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ister\Desktop\Do CRIP\"/>
    </mc:Choice>
  </mc:AlternateContent>
  <bookViews>
    <workbookView xWindow="0" yWindow="0" windowWidth="28800" windowHeight="12435"/>
  </bookViews>
  <sheets>
    <sheet name="PROW 2014-2020 styczeń 2021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styczeń 2021'!$A$1:$P$91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1" i="1" l="1"/>
  <c r="A90" i="1"/>
  <c r="A89" i="1"/>
  <c r="A87" i="1"/>
  <c r="C84" i="1"/>
  <c r="O83" i="1"/>
  <c r="J83" i="1"/>
  <c r="J103" i="1" s="1"/>
  <c r="C83" i="1"/>
  <c r="M82" i="1"/>
  <c r="L82" i="1"/>
  <c r="K82" i="1"/>
  <c r="J82" i="1"/>
  <c r="H82" i="1"/>
  <c r="M81" i="1"/>
  <c r="M80" i="1" s="1"/>
  <c r="L81" i="1"/>
  <c r="K81" i="1"/>
  <c r="J81" i="1"/>
  <c r="H81" i="1"/>
  <c r="O80" i="1"/>
  <c r="K80" i="1"/>
  <c r="J80" i="1"/>
  <c r="H80" i="1"/>
  <c r="C80" i="1"/>
  <c r="O79" i="1"/>
  <c r="M79" i="1"/>
  <c r="L79" i="1"/>
  <c r="K79" i="1"/>
  <c r="J79" i="1"/>
  <c r="H79" i="1"/>
  <c r="G79" i="1"/>
  <c r="D79" i="1"/>
  <c r="C79" i="1"/>
  <c r="B79" i="1"/>
  <c r="A79" i="1"/>
  <c r="O78" i="1"/>
  <c r="M78" i="1"/>
  <c r="L78" i="1"/>
  <c r="K78" i="1"/>
  <c r="J78" i="1"/>
  <c r="H78" i="1"/>
  <c r="G78" i="1"/>
  <c r="E78" i="1"/>
  <c r="D78" i="1"/>
  <c r="C78" i="1"/>
  <c r="I78" i="1" s="1"/>
  <c r="M77" i="1"/>
  <c r="L77" i="1"/>
  <c r="K77" i="1"/>
  <c r="J77" i="1"/>
  <c r="H77" i="1"/>
  <c r="G77" i="1"/>
  <c r="E77" i="1"/>
  <c r="D77" i="1"/>
  <c r="M76" i="1"/>
  <c r="L76" i="1"/>
  <c r="K76" i="1"/>
  <c r="J76" i="1"/>
  <c r="H76" i="1"/>
  <c r="G76" i="1"/>
  <c r="M75" i="1"/>
  <c r="L75" i="1"/>
  <c r="K75" i="1"/>
  <c r="J75" i="1"/>
  <c r="H75" i="1"/>
  <c r="G75" i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G73" i="1"/>
  <c r="M72" i="1"/>
  <c r="L72" i="1"/>
  <c r="K72" i="1"/>
  <c r="J72" i="1"/>
  <c r="H72" i="1"/>
  <c r="G72" i="1"/>
  <c r="E72" i="1"/>
  <c r="D72" i="1"/>
  <c r="M71" i="1"/>
  <c r="L71" i="1"/>
  <c r="K71" i="1"/>
  <c r="J71" i="1"/>
  <c r="E71" i="1"/>
  <c r="D71" i="1"/>
  <c r="M70" i="1"/>
  <c r="L70" i="1"/>
  <c r="K70" i="1"/>
  <c r="J70" i="1"/>
  <c r="H70" i="1"/>
  <c r="G70" i="1"/>
  <c r="E70" i="1"/>
  <c r="D70" i="1"/>
  <c r="O69" i="1"/>
  <c r="J69" i="1"/>
  <c r="C69" i="1"/>
  <c r="O68" i="1"/>
  <c r="M68" i="1"/>
  <c r="L68" i="1"/>
  <c r="K68" i="1"/>
  <c r="J68" i="1"/>
  <c r="H68" i="1"/>
  <c r="G68" i="1"/>
  <c r="E68" i="1"/>
  <c r="F68" i="1" s="1"/>
  <c r="D68" i="1"/>
  <c r="C68" i="1"/>
  <c r="O67" i="1"/>
  <c r="M67" i="1"/>
  <c r="L67" i="1"/>
  <c r="K67" i="1"/>
  <c r="J67" i="1"/>
  <c r="H67" i="1"/>
  <c r="G67" i="1"/>
  <c r="D67" i="1"/>
  <c r="C67" i="1"/>
  <c r="F67" i="1" s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L61" i="1"/>
  <c r="K61" i="1"/>
  <c r="J61" i="1"/>
  <c r="H61" i="1"/>
  <c r="G61" i="1"/>
  <c r="D61" i="1"/>
  <c r="C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O50" i="1"/>
  <c r="M50" i="1"/>
  <c r="L50" i="1"/>
  <c r="K50" i="1"/>
  <c r="J50" i="1"/>
  <c r="H50" i="1"/>
  <c r="G50" i="1"/>
  <c r="D50" i="1"/>
  <c r="C50" i="1"/>
  <c r="M49" i="1"/>
  <c r="L49" i="1"/>
  <c r="K49" i="1"/>
  <c r="J49" i="1"/>
  <c r="H49" i="1"/>
  <c r="M48" i="1"/>
  <c r="L48" i="1"/>
  <c r="K48" i="1"/>
  <c r="J48" i="1"/>
  <c r="H48" i="1"/>
  <c r="G48" i="1"/>
  <c r="G47" i="1" s="1"/>
  <c r="D48" i="1"/>
  <c r="D47" i="1" s="1"/>
  <c r="O47" i="1"/>
  <c r="H47" i="1"/>
  <c r="C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L41" i="1"/>
  <c r="K41" i="1"/>
  <c r="J41" i="1"/>
  <c r="H41" i="1"/>
  <c r="G41" i="1"/>
  <c r="E41" i="1"/>
  <c r="D41" i="1"/>
  <c r="C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M35" i="1" s="1"/>
  <c r="L36" i="1"/>
  <c r="K36" i="1"/>
  <c r="K35" i="1" s="1"/>
  <c r="J36" i="1"/>
  <c r="H36" i="1"/>
  <c r="H35" i="1" s="1"/>
  <c r="I35" i="1" s="1"/>
  <c r="G36" i="1"/>
  <c r="G35" i="1" s="1"/>
  <c r="E36" i="1"/>
  <c r="E35" i="1" s="1"/>
  <c r="D36" i="1"/>
  <c r="D35" i="1" s="1"/>
  <c r="O35" i="1"/>
  <c r="L35" i="1"/>
  <c r="J35" i="1"/>
  <c r="C35" i="1"/>
  <c r="O34" i="1"/>
  <c r="M34" i="1"/>
  <c r="L34" i="1"/>
  <c r="K34" i="1"/>
  <c r="J34" i="1"/>
  <c r="H34" i="1"/>
  <c r="G34" i="1"/>
  <c r="D34" i="1"/>
  <c r="C34" i="1"/>
  <c r="O33" i="1"/>
  <c r="M33" i="1"/>
  <c r="L33" i="1"/>
  <c r="K33" i="1"/>
  <c r="J33" i="1"/>
  <c r="H33" i="1"/>
  <c r="I33" i="1" s="1"/>
  <c r="G33" i="1"/>
  <c r="E33" i="1"/>
  <c r="D33" i="1"/>
  <c r="C33" i="1"/>
  <c r="O32" i="1"/>
  <c r="M32" i="1"/>
  <c r="L32" i="1"/>
  <c r="K32" i="1"/>
  <c r="J32" i="1"/>
  <c r="H32" i="1"/>
  <c r="G32" i="1"/>
  <c r="E32" i="1"/>
  <c r="F32" i="1" s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N30" i="1" s="1"/>
  <c r="L30" i="1"/>
  <c r="K30" i="1"/>
  <c r="J30" i="1"/>
  <c r="H30" i="1"/>
  <c r="G30" i="1"/>
  <c r="E30" i="1"/>
  <c r="D30" i="1"/>
  <c r="C30" i="1"/>
  <c r="J29" i="1"/>
  <c r="M28" i="1"/>
  <c r="L28" i="1"/>
  <c r="K28" i="1"/>
  <c r="J28" i="1"/>
  <c r="H28" i="1"/>
  <c r="G28" i="1"/>
  <c r="E28" i="1"/>
  <c r="D28" i="1"/>
  <c r="M27" i="1"/>
  <c r="M26" i="1" s="1"/>
  <c r="L27" i="1"/>
  <c r="L26" i="1" s="1"/>
  <c r="K27" i="1"/>
  <c r="K26" i="1" s="1"/>
  <c r="J27" i="1"/>
  <c r="H27" i="1"/>
  <c r="G27" i="1"/>
  <c r="G26" i="1" s="1"/>
  <c r="E27" i="1"/>
  <c r="E26" i="1" s="1"/>
  <c r="D27" i="1"/>
  <c r="D26" i="1" s="1"/>
  <c r="O26" i="1"/>
  <c r="J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I23" i="1" s="1"/>
  <c r="B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F21" i="1" s="1"/>
  <c r="D21" i="1"/>
  <c r="C21" i="1"/>
  <c r="O20" i="1"/>
  <c r="M20" i="1"/>
  <c r="L20" i="1"/>
  <c r="K20" i="1"/>
  <c r="H20" i="1"/>
  <c r="G20" i="1"/>
  <c r="E20" i="1"/>
  <c r="D20" i="1"/>
  <c r="C20" i="1"/>
  <c r="I20" i="1" s="1"/>
  <c r="O19" i="1"/>
  <c r="M19" i="1"/>
  <c r="N19" i="1" s="1"/>
  <c r="L19" i="1"/>
  <c r="K19" i="1"/>
  <c r="J19" i="1"/>
  <c r="J20" i="1" s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M9" i="1" s="1"/>
  <c r="L10" i="1"/>
  <c r="L9" i="1" s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J9" i="1"/>
  <c r="C9" i="1"/>
  <c r="M8" i="1"/>
  <c r="M7" i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N24" i="1" l="1"/>
  <c r="L47" i="1"/>
  <c r="I61" i="1"/>
  <c r="I67" i="1"/>
  <c r="I80" i="1"/>
  <c r="F78" i="1"/>
  <c r="I34" i="1"/>
  <c r="M47" i="1"/>
  <c r="N47" i="1" s="1"/>
  <c r="I79" i="1"/>
  <c r="N79" i="1"/>
  <c r="I6" i="1"/>
  <c r="M6" i="1"/>
  <c r="N6" i="1" s="1"/>
  <c r="I9" i="1"/>
  <c r="H18" i="1"/>
  <c r="I18" i="1" s="1"/>
  <c r="I32" i="1"/>
  <c r="F33" i="1"/>
  <c r="F35" i="1"/>
  <c r="I47" i="1"/>
  <c r="N23" i="1"/>
  <c r="N34" i="1"/>
  <c r="J47" i="1"/>
  <c r="N50" i="1"/>
  <c r="K69" i="1"/>
  <c r="H71" i="1"/>
  <c r="H74" i="1"/>
  <c r="F6" i="1"/>
  <c r="G13" i="1"/>
  <c r="N26" i="1"/>
  <c r="F19" i="1"/>
  <c r="F24" i="1"/>
  <c r="F26" i="1"/>
  <c r="F30" i="1"/>
  <c r="E29" i="1"/>
  <c r="I41" i="1"/>
  <c r="I68" i="1"/>
  <c r="H26" i="1"/>
  <c r="I26" i="1" s="1"/>
  <c r="F9" i="1"/>
  <c r="K18" i="1"/>
  <c r="H14" i="1"/>
  <c r="H13" i="1" s="1"/>
  <c r="I13" i="1" s="1"/>
  <c r="N20" i="1"/>
  <c r="K47" i="1"/>
  <c r="M69" i="1"/>
  <c r="G71" i="1"/>
  <c r="G74" i="1"/>
  <c r="L80" i="1"/>
  <c r="I24" i="1"/>
  <c r="K14" i="1"/>
  <c r="K13" i="1" s="1"/>
  <c r="I21" i="1"/>
  <c r="N21" i="1"/>
  <c r="N31" i="1"/>
  <c r="N9" i="1"/>
  <c r="G18" i="1"/>
  <c r="N22" i="1"/>
  <c r="N25" i="1"/>
  <c r="I30" i="1"/>
  <c r="D29" i="1"/>
  <c r="N41" i="1"/>
  <c r="F22" i="1"/>
  <c r="F25" i="1"/>
  <c r="M29" i="1"/>
  <c r="F41" i="1"/>
  <c r="N61" i="1"/>
  <c r="N78" i="1"/>
  <c r="L69" i="1"/>
  <c r="I22" i="1"/>
  <c r="I25" i="1"/>
  <c r="N69" i="1"/>
  <c r="M14" i="1"/>
  <c r="M13" i="1" s="1"/>
  <c r="N13" i="1" s="1"/>
  <c r="F20" i="1"/>
  <c r="F23" i="1"/>
  <c r="L18" i="1"/>
  <c r="K29" i="1"/>
  <c r="N32" i="1"/>
  <c r="I50" i="1"/>
  <c r="N67" i="1"/>
  <c r="D69" i="1"/>
  <c r="L14" i="1"/>
  <c r="L13" i="1" s="1"/>
  <c r="O29" i="1"/>
  <c r="L29" i="1"/>
  <c r="E69" i="1"/>
  <c r="F69" i="1" s="1"/>
  <c r="N56" i="1"/>
  <c r="D13" i="1"/>
  <c r="D18" i="1"/>
  <c r="G29" i="1"/>
  <c r="C29" i="1"/>
  <c r="N33" i="1"/>
  <c r="N35" i="1"/>
  <c r="I56" i="1"/>
  <c r="N68" i="1"/>
  <c r="O84" i="1"/>
  <c r="N80" i="1"/>
  <c r="E18" i="1"/>
  <c r="F18" i="1" s="1"/>
  <c r="M18" i="1"/>
  <c r="N18" i="1" s="1"/>
  <c r="I19" i="1"/>
  <c r="H29" i="1"/>
  <c r="F31" i="1"/>
  <c r="I31" i="1"/>
  <c r="H69" i="1" l="1"/>
  <c r="I69" i="1" s="1"/>
  <c r="F29" i="1"/>
  <c r="G69" i="1"/>
  <c r="G83" i="1" s="1"/>
  <c r="G103" i="1" s="1"/>
  <c r="D83" i="1"/>
  <c r="D103" i="1" s="1"/>
  <c r="K83" i="1"/>
  <c r="K103" i="1" s="1"/>
  <c r="L83" i="1"/>
  <c r="L103" i="1" s="1"/>
  <c r="I29" i="1"/>
  <c r="N29" i="1"/>
  <c r="E83" i="1"/>
  <c r="H83" i="1"/>
  <c r="M83" i="1"/>
  <c r="M103" i="1" l="1"/>
  <c r="N83" i="1"/>
  <c r="H103" i="1"/>
  <c r="I83" i="1"/>
  <c r="E103" i="1"/>
  <c r="F83" i="1"/>
</calcChain>
</file>

<file path=xl/sharedStrings.xml><?xml version="1.0" encoding="utf-8"?>
<sst xmlns="http://schemas.openxmlformats.org/spreadsheetml/2006/main" count="153" uniqueCount="130">
  <si>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</si>
  <si>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</si>
  <si>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</si>
  <si>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</si>
  <si>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</si>
  <si>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</si>
  <si>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</si>
  <si>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</si>
  <si>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</si>
  <si>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</si>
  <si>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</si>
  <si>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</si>
  <si>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</si>
  <si>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</si>
  <si>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</si>
  <si>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</si>
  <si>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</si>
  <si>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</si>
  <si>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</si>
  <si>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</si>
  <si>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</si>
  <si>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</si>
  <si>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</si>
  <si>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</si>
  <si>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</si>
  <si>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</si>
  <si>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</si>
  <si>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</si>
  <si>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</si>
  <si>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</si>
  <si>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</si>
  <si>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</si>
  <si>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</si>
  <si>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</si>
  <si>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</si>
  <si>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</si>
  <si>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</si>
  <si>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</si>
  <si>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</si>
  <si>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</si>
  <si>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</si>
  <si>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</si>
  <si>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</si>
  <si>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</si>
  <si>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</si>
  <si>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</si>
  <si>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</si>
  <si>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</si>
  <si>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</si>
  <si>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</si>
  <si>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</si>
  <si>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</si>
  <si>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</si>
  <si>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</si>
  <si>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</si>
  <si>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</si>
  <si>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</si>
  <si>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</si>
  <si>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</si>
  <si>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</si>
  <si>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</si>
  <si>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</si>
  <si>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</si>
  <si>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</si>
  <si>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</si>
  <si>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</si>
  <si>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</si>
  <si>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</si>
  <si>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</si>
  <si>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</si>
  <si>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</si>
  <si>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</si>
  <si>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</si>
  <si>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</si>
  <si>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</si>
  <si>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</si>
  <si>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</si>
  <si>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</si>
  <si>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</si>
  <si>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</si>
  <si>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</si>
  <si>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</si>
  <si>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</si>
  <si>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</si>
  <si>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</si>
  <si>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</si>
  <si>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</si>
  <si>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</si>
  <si>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</si>
  <si>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</si>
  <si>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</si>
  <si>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</si>
  <si>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</si>
  <si>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</si>
  <si>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</si>
  <si>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</si>
  <si>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</si>
  <si>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</si>
  <si>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</si>
  <si>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</si>
  <si>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</si>
  <si>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</si>
  <si>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</si>
  <si>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</si>
  <si>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</si>
  <si>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</si>
  <si>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</si>
  <si>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</si>
  <si>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</si>
  <si>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</si>
  <si>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</si>
  <si>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</si>
  <si>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</si>
  <si>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</si>
  <si>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</si>
  <si>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</si>
  <si>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</si>
  <si>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</si>
  <si>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</si>
  <si>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</si>
  <si>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</si>
  <si>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</si>
  <si>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</si>
  <si>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</si>
  <si>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</si>
  <si>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>** Limit środków na poszczególne działania / poddziałania / typy operacji podany w kolumnie H zgodny z „Planem finansowym PROW 2014-2020”. W przypadkach, w których w „Planie finansowym” nie został określony limit na dane poddziałanie/typ operacji, podane wartości wynikają z „Roboczego podsumowania tabeli finansowej” zawartego w „Skróconej wersji programu”.</t>
  </si>
  <si>
    <t>**** W ramach poddziałania 19.4 dane kwotowe zawarte w sekcjach dotyczących złożonych wniosków oraz zawartych umów dotyczą maksymalnej kwoty wsparcia wynikającej z umowy ramowej zawartej przez daną LGD.</t>
  </si>
  <si>
    <t>********** Dane w sekcjach B-D nie obejmują instrumentów finansowych realizowanych w ramach Programu.</t>
  </si>
  <si>
    <t>***********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</si>
  <si>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 xml:space="preserve">*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</si>
</sst>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6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0" fontId="8" fillId="0" borderId="11" xfId="1" applyFont="1" applyBorder="1" applyAlignment="1" applyProtection="1">
      <alignment horizontal="center" vertical="center"/>
      <protection locked="0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9" fillId="0" borderId="0" xfId="1" applyFont="1" applyFill="1" applyAlignment="1" applyProtection="1">
      <protection locked="0"/>
    </xf>
    <xf numFmtId="0" fontId="11" fillId="9" borderId="1" xfId="1" applyFont="1" applyFill="1" applyBorder="1" applyAlignment="1">
      <alignment horizontal="left" vertical="center" wrapText="1"/>
    </xf>
    <xf numFmtId="0" fontId="11" fillId="9" borderId="3" xfId="1" applyFont="1" applyFill="1" applyBorder="1" applyAlignment="1">
      <alignment horizontal="left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3" fontId="11" fillId="4" borderId="2" xfId="1" applyNumberFormat="1" applyFont="1" applyFill="1" applyBorder="1" applyAlignment="1">
      <alignment horizontal="center" vertical="center" wrapText="1"/>
    </xf>
    <xf numFmtId="3" fontId="11" fillId="4" borderId="3" xfId="1" applyNumberFormat="1" applyFont="1" applyFill="1" applyBorder="1" applyAlignment="1">
      <alignment horizontal="center" vertical="center" wrapText="1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1/stycze&#324;%202021/ARiMR%20(M_2021-0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2"/>
      <sheetName val="1.1 I nabór"/>
      <sheetName val="1.1 II nabór"/>
      <sheetName val="1.1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88">
          <cell r="D88">
            <v>2001347129</v>
          </cell>
          <cell r="E88">
            <v>8922893316.3121662</v>
          </cell>
        </row>
        <row r="89">
          <cell r="D89">
            <v>100000000</v>
          </cell>
          <cell r="E89">
            <v>455648889.39253992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31.01.2021 r.</v>
          </cell>
        </row>
        <row r="8">
          <cell r="F8">
            <v>263989300.67363998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3">
          <cell r="F13">
            <v>338337182.71285498</v>
          </cell>
          <cell r="AR13">
            <v>75000519</v>
          </cell>
        </row>
        <row r="14">
          <cell r="H14">
            <v>81</v>
          </cell>
          <cell r="I14">
            <v>329745042.51999998</v>
          </cell>
          <cell r="U14">
            <v>56</v>
          </cell>
          <cell r="V14">
            <v>160788321.11999997</v>
          </cell>
          <cell r="AK14">
            <v>16</v>
          </cell>
          <cell r="AL14">
            <v>78933811.929999992</v>
          </cell>
          <cell r="AM14">
            <v>50225584.219999991</v>
          </cell>
          <cell r="AN14">
            <v>18060516.120000001</v>
          </cell>
        </row>
        <row r="19">
          <cell r="H19">
            <v>47</v>
          </cell>
          <cell r="I19">
            <v>34885251.960000001</v>
          </cell>
          <cell r="U19">
            <v>24</v>
          </cell>
          <cell r="V19">
            <v>15140251.060000001</v>
          </cell>
          <cell r="AK19">
            <v>4</v>
          </cell>
          <cell r="AL19">
            <v>2596202.7000000002</v>
          </cell>
          <cell r="AM19">
            <v>1651963.73</v>
          </cell>
          <cell r="AN19">
            <v>579382.21</v>
          </cell>
        </row>
        <row r="26">
          <cell r="F26">
            <v>146917947.42592001</v>
          </cell>
          <cell r="AK26">
            <v>10285</v>
          </cell>
          <cell r="AR26">
            <v>33003300</v>
          </cell>
        </row>
        <row r="27">
          <cell r="AK27">
            <v>10260</v>
          </cell>
        </row>
        <row r="28">
          <cell r="H28">
            <v>4236</v>
          </cell>
          <cell r="U28">
            <v>2897</v>
          </cell>
          <cell r="AK28">
            <v>2089</v>
          </cell>
          <cell r="AL28">
            <v>6180973.1300000018</v>
          </cell>
          <cell r="AM28">
            <v>3932930.72</v>
          </cell>
          <cell r="AN28">
            <v>1424482.05</v>
          </cell>
        </row>
        <row r="35">
          <cell r="AK35">
            <v>8305</v>
          </cell>
          <cell r="AL35">
            <v>22571733.219999999</v>
          </cell>
          <cell r="AM35">
            <v>14362319.380000001</v>
          </cell>
          <cell r="AN35">
            <v>5228085.03</v>
          </cell>
        </row>
        <row r="36">
          <cell r="H36">
            <v>145</v>
          </cell>
          <cell r="I36">
            <v>190294914.17000002</v>
          </cell>
          <cell r="U36">
            <v>68</v>
          </cell>
          <cell r="V36">
            <v>89677674.570000008</v>
          </cell>
          <cell r="AK36">
            <v>23</v>
          </cell>
          <cell r="AL36">
            <v>28549476.84</v>
          </cell>
          <cell r="AM36">
            <v>18166031.740000002</v>
          </cell>
          <cell r="AN36">
            <v>6684337.1899999995</v>
          </cell>
        </row>
        <row r="39">
          <cell r="F39">
            <v>15872716804.359047</v>
          </cell>
          <cell r="AK39">
            <v>25458</v>
          </cell>
          <cell r="AR39">
            <v>3538645877</v>
          </cell>
        </row>
        <row r="40">
          <cell r="F40">
            <v>9691118105.7047062</v>
          </cell>
          <cell r="H40">
            <v>75217</v>
          </cell>
          <cell r="I40">
            <v>15346732348.609999</v>
          </cell>
          <cell r="U40">
            <v>31154</v>
          </cell>
          <cell r="V40">
            <v>6046655317.8800011</v>
          </cell>
          <cell r="AK40">
            <v>23166</v>
          </cell>
          <cell r="AL40">
            <v>4105412582.6799998</v>
          </cell>
          <cell r="AM40">
            <v>2612273948.3999996</v>
          </cell>
          <cell r="AN40">
            <v>944440087.11999965</v>
          </cell>
          <cell r="AR40">
            <v>2169947129</v>
          </cell>
        </row>
        <row r="51">
          <cell r="F51">
            <v>531714002.51410502</v>
          </cell>
          <cell r="H51">
            <v>4677</v>
          </cell>
          <cell r="I51">
            <v>823393450.88999999</v>
          </cell>
          <cell r="U51">
            <v>2292</v>
          </cell>
          <cell r="V51">
            <v>343108070.89999998</v>
          </cell>
          <cell r="AK51">
            <v>1609</v>
          </cell>
          <cell r="AL51">
            <v>220862449.93000001</v>
          </cell>
          <cell r="AM51">
            <v>215699152.13000003</v>
          </cell>
          <cell r="AN51">
            <v>50715542.829999998</v>
          </cell>
          <cell r="AR51">
            <v>118937106</v>
          </cell>
        </row>
        <row r="55">
          <cell r="D55" t="str">
            <v>Inwestycje mające na celu ochronę wód przed zanieczyszczeniem azotanami pochodzącymi ze źródeł rolniczych 
(w tym "Inwestycje w gospodarstwach położonych na obszarach OSN")</v>
          </cell>
          <cell r="F55">
            <v>410520889.07639003</v>
          </cell>
          <cell r="H55">
            <v>5412</v>
          </cell>
          <cell r="I55">
            <v>385572345.81999999</v>
          </cell>
          <cell r="U55">
            <v>2933</v>
          </cell>
          <cell r="V55">
            <v>208334455.82999998</v>
          </cell>
          <cell r="AK55">
            <v>937</v>
          </cell>
          <cell r="AL55">
            <v>63228732.799999997</v>
          </cell>
          <cell r="AM55">
            <v>63228732.799999997</v>
          </cell>
          <cell r="AN55">
            <v>14119831.939999999</v>
          </cell>
          <cell r="AR55">
            <v>90338894</v>
          </cell>
        </row>
        <row r="60">
          <cell r="F60">
            <v>3940714269.7051454</v>
          </cell>
          <cell r="H60">
            <v>5070</v>
          </cell>
          <cell r="I60">
            <v>9987430677.7700005</v>
          </cell>
          <cell r="U60">
            <v>1288</v>
          </cell>
          <cell r="V60">
            <v>2790091707.3599997</v>
          </cell>
          <cell r="AK60">
            <v>604</v>
          </cell>
          <cell r="AL60">
            <v>1029107072.8800001</v>
          </cell>
          <cell r="AM60">
            <v>654820826.97000003</v>
          </cell>
          <cell r="AN60">
            <v>237302428.65999997</v>
          </cell>
          <cell r="AR60">
            <v>873052019</v>
          </cell>
        </row>
        <row r="70">
          <cell r="F70">
            <v>1298649537.3587048</v>
          </cell>
          <cell r="H70">
            <v>172</v>
          </cell>
          <cell r="I70">
            <v>1509384836.4100001</v>
          </cell>
          <cell r="U70">
            <v>140</v>
          </cell>
          <cell r="V70">
            <v>1229945000.9104447</v>
          </cell>
          <cell r="AK70">
            <v>35</v>
          </cell>
          <cell r="AL70">
            <v>163466130.53000003</v>
          </cell>
          <cell r="AM70">
            <v>104013498.58</v>
          </cell>
          <cell r="AN70">
            <v>37235777.43</v>
          </cell>
          <cell r="AR70">
            <v>286370729</v>
          </cell>
        </row>
        <row r="71">
          <cell r="F71">
            <v>556844007.14192498</v>
          </cell>
          <cell r="AK71">
            <v>1783</v>
          </cell>
          <cell r="AR71">
            <v>122970926</v>
          </cell>
        </row>
        <row r="72">
          <cell r="H72">
            <v>6019</v>
          </cell>
          <cell r="I72">
            <v>406134781.3900001</v>
          </cell>
          <cell r="U72">
            <v>3840</v>
          </cell>
          <cell r="V72">
            <v>245669317.44000003</v>
          </cell>
          <cell r="AK72">
            <v>1416</v>
          </cell>
          <cell r="AL72">
            <v>92537327.640000001</v>
          </cell>
          <cell r="AM72">
            <v>58881495.129999995</v>
          </cell>
          <cell r="AN72">
            <v>20890188.82</v>
          </cell>
        </row>
        <row r="79">
          <cell r="H79">
            <v>1450</v>
          </cell>
          <cell r="I79">
            <v>98439759.370000005</v>
          </cell>
          <cell r="U79">
            <v>483</v>
          </cell>
          <cell r="V79">
            <v>21723258.240000002</v>
          </cell>
          <cell r="AK79">
            <v>367</v>
          </cell>
          <cell r="AL79">
            <v>16046085.640000001</v>
          </cell>
          <cell r="AM79">
            <v>10210122.84</v>
          </cell>
          <cell r="AN79">
            <v>3702468.3200000008</v>
          </cell>
        </row>
        <row r="89">
          <cell r="AK89">
            <v>53722</v>
          </cell>
        </row>
        <row r="90">
          <cell r="F90">
            <v>3203150853.6366549</v>
          </cell>
          <cell r="H90">
            <v>29406</v>
          </cell>
          <cell r="I90">
            <v>3550050000</v>
          </cell>
          <cell r="U90">
            <v>18673</v>
          </cell>
          <cell r="V90">
            <v>2174600000</v>
          </cell>
          <cell r="AK90">
            <v>17462</v>
          </cell>
          <cell r="AL90">
            <v>1704340000</v>
          </cell>
          <cell r="AM90">
            <v>1084471542</v>
          </cell>
          <cell r="AN90">
            <v>390362685.61000001</v>
          </cell>
          <cell r="AR90">
            <v>717978630</v>
          </cell>
        </row>
        <row r="97">
          <cell r="F97">
            <v>1530073181.1855149</v>
          </cell>
          <cell r="H97">
            <v>21671</v>
          </cell>
          <cell r="I97">
            <v>4300400000</v>
          </cell>
          <cell r="U97">
            <v>7276</v>
          </cell>
          <cell r="V97">
            <v>1170100000</v>
          </cell>
          <cell r="AK97">
            <v>4992</v>
          </cell>
          <cell r="AL97">
            <v>613790000</v>
          </cell>
          <cell r="AM97">
            <v>390554577</v>
          </cell>
          <cell r="AN97">
            <v>138321008.80000001</v>
          </cell>
          <cell r="AR97">
            <v>339359101</v>
          </cell>
        </row>
        <row r="105">
          <cell r="F105">
            <v>3182436195.4641895</v>
          </cell>
          <cell r="H105">
            <v>54869</v>
          </cell>
          <cell r="I105">
            <v>3292140000</v>
          </cell>
          <cell r="U105">
            <v>43601</v>
          </cell>
          <cell r="V105">
            <v>2616060000</v>
          </cell>
          <cell r="AK105">
            <v>29486</v>
          </cell>
          <cell r="AL105">
            <v>1447704000</v>
          </cell>
          <cell r="AM105">
            <v>921174055.20000005</v>
          </cell>
          <cell r="AN105">
            <v>333895879.66000003</v>
          </cell>
          <cell r="AR105">
            <v>713727034</v>
          </cell>
        </row>
        <row r="114">
          <cell r="F114">
            <v>1031157226.6617999</v>
          </cell>
          <cell r="H114">
            <v>3603</v>
          </cell>
          <cell r="I114">
            <v>1527027189.98</v>
          </cell>
          <cell r="U114">
            <v>1705</v>
          </cell>
          <cell r="V114">
            <v>709173380.03999996</v>
          </cell>
          <cell r="AK114">
            <v>1248</v>
          </cell>
          <cell r="AL114">
            <v>493050446.04000002</v>
          </cell>
          <cell r="AM114">
            <v>313727996.20999998</v>
          </cell>
          <cell r="AN114">
            <v>113910606.31</v>
          </cell>
          <cell r="AR114">
            <v>231997643</v>
          </cell>
        </row>
        <row r="118">
          <cell r="F118">
            <v>10274860.661119999</v>
          </cell>
          <cell r="H118">
            <v>886</v>
          </cell>
          <cell r="U118">
            <v>575</v>
          </cell>
          <cell r="V118">
            <v>10129298.73</v>
          </cell>
          <cell r="AK118">
            <v>562</v>
          </cell>
          <cell r="AL118">
            <v>9941067.5099999998</v>
          </cell>
          <cell r="AM118">
            <v>6325498.3600000003</v>
          </cell>
          <cell r="AN118">
            <v>2323746.37</v>
          </cell>
          <cell r="AR118">
            <v>2396857</v>
          </cell>
        </row>
        <row r="124">
          <cell r="F124">
            <v>6108758946.3734055</v>
          </cell>
          <cell r="AK124">
            <v>1706</v>
          </cell>
          <cell r="AR124">
            <v>1386938080</v>
          </cell>
        </row>
        <row r="125">
          <cell r="H125">
            <v>5400</v>
          </cell>
          <cell r="I125">
            <v>6591499613.0779591</v>
          </cell>
          <cell r="U125">
            <v>2237</v>
          </cell>
          <cell r="V125">
            <v>2213346213.6438818</v>
          </cell>
          <cell r="AK125">
            <v>1145</v>
          </cell>
          <cell r="AL125">
            <v>1915596381.9700003</v>
          </cell>
          <cell r="AM125">
            <v>1218893969.3399997</v>
          </cell>
          <cell r="AN125">
            <v>448187486.71999991</v>
          </cell>
        </row>
        <row r="126">
          <cell r="H126">
            <v>3026</v>
          </cell>
          <cell r="I126">
            <v>5755523734.5698595</v>
          </cell>
          <cell r="U126">
            <v>1435</v>
          </cell>
          <cell r="V126">
            <v>2652444364.0474977</v>
          </cell>
          <cell r="AK126">
            <v>705</v>
          </cell>
          <cell r="AL126">
            <v>1383478660.3299997</v>
          </cell>
          <cell r="AM126">
            <v>880307467.65999997</v>
          </cell>
          <cell r="AN126">
            <v>319132732.38000005</v>
          </cell>
        </row>
        <row r="127">
          <cell r="H127">
            <v>1253</v>
          </cell>
          <cell r="I127">
            <v>780748574.97172415</v>
          </cell>
          <cell r="U127">
            <v>603</v>
          </cell>
          <cell r="V127">
            <v>395316290.08700138</v>
          </cell>
          <cell r="AK127">
            <v>420</v>
          </cell>
          <cell r="AL127">
            <v>240517913.91000003</v>
          </cell>
          <cell r="AM127">
            <v>153041546.93000001</v>
          </cell>
          <cell r="AN127">
            <v>54234059</v>
          </cell>
        </row>
        <row r="128">
          <cell r="H128">
            <v>326</v>
          </cell>
          <cell r="I128">
            <v>414135082.85994643</v>
          </cell>
          <cell r="U128">
            <v>198</v>
          </cell>
          <cell r="V128">
            <v>242525788.35538745</v>
          </cell>
          <cell r="AK128">
            <v>149</v>
          </cell>
          <cell r="AL128">
            <v>168295539.62</v>
          </cell>
          <cell r="AM128">
            <v>107086451.36999997</v>
          </cell>
          <cell r="AN128">
            <v>38622762.530000001</v>
          </cell>
        </row>
        <row r="129">
          <cell r="H129">
            <v>103</v>
          </cell>
          <cell r="I129">
            <v>58895854.840573631</v>
          </cell>
          <cell r="U129">
            <v>77</v>
          </cell>
          <cell r="V129">
            <v>44766401.686900832</v>
          </cell>
          <cell r="AK129">
            <v>70</v>
          </cell>
          <cell r="AL129">
            <v>35588770</v>
          </cell>
          <cell r="AM129">
            <v>22645134.100000001</v>
          </cell>
          <cell r="AN129">
            <v>8034014.0999999996</v>
          </cell>
        </row>
        <row r="131">
          <cell r="F131">
            <v>1340664166.383285</v>
          </cell>
          <cell r="H131">
            <v>18194</v>
          </cell>
          <cell r="I131">
            <v>109465633.98999999</v>
          </cell>
          <cell r="U131">
            <v>14974</v>
          </cell>
          <cell r="V131">
            <v>902027504.69000006</v>
          </cell>
          <cell r="AK131">
            <v>18098</v>
          </cell>
          <cell r="AL131">
            <v>603151113.63999987</v>
          </cell>
          <cell r="AM131">
            <v>383784255.47000003</v>
          </cell>
          <cell r="AN131">
            <v>139291667.05000001</v>
          </cell>
          <cell r="AR131">
            <v>300989060</v>
          </cell>
        </row>
        <row r="132">
          <cell r="H132">
            <v>16566</v>
          </cell>
          <cell r="I132">
            <v>99876682.5</v>
          </cell>
          <cell r="U132">
            <v>14210</v>
          </cell>
          <cell r="V132">
            <v>898114320</v>
          </cell>
          <cell r="AK132">
            <v>17886</v>
          </cell>
          <cell r="AL132">
            <v>599343661.68000007</v>
          </cell>
          <cell r="AM132">
            <v>381361577.55000001</v>
          </cell>
          <cell r="AN132">
            <v>138437223.18000001</v>
          </cell>
        </row>
        <row r="133">
          <cell r="H133">
            <v>16438</v>
          </cell>
          <cell r="I133">
            <v>97957474</v>
          </cell>
          <cell r="U133">
            <v>14154</v>
          </cell>
          <cell r="AK133">
            <v>2414</v>
          </cell>
          <cell r="AL133">
            <v>71718300.070000008</v>
          </cell>
          <cell r="AM133">
            <v>45634253.390000001</v>
          </cell>
          <cell r="AN133">
            <v>16472399.66</v>
          </cell>
        </row>
        <row r="150">
          <cell r="H150">
            <v>128</v>
          </cell>
          <cell r="I150">
            <v>1919208.5</v>
          </cell>
          <cell r="U150">
            <v>56</v>
          </cell>
          <cell r="AK150">
            <v>9350</v>
          </cell>
          <cell r="AL150">
            <v>275734153.81</v>
          </cell>
          <cell r="AM150">
            <v>175449146.98000002</v>
          </cell>
          <cell r="AN150">
            <v>63806501.600000001</v>
          </cell>
        </row>
        <row r="158">
          <cell r="V158">
            <v>404070200</v>
          </cell>
          <cell r="AK158">
            <v>7659</v>
          </cell>
          <cell r="AL158">
            <v>251891207.80000007</v>
          </cell>
          <cell r="AM158">
            <v>160278177.18000001</v>
          </cell>
          <cell r="AN158">
            <v>58158321.920000009</v>
          </cell>
        </row>
        <row r="165">
          <cell r="H165">
            <v>1628</v>
          </cell>
          <cell r="I165">
            <v>9588951.4900000002</v>
          </cell>
          <cell r="U165">
            <v>764</v>
          </cell>
          <cell r="V165">
            <v>3913184.6900000004</v>
          </cell>
          <cell r="AK165">
            <v>613</v>
          </cell>
          <cell r="AL165">
            <v>3807451.9599999995</v>
          </cell>
          <cell r="AM165">
            <v>2422677.92</v>
          </cell>
          <cell r="AN165">
            <v>854443.87</v>
          </cell>
        </row>
        <row r="169">
          <cell r="F169">
            <v>957045931.00923491</v>
          </cell>
          <cell r="AR169">
            <v>215268848</v>
          </cell>
        </row>
        <row r="170">
          <cell r="H170">
            <v>487</v>
          </cell>
          <cell r="U170">
            <v>438</v>
          </cell>
          <cell r="AK170">
            <v>343</v>
          </cell>
          <cell r="AL170">
            <v>210047597.59</v>
          </cell>
          <cell r="AM170">
            <v>131987531.04000001</v>
          </cell>
          <cell r="AN170">
            <v>47998142.93</v>
          </cell>
        </row>
        <row r="179">
          <cell r="AK179">
            <v>756</v>
          </cell>
          <cell r="AL179">
            <v>270843540.32999998</v>
          </cell>
          <cell r="AM179">
            <v>172337735.56</v>
          </cell>
          <cell r="AN179">
            <v>62886661.590000004</v>
          </cell>
        </row>
        <row r="180">
          <cell r="F180">
            <v>6044479036.4113903</v>
          </cell>
          <cell r="H180">
            <v>428025</v>
          </cell>
          <cell r="U180">
            <v>392298</v>
          </cell>
          <cell r="AK180">
            <v>103941</v>
          </cell>
          <cell r="AL180">
            <v>4719818404.7399998</v>
          </cell>
          <cell r="AM180">
            <v>3003200048.5</v>
          </cell>
          <cell r="AN180">
            <v>1084826880.8699999</v>
          </cell>
          <cell r="AR180">
            <v>1366679125</v>
          </cell>
        </row>
        <row r="181">
          <cell r="H181">
            <v>400476</v>
          </cell>
          <cell r="U181">
            <v>368127</v>
          </cell>
          <cell r="V181">
            <v>4174176538.4199991</v>
          </cell>
          <cell r="AK181">
            <v>97960</v>
          </cell>
          <cell r="AL181">
            <v>4353316299.3299999</v>
          </cell>
          <cell r="AM181">
            <v>2769994939.23</v>
          </cell>
          <cell r="AN181">
            <v>1000550562.72</v>
          </cell>
        </row>
        <row r="182">
          <cell r="H182">
            <v>38906</v>
          </cell>
          <cell r="U182">
            <v>35489</v>
          </cell>
          <cell r="V182">
            <v>352774075.3499999</v>
          </cell>
          <cell r="AK182">
            <v>10725</v>
          </cell>
          <cell r="AL182">
            <v>366502105.40999997</v>
          </cell>
          <cell r="AM182">
            <v>233205109.27000004</v>
          </cell>
          <cell r="AN182">
            <v>84276318.150000006</v>
          </cell>
        </row>
        <row r="183">
          <cell r="H183">
            <v>278314</v>
          </cell>
          <cell r="U183">
            <v>248598</v>
          </cell>
          <cell r="AK183">
            <v>73722</v>
          </cell>
          <cell r="AL183">
            <v>3179197316.8699994</v>
          </cell>
          <cell r="AM183">
            <v>2022920750.01</v>
          </cell>
          <cell r="AN183">
            <v>727924317.1400001</v>
          </cell>
        </row>
        <row r="195">
          <cell r="H195">
            <v>149711</v>
          </cell>
          <cell r="U195">
            <v>143700</v>
          </cell>
          <cell r="AK195">
            <v>57605</v>
          </cell>
          <cell r="AL195">
            <v>1540576971.0699999</v>
          </cell>
          <cell r="AM195">
            <v>980251226.9799999</v>
          </cell>
          <cell r="AN195">
            <v>356891999.37</v>
          </cell>
        </row>
        <row r="200">
          <cell r="AK200">
            <v>1</v>
          </cell>
          <cell r="AL200">
            <v>44116.800000000003</v>
          </cell>
          <cell r="AM200">
            <v>28071.51</v>
          </cell>
          <cell r="AN200">
            <v>10564.36</v>
          </cell>
        </row>
        <row r="201">
          <cell r="F201">
            <v>3111054641.6832695</v>
          </cell>
          <cell r="H201">
            <v>111720</v>
          </cell>
          <cell r="U201">
            <v>102115</v>
          </cell>
          <cell r="AK201">
            <v>28965</v>
          </cell>
          <cell r="AL201">
            <v>1812656283.9099998</v>
          </cell>
          <cell r="AM201">
            <v>1153392144.25</v>
          </cell>
          <cell r="AN201">
            <v>418235385.46000004</v>
          </cell>
          <cell r="AR201">
            <v>699942890</v>
          </cell>
        </row>
        <row r="202">
          <cell r="H202">
            <v>25593</v>
          </cell>
          <cell r="U202">
            <v>20532</v>
          </cell>
          <cell r="V202">
            <v>365262436.41999996</v>
          </cell>
          <cell r="AK202">
            <v>11176</v>
          </cell>
          <cell r="AL202">
            <v>372720842.63000005</v>
          </cell>
          <cell r="AM202">
            <v>237162102.67000002</v>
          </cell>
          <cell r="AN202">
            <v>86263738.640000001</v>
          </cell>
        </row>
        <row r="203">
          <cell r="H203">
            <v>95290</v>
          </cell>
          <cell r="U203">
            <v>87837</v>
          </cell>
          <cell r="V203">
            <v>1420385571.5800002</v>
          </cell>
          <cell r="AK203">
            <v>26424</v>
          </cell>
          <cell r="AL203">
            <v>1439935441.2800002</v>
          </cell>
          <cell r="AM203">
            <v>916230041.57999992</v>
          </cell>
          <cell r="AN203">
            <v>331971646.81999999</v>
          </cell>
        </row>
        <row r="204">
          <cell r="H204">
            <v>70933</v>
          </cell>
          <cell r="U204">
            <v>62182</v>
          </cell>
          <cell r="AK204">
            <v>18289</v>
          </cell>
          <cell r="AL204">
            <v>1252128881.5599999</v>
          </cell>
          <cell r="AM204">
            <v>796728908.24999976</v>
          </cell>
          <cell r="AN204">
            <v>288488556.97000003</v>
          </cell>
        </row>
        <row r="216">
          <cell r="H216">
            <v>40787</v>
          </cell>
          <cell r="U216">
            <v>39933</v>
          </cell>
          <cell r="AK216">
            <v>17893</v>
          </cell>
          <cell r="AL216">
            <v>560527402.35000014</v>
          </cell>
          <cell r="AM216">
            <v>356663235.99999994</v>
          </cell>
          <cell r="AN216">
            <v>129746828.49000001</v>
          </cell>
        </row>
        <row r="221">
          <cell r="F221">
            <v>8646225029.2074051</v>
          </cell>
          <cell r="H221">
            <v>4759668</v>
          </cell>
          <cell r="U221">
            <v>4544459</v>
          </cell>
          <cell r="V221">
            <v>7953505700.1099997</v>
          </cell>
          <cell r="AK221">
            <v>1019146</v>
          </cell>
          <cell r="AL221">
            <v>8207854136.6999998</v>
          </cell>
          <cell r="AM221">
            <v>5222622691.2699986</v>
          </cell>
          <cell r="AN221">
            <v>1888521447.7899997</v>
          </cell>
          <cell r="AR221">
            <v>1983293170</v>
          </cell>
        </row>
        <row r="222">
          <cell r="H222">
            <v>186213</v>
          </cell>
          <cell r="U222">
            <v>179257</v>
          </cell>
          <cell r="V222">
            <v>378211197.70999998</v>
          </cell>
          <cell r="AK222">
            <v>38498</v>
          </cell>
          <cell r="AL222">
            <v>386722086.01999992</v>
          </cell>
          <cell r="AM222">
            <v>246070109.47</v>
          </cell>
          <cell r="AN222">
            <v>89051585.140000015</v>
          </cell>
        </row>
        <row r="223">
          <cell r="H223">
            <v>4042671</v>
          </cell>
          <cell r="U223">
            <v>3876665</v>
          </cell>
          <cell r="V223">
            <v>6887183480.3100014</v>
          </cell>
          <cell r="AK223">
            <v>877366</v>
          </cell>
          <cell r="AL223">
            <v>7100395269.3800011</v>
          </cell>
          <cell r="AM223">
            <v>4517953978.25</v>
          </cell>
          <cell r="AN223">
            <v>1634944530.77</v>
          </cell>
        </row>
        <row r="224">
          <cell r="H224">
            <v>623952</v>
          </cell>
          <cell r="U224">
            <v>580475</v>
          </cell>
          <cell r="V224">
            <v>688111022.09000003</v>
          </cell>
          <cell r="AK224">
            <v>202816</v>
          </cell>
          <cell r="AL224">
            <v>720736781.29999995</v>
          </cell>
          <cell r="AM224">
            <v>458598603.55000001</v>
          </cell>
          <cell r="AN224">
            <v>164525331.87999997</v>
          </cell>
        </row>
        <row r="225">
          <cell r="H225">
            <v>4758859</v>
          </cell>
          <cell r="U225">
            <v>4543650</v>
          </cell>
          <cell r="V225">
            <v>7949502159.8099995</v>
          </cell>
          <cell r="AK225">
            <v>1019065</v>
          </cell>
          <cell r="AL225">
            <v>8205429076.2299995</v>
          </cell>
          <cell r="AM225">
            <v>5221079628.039999</v>
          </cell>
          <cell r="AN225">
            <v>1887955283.4699998</v>
          </cell>
        </row>
        <row r="232">
          <cell r="H232">
            <v>809</v>
          </cell>
          <cell r="U232">
            <v>809</v>
          </cell>
          <cell r="V232">
            <v>4003540.3000000003</v>
          </cell>
          <cell r="AK232">
            <v>812</v>
          </cell>
          <cell r="AL232">
            <v>2425060.4699999997</v>
          </cell>
          <cell r="AM232">
            <v>1543063.23</v>
          </cell>
          <cell r="AN232">
            <v>566164.31999999995</v>
          </cell>
        </row>
        <row r="233">
          <cell r="F233">
            <v>227825000</v>
          </cell>
          <cell r="H233">
            <v>45525</v>
          </cell>
          <cell r="U233">
            <v>0</v>
          </cell>
          <cell r="V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R233">
            <v>50000000</v>
          </cell>
        </row>
        <row r="235">
          <cell r="F235">
            <v>423522765.50376993</v>
          </cell>
          <cell r="H235">
            <v>334</v>
          </cell>
          <cell r="I235">
            <v>1036461820.13</v>
          </cell>
          <cell r="U235">
            <v>38</v>
          </cell>
          <cell r="V235">
            <v>93185629</v>
          </cell>
          <cell r="AK235">
            <v>18</v>
          </cell>
          <cell r="AL235">
            <v>22169137.760000002</v>
          </cell>
          <cell r="AM235">
            <v>14106222.240000002</v>
          </cell>
          <cell r="AN235">
            <v>4914549.4099999992</v>
          </cell>
          <cell r="AR235">
            <v>92998186</v>
          </cell>
        </row>
        <row r="239">
          <cell r="F239">
            <v>3501667247.1735649</v>
          </cell>
          <cell r="AK239">
            <v>13320</v>
          </cell>
          <cell r="AR239">
            <v>786980355</v>
          </cell>
        </row>
        <row r="240">
          <cell r="H240">
            <v>301</v>
          </cell>
          <cell r="I240">
            <v>37422000</v>
          </cell>
          <cell r="U240">
            <v>299</v>
          </cell>
          <cell r="V240">
            <v>37180000</v>
          </cell>
          <cell r="AK240">
            <v>299</v>
          </cell>
          <cell r="AL240">
            <v>37156680</v>
          </cell>
          <cell r="AM240">
            <v>23642795.48</v>
          </cell>
          <cell r="AN240">
            <v>8641728.5499999989</v>
          </cell>
        </row>
        <row r="241">
          <cell r="H241">
            <v>33751</v>
          </cell>
          <cell r="I241">
            <v>4010352576.8966041</v>
          </cell>
          <cell r="AK241">
            <v>13236</v>
          </cell>
          <cell r="AL241">
            <v>1620953404.1999998</v>
          </cell>
          <cell r="AM241">
            <v>978976602.82999992</v>
          </cell>
          <cell r="AN241">
            <v>374523916.0999999</v>
          </cell>
        </row>
        <row r="242">
          <cell r="H242">
            <v>33751</v>
          </cell>
          <cell r="I242">
            <v>4010352576.8966041</v>
          </cell>
          <cell r="U242">
            <v>17291</v>
          </cell>
          <cell r="V242">
            <v>2031820034.6383379</v>
          </cell>
          <cell r="AK242">
            <v>13181</v>
          </cell>
          <cell r="AL242">
            <v>1615906723.6599998</v>
          </cell>
          <cell r="AM242">
            <v>975765400.20999992</v>
          </cell>
          <cell r="AN242">
            <v>373389204.42999989</v>
          </cell>
        </row>
        <row r="243">
          <cell r="U243">
            <v>63</v>
          </cell>
          <cell r="V243">
            <v>5046680.5399999991</v>
          </cell>
          <cell r="AK243">
            <v>62</v>
          </cell>
          <cell r="AL243">
            <v>5046680.5399999991</v>
          </cell>
          <cell r="AM243">
            <v>3211202.62</v>
          </cell>
          <cell r="AN243">
            <v>1134711.67</v>
          </cell>
        </row>
        <row r="244">
          <cell r="H244">
            <v>205</v>
          </cell>
          <cell r="I244">
            <v>83307750.769999996</v>
          </cell>
          <cell r="AK244">
            <v>233</v>
          </cell>
          <cell r="AL244">
            <v>33941334.530000001</v>
          </cell>
          <cell r="AM244">
            <v>16661797.08</v>
          </cell>
          <cell r="AN244">
            <v>7777801.0999999987</v>
          </cell>
        </row>
        <row r="245">
          <cell r="H245">
            <v>205</v>
          </cell>
          <cell r="I245">
            <v>83307750.769999996</v>
          </cell>
          <cell r="U245">
            <v>139</v>
          </cell>
          <cell r="V245">
            <v>47620550.374342293</v>
          </cell>
          <cell r="AK245">
            <v>231</v>
          </cell>
          <cell r="AL245">
            <v>32971176.250000004</v>
          </cell>
          <cell r="AM245">
            <v>16044485.4</v>
          </cell>
          <cell r="AN245">
            <v>7559954.459999999</v>
          </cell>
        </row>
        <row r="246">
          <cell r="U246">
            <v>4</v>
          </cell>
          <cell r="V246">
            <v>970158.28</v>
          </cell>
          <cell r="AK246">
            <v>7</v>
          </cell>
          <cell r="AL246">
            <v>970158.28</v>
          </cell>
          <cell r="AM246">
            <v>617311.68000000005</v>
          </cell>
          <cell r="AN246">
            <v>217846.64</v>
          </cell>
        </row>
        <row r="247">
          <cell r="H247">
            <v>274</v>
          </cell>
          <cell r="I247">
            <v>552191263.03518999</v>
          </cell>
          <cell r="U247">
            <v>273</v>
          </cell>
          <cell r="V247">
            <v>550209755.09768999</v>
          </cell>
          <cell r="AK247">
            <v>274</v>
          </cell>
          <cell r="AL247">
            <v>413531148.19999993</v>
          </cell>
          <cell r="AM247">
            <v>232378554.72999996</v>
          </cell>
          <cell r="AN247">
            <v>94903934.219999984</v>
          </cell>
        </row>
        <row r="248">
          <cell r="F248">
            <v>1605038867.28774</v>
          </cell>
          <cell r="H248">
            <v>1045</v>
          </cell>
          <cell r="I248">
            <v>854924575.5660001</v>
          </cell>
          <cell r="U248">
            <v>926</v>
          </cell>
          <cell r="V248">
            <v>742907685.96300006</v>
          </cell>
          <cell r="AK248">
            <v>42</v>
          </cell>
          <cell r="AL248">
            <v>602767160.27999997</v>
          </cell>
          <cell r="AM248">
            <v>383540739.72000003</v>
          </cell>
          <cell r="AN248">
            <v>138712588.03999999</v>
          </cell>
          <cell r="AR248">
            <v>358677848</v>
          </cell>
        </row>
        <row r="251">
          <cell r="B251">
            <v>21</v>
          </cell>
          <cell r="C251" t="str">
            <v>Wyjątkowe tymczasowe wsparcie dla rolników i MŚP szczególnie dotkniętych kryzysem
związanym z COVID-19</v>
          </cell>
          <cell r="F251">
            <v>1228130872.34479</v>
          </cell>
          <cell r="H251">
            <v>195620</v>
          </cell>
          <cell r="U251">
            <v>180315</v>
          </cell>
          <cell r="V251">
            <v>1197793790.04</v>
          </cell>
          <cell r="AK251">
            <v>180180</v>
          </cell>
          <cell r="AL251">
            <v>1196377828.3100002</v>
          </cell>
          <cell r="AM251">
            <v>761254616.76000011</v>
          </cell>
          <cell r="AN251">
            <v>266410387.33999997</v>
          </cell>
          <cell r="AR251">
            <v>273379123</v>
          </cell>
        </row>
        <row r="252">
          <cell r="F252">
            <v>1179014172.8252001</v>
          </cell>
          <cell r="AK252">
            <v>53466</v>
          </cell>
          <cell r="AR252">
            <v>263985099</v>
          </cell>
        </row>
        <row r="253">
          <cell r="AK253">
            <v>17662</v>
          </cell>
          <cell r="AL253">
            <v>586710431.03999996</v>
          </cell>
          <cell r="AM253">
            <v>373321428.02999997</v>
          </cell>
          <cell r="AN253">
            <v>137689426.47999999</v>
          </cell>
        </row>
        <row r="254">
          <cell r="AK254">
            <v>35804</v>
          </cell>
          <cell r="AL254">
            <v>673095313.02999997</v>
          </cell>
          <cell r="AM254">
            <v>428288593.16000003</v>
          </cell>
          <cell r="AN254">
            <v>160332838.28</v>
          </cell>
        </row>
        <row r="255">
          <cell r="F255">
            <v>60198819066.265717</v>
          </cell>
          <cell r="H255">
            <v>5818393</v>
          </cell>
          <cell r="I255">
            <v>62208913056.147858</v>
          </cell>
          <cell r="U255">
            <v>5375211</v>
          </cell>
          <cell r="V255">
            <v>47774109644.968689</v>
          </cell>
          <cell r="AK255">
            <v>1182749</v>
          </cell>
          <cell r="AL255">
            <v>34860448843.779999</v>
          </cell>
          <cell r="AM255">
            <v>22190013735.749996</v>
          </cell>
          <cell r="AN255">
            <v>8024803672.71</v>
          </cell>
          <cell r="AR255">
            <v>13543611428</v>
          </cell>
        </row>
        <row r="256">
          <cell r="F256">
            <v>60509324236.12571</v>
          </cell>
        </row>
        <row r="259">
          <cell r="B259" t="str">
            <v xml:space="preserve">*** W ramach poddziałania 19.2 dane zawarte w sekcjach "złożone wnioski" oraz "wnioski odrzucone / wycofane" nie zawierają wniosków niewybranych przez LGD. </v>
          </cell>
        </row>
        <row r="261">
          <cell r="B261" t="str">
            <v>***** W przypadku działania 13, w wyniku przeksięgowań płatności część kwot z decyzji została zrealizowana w ramach budżetu PROW 2007-2013 (dot. wiersza zobowiązania z PROW 2007-2013 (część kampanii 2014)).</v>
          </cell>
        </row>
        <row r="264">
          <cell r="B264" t="str">
            <v>******** W ramach obsługi działania 11, w kolumnie „Zrealizowane płatności” uwzględniono kwoty wypłacone w ramach obsługi kampanii 2010 do 2014 - łącznie na kwotę ogółem 4 070 756,63 zł.</v>
          </cell>
        </row>
        <row r="265">
          <cell r="B265" t="str">
            <v>*********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</sheetData>
      <sheetData sheetId="14"/>
      <sheetData sheetId="15"/>
      <sheetData sheetId="16"/>
      <sheetData sheetId="17">
        <row r="7">
          <cell r="F7">
            <v>14866251.579999976</v>
          </cell>
        </row>
        <row r="8">
          <cell r="F8">
            <v>22571733.219999999</v>
          </cell>
        </row>
        <row r="10">
          <cell r="F10">
            <v>87778120</v>
          </cell>
        </row>
        <row r="11">
          <cell r="F11">
            <v>406266000</v>
          </cell>
        </row>
        <row r="13">
          <cell r="F13">
            <v>909160863.45419979</v>
          </cell>
        </row>
        <row r="14">
          <cell r="F14">
            <v>630816004.14419985</v>
          </cell>
        </row>
        <row r="15">
          <cell r="F15">
            <v>278344859.31</v>
          </cell>
        </row>
        <row r="16">
          <cell r="F16">
            <v>6194903673.5199995</v>
          </cell>
        </row>
        <row r="17">
          <cell r="F17">
            <v>4653800673.5199995</v>
          </cell>
        </row>
        <row r="18">
          <cell r="F18">
            <v>1541103000</v>
          </cell>
        </row>
        <row r="19">
          <cell r="F19">
            <v>2422067194.4899998</v>
          </cell>
        </row>
        <row r="20">
          <cell r="F20">
            <v>1862577294.49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46">
          <cell r="D46">
            <v>66509</v>
          </cell>
          <cell r="E46">
            <v>12411888581.76</v>
          </cell>
          <cell r="M46">
            <v>28329</v>
          </cell>
          <cell r="N46">
            <v>5068185709.8400002</v>
          </cell>
          <cell r="W46">
            <v>3493179462.2100005</v>
          </cell>
          <cell r="X46">
            <v>2222710021.9399996</v>
          </cell>
          <cell r="Y46">
            <v>802620014.38999963</v>
          </cell>
        </row>
        <row r="69">
          <cell r="D69">
            <v>826</v>
          </cell>
          <cell r="E69">
            <v>635150176.26999998</v>
          </cell>
          <cell r="M69">
            <v>243</v>
          </cell>
          <cell r="N69">
            <v>190661641.27999997</v>
          </cell>
          <cell r="W69">
            <v>122501377.59999999</v>
          </cell>
          <cell r="X69">
            <v>77947625.74000001</v>
          </cell>
          <cell r="Y69">
            <v>28364047.629999995</v>
          </cell>
        </row>
        <row r="92">
          <cell r="D92">
            <v>4231</v>
          </cell>
          <cell r="E92">
            <v>1419660932.77</v>
          </cell>
          <cell r="M92">
            <v>1911</v>
          </cell>
          <cell r="N92">
            <v>599986519.52999997</v>
          </cell>
          <cell r="W92">
            <v>387620749.38999993</v>
          </cell>
          <cell r="X92">
            <v>246643077.45000005</v>
          </cell>
          <cell r="Y92">
            <v>89777637.50000003</v>
          </cell>
        </row>
        <row r="115">
          <cell r="D115">
            <v>2073</v>
          </cell>
          <cell r="E115">
            <v>756045676.19000006</v>
          </cell>
          <cell r="M115">
            <v>532</v>
          </cell>
          <cell r="N115">
            <v>178650933.83000001</v>
          </cell>
          <cell r="W115">
            <v>101958455.08</v>
          </cell>
          <cell r="X115">
            <v>64876163.090000018</v>
          </cell>
          <cell r="Y115">
            <v>23644666.759999998</v>
          </cell>
        </row>
        <row r="138">
          <cell r="D138">
            <v>1578</v>
          </cell>
          <cell r="E138">
            <v>123986981.62</v>
          </cell>
          <cell r="M138">
            <v>139</v>
          </cell>
          <cell r="N138">
            <v>9170513.4000000004</v>
          </cell>
          <cell r="V138">
            <v>4</v>
          </cell>
          <cell r="W138">
            <v>152538.4</v>
          </cell>
          <cell r="X138">
            <v>97060.180000000008</v>
          </cell>
          <cell r="Y138">
            <v>33720.839999999997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abSelected="1" topLeftCell="A2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67.710937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319" t="s">
        <v>1</v>
      </c>
      <c r="E1" s="320"/>
      <c r="F1" s="321"/>
      <c r="G1" s="322" t="s">
        <v>2</v>
      </c>
      <c r="H1" s="322"/>
      <c r="I1" s="322"/>
      <c r="J1" s="323" t="s">
        <v>3</v>
      </c>
      <c r="K1" s="322"/>
      <c r="L1" s="322"/>
      <c r="M1" s="322"/>
      <c r="N1" s="324"/>
      <c r="O1" s="5" t="s">
        <v>4</v>
      </c>
    </row>
    <row r="2" spans="1:15" s="2" customFormat="1" ht="76.5" customHeight="1" x14ac:dyDescent="0.2">
      <c r="A2" s="325" t="s">
        <v>5</v>
      </c>
      <c r="B2" s="328" t="s">
        <v>6</v>
      </c>
      <c r="C2" s="6" t="s">
        <v>7</v>
      </c>
      <c r="D2" s="331" t="s">
        <v>8</v>
      </c>
      <c r="E2" s="332"/>
      <c r="F2" s="328"/>
      <c r="G2" s="332" t="s">
        <v>9</v>
      </c>
      <c r="H2" s="332"/>
      <c r="I2" s="332"/>
      <c r="J2" s="333" t="s">
        <v>10</v>
      </c>
      <c r="K2" s="334"/>
      <c r="L2" s="334"/>
      <c r="M2" s="334"/>
      <c r="N2" s="335"/>
      <c r="O2" s="7" t="s">
        <v>11</v>
      </c>
    </row>
    <row r="3" spans="1:15" s="2" customFormat="1" ht="40.5" customHeight="1" x14ac:dyDescent="0.2">
      <c r="A3" s="326"/>
      <c r="B3" s="329"/>
      <c r="C3" s="307" t="s">
        <v>12</v>
      </c>
      <c r="D3" s="309" t="s">
        <v>13</v>
      </c>
      <c r="E3" s="8" t="s">
        <v>14</v>
      </c>
      <c r="F3" s="9" t="s">
        <v>15</v>
      </c>
      <c r="G3" s="311" t="s">
        <v>16</v>
      </c>
      <c r="H3" s="10" t="s">
        <v>14</v>
      </c>
      <c r="I3" s="11" t="s">
        <v>15</v>
      </c>
      <c r="J3" s="313" t="s">
        <v>17</v>
      </c>
      <c r="K3" s="315" t="s">
        <v>14</v>
      </c>
      <c r="L3" s="316"/>
      <c r="M3" s="8" t="s">
        <v>18</v>
      </c>
      <c r="N3" s="9" t="s">
        <v>15</v>
      </c>
      <c r="O3" s="317" t="s">
        <v>12</v>
      </c>
    </row>
    <row r="4" spans="1:15" s="2" customFormat="1" ht="22.5" customHeight="1" thickBot="1" x14ac:dyDescent="0.25">
      <c r="A4" s="327"/>
      <c r="B4" s="330"/>
      <c r="C4" s="308"/>
      <c r="D4" s="310"/>
      <c r="E4" s="12" t="s">
        <v>12</v>
      </c>
      <c r="F4" s="13" t="s">
        <v>19</v>
      </c>
      <c r="G4" s="312"/>
      <c r="H4" s="12" t="s">
        <v>12</v>
      </c>
      <c r="I4" s="14" t="s">
        <v>19</v>
      </c>
      <c r="J4" s="314"/>
      <c r="K4" s="12" t="s">
        <v>12</v>
      </c>
      <c r="L4" s="12" t="s">
        <v>20</v>
      </c>
      <c r="M4" s="12" t="s">
        <v>12</v>
      </c>
      <c r="N4" s="13" t="s">
        <v>19</v>
      </c>
      <c r="O4" s="318"/>
    </row>
    <row r="5" spans="1:15" s="2" customFormat="1" ht="15.75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.25" x14ac:dyDescent="0.2">
      <c r="A6" s="24">
        <v>1</v>
      </c>
      <c r="B6" s="25" t="s">
        <v>24</v>
      </c>
      <c r="C6" s="26">
        <f>'[3]arkusz główny'!F8</f>
        <v>263989300.67363998</v>
      </c>
      <c r="D6" s="27">
        <f>SUM(D7:D8)</f>
        <v>175</v>
      </c>
      <c r="E6" s="28">
        <f>SUM(E7:E8)</f>
        <v>142353976.55000001</v>
      </c>
      <c r="F6" s="29">
        <f>IFERROR(E6/C6,".")</f>
        <v>0.53924146238785209</v>
      </c>
      <c r="G6" s="30">
        <f>SUM(G7:G8)</f>
        <v>24</v>
      </c>
      <c r="H6" s="28">
        <f>SUM(H7:H8)</f>
        <v>8871584</v>
      </c>
      <c r="I6" s="31">
        <f>IFERROR(H6/C6,".")</f>
        <v>3.360584681788905E-2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.25" x14ac:dyDescent="0.2">
      <c r="A7" s="37" t="s">
        <v>25</v>
      </c>
      <c r="B7" s="38" t="s">
        <v>26</v>
      </c>
      <c r="C7" s="256"/>
      <c r="D7" s="39">
        <f>'[3]arkusz główny'!H9</f>
        <v>175</v>
      </c>
      <c r="E7" s="40">
        <f>'[3]arkusz główny'!I9</f>
        <v>142353976.55000001</v>
      </c>
      <c r="F7" s="266"/>
      <c r="G7" s="41">
        <f>'[3]arkusz główny'!U9</f>
        <v>24</v>
      </c>
      <c r="H7" s="40">
        <f>'[3]arkusz główny'!V9</f>
        <v>8871584</v>
      </c>
      <c r="I7" s="260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62"/>
      <c r="O7" s="264"/>
    </row>
    <row r="8" spans="1:15" x14ac:dyDescent="0.2">
      <c r="A8" s="44" t="s">
        <v>27</v>
      </c>
      <c r="B8" s="45" t="s">
        <v>28</v>
      </c>
      <c r="C8" s="256"/>
      <c r="D8" s="46"/>
      <c r="E8" s="47"/>
      <c r="F8" s="266"/>
      <c r="G8" s="48"/>
      <c r="H8" s="47"/>
      <c r="I8" s="260"/>
      <c r="J8" s="49"/>
      <c r="K8" s="50"/>
      <c r="L8" s="51"/>
      <c r="M8" s="43">
        <f>'[3]arkusz główny'!AN12</f>
        <v>0</v>
      </c>
      <c r="N8" s="262"/>
      <c r="O8" s="264"/>
    </row>
    <row r="9" spans="1:15" ht="24" x14ac:dyDescent="0.2">
      <c r="A9" s="52">
        <v>2</v>
      </c>
      <c r="B9" s="53" t="s">
        <v>29</v>
      </c>
      <c r="C9" s="54">
        <f>'[3]arkusz główny'!F13</f>
        <v>338337182.71285498</v>
      </c>
      <c r="D9" s="55">
        <f>D10+D12</f>
        <v>128</v>
      </c>
      <c r="E9" s="56">
        <f>E10+E12</f>
        <v>364630294.47999996</v>
      </c>
      <c r="F9" s="57">
        <f>IFERROR(E9/C9,".")</f>
        <v>1.0777127466639096</v>
      </c>
      <c r="G9" s="58">
        <f>G10+G12</f>
        <v>80</v>
      </c>
      <c r="H9" s="56">
        <f>H10+H12</f>
        <v>175928572.17999998</v>
      </c>
      <c r="I9" s="59">
        <f>IFERROR(H9/C9,".")</f>
        <v>0.51998001156529594</v>
      </c>
      <c r="J9" s="60">
        <f>J12+J10</f>
        <v>20</v>
      </c>
      <c r="K9" s="61">
        <f>K10+K12</f>
        <v>81530014.629999995</v>
      </c>
      <c r="L9" s="61">
        <f>L10+L12</f>
        <v>51877547.949999988</v>
      </c>
      <c r="M9" s="61">
        <f>M10+M12</f>
        <v>18639898.330000002</v>
      </c>
      <c r="N9" s="62">
        <f>IFERROR(M9/O9,".")</f>
        <v>0.24853025790394867</v>
      </c>
      <c r="O9" s="63">
        <f>'[3]arkusz główny'!AR13</f>
        <v>75000519</v>
      </c>
    </row>
    <row r="10" spans="1:15" x14ac:dyDescent="0.2">
      <c r="A10" s="276" t="s">
        <v>30</v>
      </c>
      <c r="B10" s="38" t="s">
        <v>31</v>
      </c>
      <c r="C10" s="256"/>
      <c r="D10" s="305">
        <f>'[3]arkusz główny'!H14</f>
        <v>81</v>
      </c>
      <c r="E10" s="300">
        <f>'[3]arkusz główny'!I14</f>
        <v>329745042.51999998</v>
      </c>
      <c r="F10" s="266"/>
      <c r="G10" s="298">
        <f>'[3]arkusz główny'!U14</f>
        <v>56</v>
      </c>
      <c r="H10" s="300">
        <f>'[3]arkusz główny'!V14</f>
        <v>160788321.11999997</v>
      </c>
      <c r="I10" s="260"/>
      <c r="J10" s="302">
        <f>'[3]arkusz główny'!AK14</f>
        <v>16</v>
      </c>
      <c r="K10" s="289">
        <f>'[3]arkusz główny'!AL14</f>
        <v>78933811.929999992</v>
      </c>
      <c r="L10" s="303">
        <f>'[3]arkusz główny'!AM14</f>
        <v>50225584.219999991</v>
      </c>
      <c r="M10" s="289">
        <f>'[3]arkusz główny'!AN14</f>
        <v>18060516.120000001</v>
      </c>
      <c r="N10" s="262"/>
      <c r="O10" s="264"/>
    </row>
    <row r="11" spans="1:15" ht="21.75" customHeight="1" x14ac:dyDescent="0.2">
      <c r="A11" s="276"/>
      <c r="B11" s="64" t="s">
        <v>32</v>
      </c>
      <c r="C11" s="256"/>
      <c r="D11" s="306"/>
      <c r="E11" s="301"/>
      <c r="F11" s="266"/>
      <c r="G11" s="299"/>
      <c r="H11" s="301"/>
      <c r="I11" s="260"/>
      <c r="J11" s="302"/>
      <c r="K11" s="289"/>
      <c r="L11" s="304"/>
      <c r="M11" s="289"/>
      <c r="N11" s="262"/>
      <c r="O11" s="264"/>
    </row>
    <row r="12" spans="1:15" x14ac:dyDescent="0.2">
      <c r="A12" s="44" t="s">
        <v>33</v>
      </c>
      <c r="B12" s="45" t="s">
        <v>34</v>
      </c>
      <c r="C12" s="256"/>
      <c r="D12" s="46">
        <f>'[3]arkusz główny'!H19</f>
        <v>47</v>
      </c>
      <c r="E12" s="47">
        <f>'[3]arkusz główny'!I19</f>
        <v>34885251.960000001</v>
      </c>
      <c r="F12" s="266"/>
      <c r="G12" s="48">
        <f>'[3]arkusz główny'!U19</f>
        <v>24</v>
      </c>
      <c r="H12" s="47">
        <f>'[3]arkusz główny'!V19</f>
        <v>15140251.060000001</v>
      </c>
      <c r="I12" s="260"/>
      <c r="J12" s="49">
        <f>'[3]arkusz główny'!AK19</f>
        <v>4</v>
      </c>
      <c r="K12" s="50">
        <f>'[3]arkusz główny'!AL19</f>
        <v>2596202.7000000002</v>
      </c>
      <c r="L12" s="50">
        <f>'[3]arkusz główny'!AM19</f>
        <v>1651963.73</v>
      </c>
      <c r="M12" s="50">
        <f>'[3]arkusz główny'!AN19</f>
        <v>579382.21</v>
      </c>
      <c r="N12" s="262"/>
      <c r="O12" s="264"/>
    </row>
    <row r="13" spans="1:15" x14ac:dyDescent="0.2">
      <c r="A13" s="52">
        <v>3</v>
      </c>
      <c r="B13" s="53" t="s">
        <v>35</v>
      </c>
      <c r="C13" s="54">
        <f>'[3]arkusz główny'!F26</f>
        <v>146917947.42592001</v>
      </c>
      <c r="D13" s="55">
        <f>D14+D17</f>
        <v>4381</v>
      </c>
      <c r="E13" s="56">
        <f>E14+E17</f>
        <v>190294914.17000002</v>
      </c>
      <c r="F13" s="57"/>
      <c r="G13" s="58">
        <f>G14+G17</f>
        <v>2965</v>
      </c>
      <c r="H13" s="56">
        <f>H14+H17</f>
        <v>127115659.36999997</v>
      </c>
      <c r="I13" s="59">
        <f>IFERROR(H13/C13,".")</f>
        <v>0.8652153232272396</v>
      </c>
      <c r="J13" s="60">
        <f>'[3]arkusz główny'!AK26</f>
        <v>10285</v>
      </c>
      <c r="K13" s="61">
        <f>K14+K17</f>
        <v>57302183.189999998</v>
      </c>
      <c r="L13" s="61">
        <f>L14+L17</f>
        <v>36461281.840000004</v>
      </c>
      <c r="M13" s="61">
        <f>M14+M17</f>
        <v>13336904.27</v>
      </c>
      <c r="N13" s="62">
        <f>IFERROR(M13/O13,".")</f>
        <v>0.40410820342208204</v>
      </c>
      <c r="O13" s="63">
        <f>'[3]arkusz główny'!AR26</f>
        <v>33003300</v>
      </c>
    </row>
    <row r="14" spans="1:15" x14ac:dyDescent="0.2">
      <c r="A14" s="268" t="s">
        <v>36</v>
      </c>
      <c r="B14" s="65" t="s">
        <v>37</v>
      </c>
      <c r="C14" s="256"/>
      <c r="D14" s="66">
        <f>D15+D16</f>
        <v>4236</v>
      </c>
      <c r="E14" s="290"/>
      <c r="F14" s="292"/>
      <c r="G14" s="67">
        <f>G15+G16</f>
        <v>2897</v>
      </c>
      <c r="H14" s="68">
        <f>H15+H16</f>
        <v>37437984.799999975</v>
      </c>
      <c r="I14" s="293"/>
      <c r="J14" s="66">
        <f>'[3]arkusz główny'!AK27</f>
        <v>10260</v>
      </c>
      <c r="K14" s="69">
        <f>K15+K16</f>
        <v>28752706.350000001</v>
      </c>
      <c r="L14" s="69">
        <f>L15+L16</f>
        <v>18295250.100000001</v>
      </c>
      <c r="M14" s="69">
        <f>M15+M16</f>
        <v>6652567.0800000001</v>
      </c>
      <c r="N14" s="294"/>
      <c r="O14" s="297"/>
    </row>
    <row r="15" spans="1:15" ht="24" x14ac:dyDescent="0.2">
      <c r="A15" s="269"/>
      <c r="B15" s="70" t="s">
        <v>38</v>
      </c>
      <c r="C15" s="256"/>
      <c r="D15" s="66">
        <f>'[3]arkusz główny'!H28</f>
        <v>4236</v>
      </c>
      <c r="E15" s="290"/>
      <c r="F15" s="292"/>
      <c r="G15" s="67">
        <f>'[3]arkusz główny'!U28</f>
        <v>2897</v>
      </c>
      <c r="H15" s="68">
        <f>'[3]zobowiązania wieloletnie'!F7</f>
        <v>14866251.579999976</v>
      </c>
      <c r="I15" s="293"/>
      <c r="J15" s="66">
        <f>'[3]arkusz główny'!AK28</f>
        <v>2089</v>
      </c>
      <c r="K15" s="69">
        <f>'[3]arkusz główny'!AL28</f>
        <v>6180973.1300000018</v>
      </c>
      <c r="L15" s="69">
        <f>'[3]arkusz główny'!AM28</f>
        <v>3932930.72</v>
      </c>
      <c r="M15" s="69">
        <f>'[3]arkusz główny'!AN28</f>
        <v>1424482.05</v>
      </c>
      <c r="N15" s="295"/>
      <c r="O15" s="297"/>
    </row>
    <row r="16" spans="1:15" x14ac:dyDescent="0.2">
      <c r="A16" s="270"/>
      <c r="B16" s="71" t="s">
        <v>39</v>
      </c>
      <c r="C16" s="256"/>
      <c r="D16" s="72"/>
      <c r="E16" s="291"/>
      <c r="F16" s="292"/>
      <c r="G16" s="73"/>
      <c r="H16" s="74">
        <f>'[3]zobowiązania wieloletnie'!F8</f>
        <v>22571733.219999999</v>
      </c>
      <c r="I16" s="293"/>
      <c r="J16" s="75">
        <f>'[3]arkusz główny'!AK35</f>
        <v>8305</v>
      </c>
      <c r="K16" s="76">
        <f>'[3]arkusz główny'!AL35</f>
        <v>22571733.219999999</v>
      </c>
      <c r="L16" s="76">
        <f>'[3]arkusz główny'!AM35</f>
        <v>14362319.380000001</v>
      </c>
      <c r="M16" s="76">
        <f>'[3]arkusz główny'!AN35</f>
        <v>5228085.03</v>
      </c>
      <c r="N16" s="295"/>
      <c r="O16" s="297"/>
    </row>
    <row r="17" spans="1:15" x14ac:dyDescent="0.2">
      <c r="A17" s="44" t="s">
        <v>40</v>
      </c>
      <c r="B17" s="77" t="s">
        <v>41</v>
      </c>
      <c r="C17" s="78"/>
      <c r="D17" s="79">
        <f>'[3]arkusz główny'!H36</f>
        <v>145</v>
      </c>
      <c r="E17" s="80">
        <f>'[3]arkusz główny'!I36</f>
        <v>190294914.17000002</v>
      </c>
      <c r="F17" s="292"/>
      <c r="G17" s="81">
        <f>'[3]arkusz główny'!U36</f>
        <v>68</v>
      </c>
      <c r="H17" s="82">
        <f>'[3]arkusz główny'!V36</f>
        <v>89677674.570000008</v>
      </c>
      <c r="I17" s="293"/>
      <c r="J17" s="79">
        <f>'[3]arkusz główny'!AK36</f>
        <v>23</v>
      </c>
      <c r="K17" s="80">
        <f>'[3]arkusz główny'!AL36</f>
        <v>28549476.84</v>
      </c>
      <c r="L17" s="80">
        <f>'[3]arkusz główny'!AM36</f>
        <v>18166031.740000002</v>
      </c>
      <c r="M17" s="80">
        <f>'[3]arkusz główny'!AN36</f>
        <v>6684337.1899999995</v>
      </c>
      <c r="N17" s="296"/>
      <c r="O17" s="297"/>
    </row>
    <row r="18" spans="1:15" x14ac:dyDescent="0.2">
      <c r="A18" s="52">
        <v>4</v>
      </c>
      <c r="B18" s="53" t="s">
        <v>42</v>
      </c>
      <c r="C18" s="54">
        <f>'[3]arkusz główny'!F39</f>
        <v>15872716804.359047</v>
      </c>
      <c r="D18" s="55">
        <f>D19+D22+D23+D24+D25</f>
        <v>90548</v>
      </c>
      <c r="E18" s="56">
        <f>E19+E22+E23+E24+E25</f>
        <v>28052513659.499996</v>
      </c>
      <c r="F18" s="57">
        <f t="shared" ref="F18:F26" si="0">IFERROR(E18/C18,".")</f>
        <v>1.7673416596077662</v>
      </c>
      <c r="G18" s="58">
        <f>G19+G22+G23+G24+G25</f>
        <v>37807</v>
      </c>
      <c r="H18" s="56">
        <f>H19+H22+H23+H24+H25</f>
        <v>10618134552.880445</v>
      </c>
      <c r="I18" s="59">
        <f t="shared" ref="I18:I26" si="1">IFERROR(H18/C18,".")</f>
        <v>0.66895508083181066</v>
      </c>
      <c r="J18" s="60">
        <f>'[3]arkusz główny'!AK39</f>
        <v>25458</v>
      </c>
      <c r="K18" s="61">
        <f>K19+K22+K23+K24+K25</f>
        <v>5582076968.8199997</v>
      </c>
      <c r="L18" s="61">
        <f>L19+L22+L23+L24+L25</f>
        <v>3650036158.8800001</v>
      </c>
      <c r="M18" s="61">
        <f>M19+M22+M23+M24+M25</f>
        <v>1283813667.9799998</v>
      </c>
      <c r="N18" s="62">
        <f t="shared" ref="N18:N26" si="2">IFERROR(M18/O18,".")</f>
        <v>0.36279800596164591</v>
      </c>
      <c r="O18" s="63">
        <f>'[3]arkusz główny'!AR39</f>
        <v>3538645877</v>
      </c>
    </row>
    <row r="19" spans="1:15" x14ac:dyDescent="0.2">
      <c r="A19" s="268" t="s">
        <v>43</v>
      </c>
      <c r="B19" s="83" t="s">
        <v>44</v>
      </c>
      <c r="C19" s="84">
        <f>'[3]arkusz główny'!F40</f>
        <v>9691118105.7047062</v>
      </c>
      <c r="D19" s="85">
        <f>'[3]arkusz główny'!H40</f>
        <v>75217</v>
      </c>
      <c r="E19" s="86">
        <f>'[3]arkusz główny'!I40</f>
        <v>15346732348.609999</v>
      </c>
      <c r="F19" s="87">
        <f t="shared" si="0"/>
        <v>1.5835873818910635</v>
      </c>
      <c r="G19" s="88">
        <f>'[3]arkusz główny'!U40</f>
        <v>31154</v>
      </c>
      <c r="H19" s="86">
        <f>'[3]arkusz główny'!V40</f>
        <v>6046655317.8800011</v>
      </c>
      <c r="I19" s="89">
        <f t="shared" si="1"/>
        <v>0.62393784204534863</v>
      </c>
      <c r="J19" s="90">
        <f>'[3]arkusz główny'!AK40</f>
        <v>23166</v>
      </c>
      <c r="K19" s="51">
        <f>'[3]arkusz główny'!AL40</f>
        <v>4105412582.6799998</v>
      </c>
      <c r="L19" s="51">
        <f>'[3]arkusz główny'!AM40</f>
        <v>2612273948.3999996</v>
      </c>
      <c r="M19" s="51">
        <f>'[3]arkusz główny'!AN40</f>
        <v>944440087.11999965</v>
      </c>
      <c r="N19" s="91">
        <f t="shared" si="2"/>
        <v>0.43523645092460667</v>
      </c>
      <c r="O19" s="92">
        <f>'[3]arkusz główny'!AR40</f>
        <v>2169947129</v>
      </c>
    </row>
    <row r="20" spans="1:15" x14ac:dyDescent="0.2">
      <c r="A20" s="276"/>
      <c r="B20" s="93" t="s">
        <v>45</v>
      </c>
      <c r="C20" s="94">
        <f>[3]limity_ogółem!E88</f>
        <v>8922893316.3121662</v>
      </c>
      <c r="D20" s="95">
        <f>'[3]4.1_modernizacja'!D46+'[3]4.1_modernizacja'!D69+'[3]4.1_modernizacja'!D92+'[3]4.1_modernizacja'!D115</f>
        <v>73639</v>
      </c>
      <c r="E20" s="96">
        <f>'[3]4.1_modernizacja'!E46+'[3]4.1_modernizacja'!E69+'[3]4.1_modernizacja'!E92+'[3]4.1_modernizacja'!E115</f>
        <v>15222745366.990002</v>
      </c>
      <c r="F20" s="97">
        <f t="shared" si="0"/>
        <v>1.7060324299922893</v>
      </c>
      <c r="G20" s="98">
        <f>'[3]4.1_modernizacja'!M46+'[3]4.1_modernizacja'!M69+'[3]4.1_modernizacja'!M92+'[3]4.1_modernizacja'!M115</f>
        <v>31015</v>
      </c>
      <c r="H20" s="96">
        <f>'[3]4.1_modernizacja'!N46+'[3]4.1_modernizacja'!N69+'[3]4.1_modernizacja'!N92+'[3]4.1_modernizacja'!N115</f>
        <v>6037484804.4799995</v>
      </c>
      <c r="I20" s="99">
        <f t="shared" si="1"/>
        <v>0.67662859909383</v>
      </c>
      <c r="J20" s="100">
        <f>(J19-J21)+2</f>
        <v>23164</v>
      </c>
      <c r="K20" s="101">
        <f>'[3]4.1_modernizacja'!W46+'[3]4.1_modernizacja'!W69+'[3]4.1_modernizacja'!W92+'[3]4.1_modernizacja'!W115</f>
        <v>4105260044.2800002</v>
      </c>
      <c r="L20" s="101">
        <f>'[3]4.1_modernizacja'!X46+'[3]4.1_modernizacja'!X69+'[3]4.1_modernizacja'!X92+'[3]4.1_modernizacja'!X115</f>
        <v>2612176888.2199993</v>
      </c>
      <c r="M20" s="101">
        <f>'[3]4.1_modernizacja'!Y46+'[3]4.1_modernizacja'!Y69+'[3]4.1_modernizacja'!Y92+'[3]4.1_modernizacja'!Y115</f>
        <v>944406366.27999961</v>
      </c>
      <c r="N20" s="91">
        <f t="shared" si="2"/>
        <v>0.47188533792830079</v>
      </c>
      <c r="O20" s="102">
        <f>[3]limity_ogółem!D88</f>
        <v>2001347129</v>
      </c>
    </row>
    <row r="21" spans="1:15" x14ac:dyDescent="0.2">
      <c r="A21" s="276"/>
      <c r="B21" s="93" t="s">
        <v>46</v>
      </c>
      <c r="C21" s="103">
        <f>[3]limity_ogółem!E89</f>
        <v>455648889.39253992</v>
      </c>
      <c r="D21" s="95">
        <f>'[3]4.1_modernizacja'!D138</f>
        <v>1578</v>
      </c>
      <c r="E21" s="96">
        <f>'[3]4.1_modernizacja'!E138</f>
        <v>123986981.62</v>
      </c>
      <c r="F21" s="97">
        <f t="shared" si="0"/>
        <v>0.27211079518990255</v>
      </c>
      <c r="G21" s="98">
        <f>'[3]4.1_modernizacja'!M138</f>
        <v>139</v>
      </c>
      <c r="H21" s="96">
        <f>'[3]4.1_modernizacja'!N138</f>
        <v>9170513.4000000004</v>
      </c>
      <c r="I21" s="99">
        <f t="shared" si="1"/>
        <v>2.0126271814742941E-2</v>
      </c>
      <c r="J21" s="100">
        <f>'[3]4.1_modernizacja'!V138</f>
        <v>4</v>
      </c>
      <c r="K21" s="101">
        <f>'[3]4.1_modernizacja'!W138</f>
        <v>152538.4</v>
      </c>
      <c r="L21" s="101">
        <f>'[3]4.1_modernizacja'!X138</f>
        <v>97060.180000000008</v>
      </c>
      <c r="M21" s="101">
        <f>'[3]4.1_modernizacja'!Y138</f>
        <v>33720.839999999997</v>
      </c>
      <c r="N21" s="104">
        <f t="shared" si="2"/>
        <v>3.3720839999999995E-4</v>
      </c>
      <c r="O21" s="102">
        <f>[3]limity_ogółem!D89</f>
        <v>100000000</v>
      </c>
    </row>
    <row r="22" spans="1:15" x14ac:dyDescent="0.2">
      <c r="A22" s="276"/>
      <c r="B22" s="83" t="s">
        <v>47</v>
      </c>
      <c r="C22" s="105">
        <f>'[3]arkusz główny'!F51</f>
        <v>531714002.51410502</v>
      </c>
      <c r="D22" s="106">
        <f>'[3]arkusz główny'!H51</f>
        <v>4677</v>
      </c>
      <c r="E22" s="107">
        <f>'[3]arkusz główny'!I51</f>
        <v>823393450.88999999</v>
      </c>
      <c r="F22" s="108">
        <f t="shared" si="0"/>
        <v>1.5485645422101846</v>
      </c>
      <c r="G22" s="109">
        <f>'[3]arkusz główny'!U51</f>
        <v>2292</v>
      </c>
      <c r="H22" s="107">
        <f>'[3]arkusz główny'!V51</f>
        <v>343108070.89999998</v>
      </c>
      <c r="I22" s="110">
        <f t="shared" si="1"/>
        <v>0.64528688219170638</v>
      </c>
      <c r="J22" s="111">
        <f>'[3]arkusz główny'!AK51</f>
        <v>1609</v>
      </c>
      <c r="K22" s="112">
        <f>'[3]arkusz główny'!AL51</f>
        <v>220862449.93000001</v>
      </c>
      <c r="L22" s="112">
        <f>'[3]arkusz główny'!AM51</f>
        <v>215699152.13000003</v>
      </c>
      <c r="M22" s="112">
        <f>'[3]arkusz główny'!AN51</f>
        <v>50715542.829999998</v>
      </c>
      <c r="N22" s="113">
        <f t="shared" si="2"/>
        <v>0.42640639692376575</v>
      </c>
      <c r="O22" s="114">
        <f>'[3]arkusz główny'!AR51</f>
        <v>118937106</v>
      </c>
    </row>
    <row r="23" spans="1:15" ht="33.75" customHeight="1" x14ac:dyDescent="0.2">
      <c r="A23" s="276"/>
      <c r="B23" s="83" t="str">
        <f>'[3]arkusz główny'!D55</f>
        <v>Inwestycje mające na celu ochronę wód przed zanieczyszczeniem azotanami pochodzącymi ze źródeł rolniczych 
(w tym "Inwestycje w gospodarstwach położonych na obszarach OSN")</v>
      </c>
      <c r="C23" s="105">
        <f>'[3]arkusz główny'!F55</f>
        <v>410520889.07639003</v>
      </c>
      <c r="D23" s="106">
        <f>'[3]arkusz główny'!H55</f>
        <v>5412</v>
      </c>
      <c r="E23" s="107">
        <f>'[3]arkusz główny'!I55</f>
        <v>385572345.81999999</v>
      </c>
      <c r="F23" s="108">
        <f t="shared" si="0"/>
        <v>0.93922710410054777</v>
      </c>
      <c r="G23" s="109">
        <f>'[3]arkusz główny'!U55</f>
        <v>2933</v>
      </c>
      <c r="H23" s="107">
        <f>'[3]arkusz główny'!V55</f>
        <v>208334455.82999998</v>
      </c>
      <c r="I23" s="110">
        <f t="shared" si="1"/>
        <v>0.50748807520786832</v>
      </c>
      <c r="J23" s="111">
        <f>'[3]arkusz główny'!AK55</f>
        <v>937</v>
      </c>
      <c r="K23" s="112">
        <f>'[3]arkusz główny'!AL55</f>
        <v>63228732.799999997</v>
      </c>
      <c r="L23" s="112">
        <f>'[3]arkusz główny'!AM55</f>
        <v>63228732.799999997</v>
      </c>
      <c r="M23" s="112">
        <f>'[3]arkusz główny'!AN55</f>
        <v>14119831.939999999</v>
      </c>
      <c r="N23" s="113">
        <f t="shared" si="2"/>
        <v>0.15629848136064184</v>
      </c>
      <c r="O23" s="114">
        <f>'[3]arkusz główny'!AR55</f>
        <v>90338894</v>
      </c>
    </row>
    <row r="24" spans="1:15" x14ac:dyDescent="0.2">
      <c r="A24" s="44" t="s">
        <v>48</v>
      </c>
      <c r="B24" s="83" t="s">
        <v>49</v>
      </c>
      <c r="C24" s="115">
        <f>'[3]arkusz główny'!F60</f>
        <v>3940714269.7051454</v>
      </c>
      <c r="D24" s="95">
        <f>'[3]arkusz główny'!H60</f>
        <v>5070</v>
      </c>
      <c r="E24" s="96">
        <f>'[3]arkusz główny'!I60</f>
        <v>9987430677.7700005</v>
      </c>
      <c r="F24" s="116">
        <f t="shared" si="0"/>
        <v>2.534421425717142</v>
      </c>
      <c r="G24" s="98">
        <f>'[3]arkusz główny'!U60</f>
        <v>1288</v>
      </c>
      <c r="H24" s="96">
        <f>'[3]arkusz główny'!V60</f>
        <v>2790091707.3599997</v>
      </c>
      <c r="I24" s="117">
        <f t="shared" si="1"/>
        <v>0.70801674935157421</v>
      </c>
      <c r="J24" s="49">
        <f>'[3]arkusz główny'!AK60</f>
        <v>604</v>
      </c>
      <c r="K24" s="50">
        <f>'[3]arkusz główny'!AL60</f>
        <v>1029107072.8800001</v>
      </c>
      <c r="L24" s="50">
        <f>'[3]arkusz główny'!AM60</f>
        <v>654820826.97000003</v>
      </c>
      <c r="M24" s="50">
        <f>'[3]arkusz główny'!AN60</f>
        <v>237302428.65999997</v>
      </c>
      <c r="N24" s="118">
        <f t="shared" si="2"/>
        <v>0.27180789173571568</v>
      </c>
      <c r="O24" s="119">
        <f>'[3]arkusz główny'!AR60</f>
        <v>873052019</v>
      </c>
    </row>
    <row r="25" spans="1:15" x14ac:dyDescent="0.2">
      <c r="A25" s="120" t="s">
        <v>50</v>
      </c>
      <c r="B25" s="77" t="s">
        <v>51</v>
      </c>
      <c r="C25" s="115">
        <f>'[3]arkusz główny'!F70</f>
        <v>1298649537.3587048</v>
      </c>
      <c r="D25" s="95">
        <f>'[3]arkusz główny'!H70</f>
        <v>172</v>
      </c>
      <c r="E25" s="96">
        <f>'[3]arkusz główny'!I70</f>
        <v>1509384836.4100001</v>
      </c>
      <c r="F25" s="116">
        <f t="shared" si="0"/>
        <v>1.1622726478460887</v>
      </c>
      <c r="G25" s="48">
        <f>'[3]arkusz główny'!U70</f>
        <v>140</v>
      </c>
      <c r="H25" s="96">
        <f>'[3]arkusz główny'!V70</f>
        <v>1229945000.9104447</v>
      </c>
      <c r="I25" s="117">
        <f t="shared" si="1"/>
        <v>0.94709539835666767</v>
      </c>
      <c r="J25" s="121">
        <f>'[3]arkusz główny'!AK70</f>
        <v>35</v>
      </c>
      <c r="K25" s="101">
        <f>'[3]arkusz główny'!AL70</f>
        <v>163466130.53000003</v>
      </c>
      <c r="L25" s="122">
        <f>'[3]arkusz główny'!AM70</f>
        <v>104013498.58</v>
      </c>
      <c r="M25" s="50">
        <f>'[3]arkusz główny'!AN70</f>
        <v>37235777.43</v>
      </c>
      <c r="N25" s="118">
        <f t="shared" si="2"/>
        <v>0.13002647847434157</v>
      </c>
      <c r="O25" s="119">
        <f>'[3]arkusz główny'!AR70</f>
        <v>286370729</v>
      </c>
    </row>
    <row r="26" spans="1:15" ht="36" x14ac:dyDescent="0.2">
      <c r="A26" s="52">
        <v>5</v>
      </c>
      <c r="B26" s="53" t="s">
        <v>52</v>
      </c>
      <c r="C26" s="54">
        <f>'[3]arkusz główny'!F71</f>
        <v>556844007.14192498</v>
      </c>
      <c r="D26" s="55">
        <f>D27+D28</f>
        <v>7469</v>
      </c>
      <c r="E26" s="56">
        <f>E27+E28</f>
        <v>504574540.76000011</v>
      </c>
      <c r="F26" s="57">
        <f t="shared" si="0"/>
        <v>0.90613265885682281</v>
      </c>
      <c r="G26" s="58">
        <f>G27+G28</f>
        <v>4323</v>
      </c>
      <c r="H26" s="56">
        <f>H27+H28</f>
        <v>267392575.68000004</v>
      </c>
      <c r="I26" s="59">
        <f t="shared" si="1"/>
        <v>0.48019296652293619</v>
      </c>
      <c r="J26" s="60">
        <f>'[3]arkusz główny'!AK71</f>
        <v>1783</v>
      </c>
      <c r="K26" s="61">
        <f>K27+K28</f>
        <v>108583413.28</v>
      </c>
      <c r="L26" s="61">
        <f>L27+L28</f>
        <v>69091617.969999999</v>
      </c>
      <c r="M26" s="61">
        <f>M27+M28</f>
        <v>24592657.140000001</v>
      </c>
      <c r="N26" s="62">
        <f t="shared" si="2"/>
        <v>0.19998757381073962</v>
      </c>
      <c r="O26" s="63">
        <f>'[3]arkusz główny'!AR71</f>
        <v>122970926</v>
      </c>
    </row>
    <row r="27" spans="1:15" x14ac:dyDescent="0.2">
      <c r="A27" s="123" t="s">
        <v>53</v>
      </c>
      <c r="B27" s="124" t="s">
        <v>54</v>
      </c>
      <c r="C27" s="256"/>
      <c r="D27" s="39">
        <f>'[3]arkusz główny'!H72</f>
        <v>6019</v>
      </c>
      <c r="E27" s="40">
        <f>'[3]arkusz główny'!I72</f>
        <v>406134781.3900001</v>
      </c>
      <c r="F27" s="266"/>
      <c r="G27" s="41">
        <f>'[3]arkusz główny'!U72</f>
        <v>3840</v>
      </c>
      <c r="H27" s="40">
        <f>'[3]arkusz główny'!V72</f>
        <v>245669317.44000003</v>
      </c>
      <c r="I27" s="260"/>
      <c r="J27" s="90">
        <f>'[3]arkusz główny'!AK72</f>
        <v>1416</v>
      </c>
      <c r="K27" s="51">
        <f>'[3]arkusz główny'!AL72</f>
        <v>92537327.640000001</v>
      </c>
      <c r="L27" s="51">
        <f>'[3]arkusz główny'!AM72</f>
        <v>58881495.129999995</v>
      </c>
      <c r="M27" s="51">
        <f>'[3]arkusz główny'!AN72</f>
        <v>20890188.82</v>
      </c>
      <c r="N27" s="262"/>
      <c r="O27" s="264"/>
    </row>
    <row r="28" spans="1:15" x14ac:dyDescent="0.2">
      <c r="A28" s="44" t="s">
        <v>55</v>
      </c>
      <c r="B28" s="45" t="s">
        <v>56</v>
      </c>
      <c r="C28" s="256"/>
      <c r="D28" s="46">
        <f>'[3]arkusz główny'!H79</f>
        <v>1450</v>
      </c>
      <c r="E28" s="47">
        <f>'[3]arkusz główny'!I79</f>
        <v>98439759.370000005</v>
      </c>
      <c r="F28" s="266"/>
      <c r="G28" s="48">
        <f>'[3]arkusz główny'!U79</f>
        <v>483</v>
      </c>
      <c r="H28" s="47">
        <f>'[3]arkusz główny'!V79</f>
        <v>21723258.240000002</v>
      </c>
      <c r="I28" s="260"/>
      <c r="J28" s="49">
        <f>'[3]arkusz główny'!AK79</f>
        <v>367</v>
      </c>
      <c r="K28" s="50">
        <f>'[3]arkusz główny'!AL79</f>
        <v>16046085.640000001</v>
      </c>
      <c r="L28" s="50">
        <f>'[3]arkusz główny'!AM79</f>
        <v>10210122.84</v>
      </c>
      <c r="M28" s="50">
        <f>'[3]arkusz główny'!AN79</f>
        <v>3702468.3200000008</v>
      </c>
      <c r="N28" s="262"/>
      <c r="O28" s="264"/>
    </row>
    <row r="29" spans="1:15" x14ac:dyDescent="0.2">
      <c r="A29" s="52">
        <v>6</v>
      </c>
      <c r="B29" s="53" t="s">
        <v>57</v>
      </c>
      <c r="C29" s="54">
        <f>SUM(C30:C34)</f>
        <v>8957092317.6092796</v>
      </c>
      <c r="D29" s="55">
        <f>D30+D31+D32+D33+D34</f>
        <v>110435</v>
      </c>
      <c r="E29" s="56">
        <f>E30+E31+E32+E33+E34</f>
        <v>12669617189.98</v>
      </c>
      <c r="F29" s="57">
        <f t="shared" ref="F29:F35" si="3">IFERROR(E29/C29,".")</f>
        <v>1.4144787996738681</v>
      </c>
      <c r="G29" s="58">
        <f>G30+G31+G32+G33+G34</f>
        <v>71830</v>
      </c>
      <c r="H29" s="56">
        <f>H30+H31+H32+H33+H34</f>
        <v>6680062678.7699995</v>
      </c>
      <c r="I29" s="59">
        <f t="shared" ref="I29:I35" si="4">IFERROR(H29/C29,".")</f>
        <v>0.74578473034572479</v>
      </c>
      <c r="J29" s="60">
        <f>'[3]arkusz główny'!AK89</f>
        <v>53722</v>
      </c>
      <c r="K29" s="61">
        <f>K30+K31+K32+K33+K34</f>
        <v>4268825513.5500002</v>
      </c>
      <c r="L29" s="61">
        <f>L30+L31+L32+L33+L34</f>
        <v>2716253668.77</v>
      </c>
      <c r="M29" s="61">
        <f>M30+M31+M32+M33+M34</f>
        <v>978813926.75000012</v>
      </c>
      <c r="N29" s="62">
        <f t="shared" ref="N29:N35" si="5">IFERROR(M29/O29,".")</f>
        <v>0.48807469881468779</v>
      </c>
      <c r="O29" s="63">
        <f>SUM(O30:O34)</f>
        <v>2005459265</v>
      </c>
    </row>
    <row r="30" spans="1:15" x14ac:dyDescent="0.2">
      <c r="A30" s="123" t="s">
        <v>58</v>
      </c>
      <c r="B30" s="124" t="s">
        <v>59</v>
      </c>
      <c r="C30" s="103">
        <f>'[3]arkusz główny'!F90</f>
        <v>3203150853.6366549</v>
      </c>
      <c r="D30" s="39">
        <f>'[3]arkusz główny'!H90</f>
        <v>29406</v>
      </c>
      <c r="E30" s="40">
        <f>'[3]arkusz główny'!I90</f>
        <v>3550050000</v>
      </c>
      <c r="F30" s="87">
        <f t="shared" si="3"/>
        <v>1.1082993471785751</v>
      </c>
      <c r="G30" s="41">
        <f>'[3]arkusz główny'!U90</f>
        <v>18673</v>
      </c>
      <c r="H30" s="40">
        <f>'[3]arkusz główny'!V90</f>
        <v>2174600000</v>
      </c>
      <c r="I30" s="89">
        <f t="shared" si="4"/>
        <v>0.67889403258391556</v>
      </c>
      <c r="J30" s="90">
        <f>'[3]arkusz główny'!AK90</f>
        <v>17462</v>
      </c>
      <c r="K30" s="51">
        <f>'[3]arkusz główny'!AL90</f>
        <v>1704340000</v>
      </c>
      <c r="L30" s="51">
        <f>'[3]arkusz główny'!AM90</f>
        <v>1084471542</v>
      </c>
      <c r="M30" s="51">
        <f>'[3]arkusz główny'!AN90</f>
        <v>390362685.61000001</v>
      </c>
      <c r="N30" s="104">
        <f t="shared" si="5"/>
        <v>0.54369680280038424</v>
      </c>
      <c r="O30" s="92">
        <f>'[3]arkusz główny'!AR90</f>
        <v>717978630</v>
      </c>
    </row>
    <row r="31" spans="1:15" x14ac:dyDescent="0.2">
      <c r="A31" s="44" t="s">
        <v>60</v>
      </c>
      <c r="B31" s="45" t="s">
        <v>61</v>
      </c>
      <c r="C31" s="115">
        <f>'[3]arkusz główny'!F97</f>
        <v>1530073181.1855149</v>
      </c>
      <c r="D31" s="95">
        <f>'[3]arkusz główny'!H97</f>
        <v>21671</v>
      </c>
      <c r="E31" s="96">
        <f>'[3]arkusz główny'!I97</f>
        <v>4300400000</v>
      </c>
      <c r="F31" s="116">
        <f t="shared" si="3"/>
        <v>2.8105845216292269</v>
      </c>
      <c r="G31" s="98">
        <f>'[3]arkusz główny'!U97</f>
        <v>7276</v>
      </c>
      <c r="H31" s="96">
        <f>'[3]arkusz główny'!V97</f>
        <v>1170100000</v>
      </c>
      <c r="I31" s="117">
        <f t="shared" si="4"/>
        <v>0.76473466392855516</v>
      </c>
      <c r="J31" s="49">
        <f>'[3]arkusz główny'!AK97</f>
        <v>4992</v>
      </c>
      <c r="K31" s="50">
        <f>'[3]arkusz główny'!AL97</f>
        <v>613790000</v>
      </c>
      <c r="L31" s="50">
        <f>'[3]arkusz główny'!AM97</f>
        <v>390554577</v>
      </c>
      <c r="M31" s="50">
        <f>'[3]arkusz główny'!AN97</f>
        <v>138321008.80000001</v>
      </c>
      <c r="N31" s="118">
        <f t="shared" si="5"/>
        <v>0.40759481149144139</v>
      </c>
      <c r="O31" s="119">
        <f>'[3]arkusz główny'!AR97</f>
        <v>339359101</v>
      </c>
    </row>
    <row r="32" spans="1:15" x14ac:dyDescent="0.2">
      <c r="A32" s="44" t="s">
        <v>62</v>
      </c>
      <c r="B32" s="45" t="s">
        <v>63</v>
      </c>
      <c r="C32" s="115">
        <f>'[3]arkusz główny'!F105</f>
        <v>3182436195.4641895</v>
      </c>
      <c r="D32" s="95">
        <f>'[3]arkusz główny'!H105</f>
        <v>54869</v>
      </c>
      <c r="E32" s="96">
        <f>'[3]arkusz główny'!I105</f>
        <v>3292140000</v>
      </c>
      <c r="F32" s="116">
        <f t="shared" si="3"/>
        <v>1.0344716430425744</v>
      </c>
      <c r="G32" s="98">
        <f>'[3]arkusz główny'!U105</f>
        <v>43601</v>
      </c>
      <c r="H32" s="96">
        <f>'[3]arkusz główny'!V105</f>
        <v>2616060000</v>
      </c>
      <c r="I32" s="117">
        <f t="shared" si="4"/>
        <v>0.82203062035574348</v>
      </c>
      <c r="J32" s="49">
        <f>'[3]arkusz główny'!AK105</f>
        <v>29486</v>
      </c>
      <c r="K32" s="50">
        <f>'[3]arkusz główny'!AL105</f>
        <v>1447704000</v>
      </c>
      <c r="L32" s="50">
        <f>'[3]arkusz główny'!AM105</f>
        <v>921174055.20000005</v>
      </c>
      <c r="M32" s="50">
        <f>'[3]arkusz główny'!AN105</f>
        <v>333895879.66000003</v>
      </c>
      <c r="N32" s="118">
        <f t="shared" si="5"/>
        <v>0.46782013816783635</v>
      </c>
      <c r="O32" s="119">
        <f>'[3]arkusz główny'!AR105</f>
        <v>713727034</v>
      </c>
    </row>
    <row r="33" spans="1:15" x14ac:dyDescent="0.2">
      <c r="A33" s="44" t="s">
        <v>64</v>
      </c>
      <c r="B33" s="45" t="s">
        <v>65</v>
      </c>
      <c r="C33" s="115">
        <f>'[3]arkusz główny'!F114</f>
        <v>1031157226.6617999</v>
      </c>
      <c r="D33" s="95">
        <f>'[3]arkusz główny'!H114</f>
        <v>3603</v>
      </c>
      <c r="E33" s="96">
        <f>'[3]arkusz główny'!I114</f>
        <v>1527027189.98</v>
      </c>
      <c r="F33" s="116">
        <f t="shared" si="3"/>
        <v>1.4808868623493012</v>
      </c>
      <c r="G33" s="98">
        <f>'[3]arkusz główny'!U114</f>
        <v>1705</v>
      </c>
      <c r="H33" s="96">
        <f>'[3]arkusz główny'!V114</f>
        <v>709173380.03999996</v>
      </c>
      <c r="I33" s="117">
        <f t="shared" si="4"/>
        <v>0.68774514856073976</v>
      </c>
      <c r="J33" s="49">
        <f>'[3]arkusz główny'!AK114</f>
        <v>1248</v>
      </c>
      <c r="K33" s="50">
        <f>'[3]arkusz główny'!AL114</f>
        <v>493050446.04000002</v>
      </c>
      <c r="L33" s="50">
        <f>'[3]arkusz główny'!AM114</f>
        <v>313727996.20999998</v>
      </c>
      <c r="M33" s="50">
        <f>'[3]arkusz główny'!AN114</f>
        <v>113910606.31</v>
      </c>
      <c r="N33" s="118">
        <f t="shared" si="5"/>
        <v>0.49099898101119932</v>
      </c>
      <c r="O33" s="119">
        <f>'[3]arkusz główny'!AR114</f>
        <v>231997643</v>
      </c>
    </row>
    <row r="34" spans="1:15" x14ac:dyDescent="0.2">
      <c r="A34" s="44" t="s">
        <v>66</v>
      </c>
      <c r="B34" s="45" t="s">
        <v>67</v>
      </c>
      <c r="C34" s="115">
        <f>'[3]arkusz główny'!F118</f>
        <v>10274860.661119999</v>
      </c>
      <c r="D34" s="46">
        <f>'[3]arkusz główny'!H118</f>
        <v>886</v>
      </c>
      <c r="E34" s="125"/>
      <c r="F34" s="126"/>
      <c r="G34" s="48">
        <f>'[3]arkusz główny'!U118</f>
        <v>575</v>
      </c>
      <c r="H34" s="47">
        <f>'[3]arkusz główny'!V118</f>
        <v>10129298.73</v>
      </c>
      <c r="I34" s="117">
        <f t="shared" si="4"/>
        <v>0.98583319658330704</v>
      </c>
      <c r="J34" s="49">
        <f>'[3]arkusz główny'!AK118</f>
        <v>562</v>
      </c>
      <c r="K34" s="50">
        <f>'[3]arkusz główny'!AL118</f>
        <v>9941067.5099999998</v>
      </c>
      <c r="L34" s="50">
        <f>'[3]arkusz główny'!AM118</f>
        <v>6325498.3600000003</v>
      </c>
      <c r="M34" s="50">
        <f>'[3]arkusz główny'!AN118</f>
        <v>2323746.37</v>
      </c>
      <c r="N34" s="118">
        <f t="shared" si="5"/>
        <v>0.96949729166153842</v>
      </c>
      <c r="O34" s="119">
        <f>'[3]arkusz główny'!AR118</f>
        <v>2396857</v>
      </c>
    </row>
    <row r="35" spans="1:15" x14ac:dyDescent="0.2">
      <c r="A35" s="52">
        <v>7</v>
      </c>
      <c r="B35" s="53" t="s">
        <v>68</v>
      </c>
      <c r="C35" s="54">
        <f>'[3]arkusz główny'!F124</f>
        <v>6108758946.3734055</v>
      </c>
      <c r="D35" s="55">
        <f>SUM(D36:D40)</f>
        <v>10108</v>
      </c>
      <c r="E35" s="56">
        <f>SUM(E36:E40)</f>
        <v>13600802860.320065</v>
      </c>
      <c r="F35" s="57">
        <f t="shared" si="3"/>
        <v>2.2264428797594755</v>
      </c>
      <c r="G35" s="58">
        <f>SUM(G36:G40)</f>
        <v>4550</v>
      </c>
      <c r="H35" s="56">
        <f>SUM(H36:H40)</f>
        <v>5548399057.8206701</v>
      </c>
      <c r="I35" s="59">
        <f t="shared" si="4"/>
        <v>0.90826943844536456</v>
      </c>
      <c r="J35" s="60">
        <f>'[3]arkusz główny'!AK124</f>
        <v>1706</v>
      </c>
      <c r="K35" s="61">
        <f>SUM(K36:K40)</f>
        <v>3743477265.8299999</v>
      </c>
      <c r="L35" s="61">
        <f>SUM(L36:L40)</f>
        <v>2381974569.3999991</v>
      </c>
      <c r="M35" s="61">
        <f>SUM(M36:M40)</f>
        <v>868211054.7299999</v>
      </c>
      <c r="N35" s="62">
        <f t="shared" si="5"/>
        <v>0.62599121564965599</v>
      </c>
      <c r="O35" s="63">
        <f>'[3]arkusz główny'!AR124</f>
        <v>1386938080</v>
      </c>
    </row>
    <row r="36" spans="1:15" x14ac:dyDescent="0.2">
      <c r="A36" s="268" t="s">
        <v>69</v>
      </c>
      <c r="B36" s="83" t="s">
        <v>70</v>
      </c>
      <c r="C36" s="256"/>
      <c r="D36" s="39">
        <f>'[3]arkusz główny'!H125</f>
        <v>5400</v>
      </c>
      <c r="E36" s="40">
        <f>'[3]arkusz główny'!I125</f>
        <v>6591499613.0779591</v>
      </c>
      <c r="F36" s="266"/>
      <c r="G36" s="41">
        <f>'[3]arkusz główny'!U125</f>
        <v>2237</v>
      </c>
      <c r="H36" s="40">
        <f>'[3]arkusz główny'!V125</f>
        <v>2213346213.6438818</v>
      </c>
      <c r="I36" s="260"/>
      <c r="J36" s="42">
        <f>'[3]arkusz główny'!AK125</f>
        <v>1145</v>
      </c>
      <c r="K36" s="43">
        <f>'[3]arkusz główny'!AL125</f>
        <v>1915596381.9700003</v>
      </c>
      <c r="L36" s="43">
        <f>'[3]arkusz główny'!AM125</f>
        <v>1218893969.3399997</v>
      </c>
      <c r="M36" s="43">
        <f>'[3]arkusz główny'!AN125</f>
        <v>448187486.71999991</v>
      </c>
      <c r="N36" s="262"/>
      <c r="O36" s="264"/>
    </row>
    <row r="37" spans="1:15" ht="24" customHeight="1" x14ac:dyDescent="0.2">
      <c r="A37" s="284"/>
      <c r="B37" s="83" t="s">
        <v>71</v>
      </c>
      <c r="C37" s="256"/>
      <c r="D37" s="95">
        <f>'[3]arkusz główny'!H126</f>
        <v>3026</v>
      </c>
      <c r="E37" s="96">
        <f>'[3]arkusz główny'!I126</f>
        <v>5755523734.5698595</v>
      </c>
      <c r="F37" s="266"/>
      <c r="G37" s="98">
        <f>'[3]arkusz główny'!U126</f>
        <v>1435</v>
      </c>
      <c r="H37" s="96">
        <f>'[3]arkusz główny'!V126</f>
        <v>2652444364.0474977</v>
      </c>
      <c r="I37" s="260"/>
      <c r="J37" s="100">
        <f>'[3]arkusz główny'!AK126</f>
        <v>705</v>
      </c>
      <c r="K37" s="101">
        <f>'[3]arkusz główny'!AL126</f>
        <v>1383478660.3299997</v>
      </c>
      <c r="L37" s="101">
        <f>'[3]arkusz główny'!AM126</f>
        <v>880307467.65999997</v>
      </c>
      <c r="M37" s="101">
        <f>'[3]arkusz główny'!AN126</f>
        <v>319132732.38000005</v>
      </c>
      <c r="N37" s="262"/>
      <c r="O37" s="264"/>
    </row>
    <row r="38" spans="1:15" ht="24" x14ac:dyDescent="0.2">
      <c r="A38" s="268" t="s">
        <v>72</v>
      </c>
      <c r="B38" s="77" t="s">
        <v>73</v>
      </c>
      <c r="C38" s="256"/>
      <c r="D38" s="95">
        <f>'[3]arkusz główny'!H127</f>
        <v>1253</v>
      </c>
      <c r="E38" s="96">
        <f>'[3]arkusz główny'!I127</f>
        <v>780748574.97172415</v>
      </c>
      <c r="F38" s="266"/>
      <c r="G38" s="98">
        <f>'[3]arkusz główny'!U127</f>
        <v>603</v>
      </c>
      <c r="H38" s="96">
        <f>'[3]arkusz główny'!V127</f>
        <v>395316290.08700138</v>
      </c>
      <c r="I38" s="260"/>
      <c r="J38" s="100">
        <f>'[3]arkusz główny'!AK127</f>
        <v>420</v>
      </c>
      <c r="K38" s="101">
        <f>'[3]arkusz główny'!AL127</f>
        <v>240517913.91000003</v>
      </c>
      <c r="L38" s="101">
        <f>'[3]arkusz główny'!AM127</f>
        <v>153041546.93000001</v>
      </c>
      <c r="M38" s="101">
        <f>'[3]arkusz główny'!AN127</f>
        <v>54234059</v>
      </c>
      <c r="N38" s="262"/>
      <c r="O38" s="264"/>
    </row>
    <row r="39" spans="1:15" ht="24" x14ac:dyDescent="0.2">
      <c r="A39" s="284"/>
      <c r="B39" s="64" t="s">
        <v>74</v>
      </c>
      <c r="C39" s="256"/>
      <c r="D39" s="95">
        <f>'[3]arkusz główny'!H128</f>
        <v>326</v>
      </c>
      <c r="E39" s="96">
        <f>'[3]arkusz główny'!I128</f>
        <v>414135082.85994643</v>
      </c>
      <c r="F39" s="266"/>
      <c r="G39" s="98">
        <f>'[3]arkusz główny'!U128</f>
        <v>198</v>
      </c>
      <c r="H39" s="96">
        <f>'[3]arkusz główny'!V128</f>
        <v>242525788.35538745</v>
      </c>
      <c r="I39" s="260"/>
      <c r="J39" s="100">
        <f>'[3]arkusz główny'!AK128</f>
        <v>149</v>
      </c>
      <c r="K39" s="101">
        <f>'[3]arkusz główny'!AL128</f>
        <v>168295539.62</v>
      </c>
      <c r="L39" s="101">
        <f>'[3]arkusz główny'!AM128</f>
        <v>107086451.36999997</v>
      </c>
      <c r="M39" s="101">
        <f>'[3]arkusz główny'!AN128</f>
        <v>38622762.530000001</v>
      </c>
      <c r="N39" s="262"/>
      <c r="O39" s="264"/>
    </row>
    <row r="40" spans="1:15" x14ac:dyDescent="0.2">
      <c r="A40" s="120" t="s">
        <v>75</v>
      </c>
      <c r="B40" s="77" t="s">
        <v>76</v>
      </c>
      <c r="C40" s="256"/>
      <c r="D40" s="46">
        <f>'[3]arkusz główny'!H129</f>
        <v>103</v>
      </c>
      <c r="E40" s="47">
        <f>'[3]arkusz główny'!I129</f>
        <v>58895854.840573631</v>
      </c>
      <c r="F40" s="266"/>
      <c r="G40" s="48">
        <f>'[3]arkusz główny'!U129</f>
        <v>77</v>
      </c>
      <c r="H40" s="47">
        <f>'[3]arkusz główny'!V129</f>
        <v>44766401.686900832</v>
      </c>
      <c r="I40" s="260"/>
      <c r="J40" s="49">
        <f>'[3]arkusz główny'!AK129</f>
        <v>70</v>
      </c>
      <c r="K40" s="50">
        <f>'[3]arkusz główny'!AL129</f>
        <v>35588770</v>
      </c>
      <c r="L40" s="50">
        <f>'[3]arkusz główny'!AM129</f>
        <v>22645134.100000001</v>
      </c>
      <c r="M40" s="50">
        <f>'[3]arkusz główny'!AN129</f>
        <v>8034014.0999999996</v>
      </c>
      <c r="N40" s="262"/>
      <c r="O40" s="264"/>
    </row>
    <row r="41" spans="1:15" x14ac:dyDescent="0.2">
      <c r="A41" s="52">
        <v>8</v>
      </c>
      <c r="B41" s="53" t="s">
        <v>77</v>
      </c>
      <c r="C41" s="54">
        <f>'[3]arkusz główny'!F131</f>
        <v>1340664166.383285</v>
      </c>
      <c r="D41" s="55">
        <f>'[3]arkusz główny'!H131</f>
        <v>18194</v>
      </c>
      <c r="E41" s="56">
        <f>'[3]arkusz główny'!I131</f>
        <v>109465633.98999999</v>
      </c>
      <c r="F41" s="57">
        <f>IFERROR(E41/C41,".")</f>
        <v>8.1650301943480649E-2</v>
      </c>
      <c r="G41" s="58">
        <f>'[3]arkusz główny'!U131</f>
        <v>14974</v>
      </c>
      <c r="H41" s="56">
        <f>'[3]arkusz główny'!V131</f>
        <v>902027504.69000006</v>
      </c>
      <c r="I41" s="59">
        <f>IFERROR(H41/C41,".")</f>
        <v>0.67282137265099218</v>
      </c>
      <c r="J41" s="60">
        <f>'[3]arkusz główny'!AK131</f>
        <v>18098</v>
      </c>
      <c r="K41" s="61">
        <f>'[3]arkusz główny'!AL131</f>
        <v>603151113.63999987</v>
      </c>
      <c r="L41" s="61">
        <f>'[3]arkusz główny'!AM131</f>
        <v>383784255.47000003</v>
      </c>
      <c r="M41" s="61">
        <f>'[3]arkusz główny'!AN131</f>
        <v>139291667.05000001</v>
      </c>
      <c r="N41" s="62">
        <f>IFERROR(M41/O41,".")</f>
        <v>0.46277983342650397</v>
      </c>
      <c r="O41" s="63">
        <f>'[3]arkusz główny'!AR131</f>
        <v>300989060</v>
      </c>
    </row>
    <row r="42" spans="1:15" x14ac:dyDescent="0.2">
      <c r="A42" s="127" t="s">
        <v>78</v>
      </c>
      <c r="B42" s="128" t="s">
        <v>79</v>
      </c>
      <c r="C42" s="281"/>
      <c r="D42" s="129">
        <f>'[3]arkusz główny'!H132</f>
        <v>16566</v>
      </c>
      <c r="E42" s="130">
        <f>'[3]arkusz główny'!I132</f>
        <v>99876682.5</v>
      </c>
      <c r="F42" s="131"/>
      <c r="G42" s="132">
        <f>'[3]arkusz główny'!U132</f>
        <v>14210</v>
      </c>
      <c r="H42" s="130">
        <f>'[3]arkusz główny'!V132</f>
        <v>898114320</v>
      </c>
      <c r="I42" s="133"/>
      <c r="J42" s="134">
        <f>'[3]arkusz główny'!AK132</f>
        <v>17886</v>
      </c>
      <c r="K42" s="135">
        <f>'[3]arkusz główny'!AL132</f>
        <v>599343661.68000007</v>
      </c>
      <c r="L42" s="135">
        <f>'[3]arkusz główny'!AM132</f>
        <v>381361577.55000001</v>
      </c>
      <c r="M42" s="135">
        <f>'[3]arkusz główny'!AN132</f>
        <v>138437223.18000001</v>
      </c>
      <c r="N42" s="136"/>
      <c r="O42" s="137"/>
    </row>
    <row r="43" spans="1:15" x14ac:dyDescent="0.2">
      <c r="A43" s="268" t="s">
        <v>80</v>
      </c>
      <c r="B43" s="138" t="s">
        <v>81</v>
      </c>
      <c r="C43" s="282"/>
      <c r="D43" s="139">
        <f>'[3]arkusz główny'!H133</f>
        <v>16438</v>
      </c>
      <c r="E43" s="140">
        <f>'[3]arkusz główny'!I133</f>
        <v>97957474</v>
      </c>
      <c r="F43" s="285"/>
      <c r="G43" s="141">
        <f>'[3]arkusz główny'!U133</f>
        <v>14154</v>
      </c>
      <c r="H43" s="142">
        <f>'[3]zobowiązania wieloletnie'!F10</f>
        <v>87778120</v>
      </c>
      <c r="I43" s="286"/>
      <c r="J43" s="143">
        <f>'[3]arkusz główny'!AK133</f>
        <v>2414</v>
      </c>
      <c r="K43" s="144">
        <f>'[3]arkusz główny'!AL133</f>
        <v>71718300.070000008</v>
      </c>
      <c r="L43" s="144">
        <f>'[3]arkusz główny'!AM133</f>
        <v>45634253.390000001</v>
      </c>
      <c r="M43" s="144">
        <f>'[3]arkusz główny'!AN133</f>
        <v>16472399.66</v>
      </c>
      <c r="N43" s="287"/>
      <c r="O43" s="288"/>
    </row>
    <row r="44" spans="1:15" x14ac:dyDescent="0.2">
      <c r="A44" s="276"/>
      <c r="B44" s="145" t="s">
        <v>82</v>
      </c>
      <c r="C44" s="282"/>
      <c r="D44" s="139">
        <f>'[3]arkusz główny'!H150</f>
        <v>128</v>
      </c>
      <c r="E44" s="140">
        <f>'[3]arkusz główny'!I150</f>
        <v>1919208.5</v>
      </c>
      <c r="F44" s="285"/>
      <c r="G44" s="146">
        <f>'[3]arkusz główny'!U150</f>
        <v>56</v>
      </c>
      <c r="H44" s="147">
        <f>'[3]zobowiązania wieloletnie'!F11</f>
        <v>406266000</v>
      </c>
      <c r="I44" s="286"/>
      <c r="J44" s="143">
        <f>'[3]arkusz główny'!AK150</f>
        <v>9350</v>
      </c>
      <c r="K44" s="144">
        <f>'[3]arkusz główny'!AL150</f>
        <v>275734153.81</v>
      </c>
      <c r="L44" s="144">
        <f>'[3]arkusz główny'!AM150</f>
        <v>175449146.98000002</v>
      </c>
      <c r="M44" s="144">
        <f>'[3]arkusz główny'!AN150</f>
        <v>63806501.600000001</v>
      </c>
      <c r="N44" s="287"/>
      <c r="O44" s="288"/>
    </row>
    <row r="45" spans="1:15" x14ac:dyDescent="0.2">
      <c r="A45" s="284"/>
      <c r="B45" s="145" t="s">
        <v>83</v>
      </c>
      <c r="C45" s="282"/>
      <c r="D45" s="148"/>
      <c r="E45" s="149"/>
      <c r="F45" s="285"/>
      <c r="G45" s="150"/>
      <c r="H45" s="147">
        <f>'[3]arkusz główny'!V158</f>
        <v>404070200</v>
      </c>
      <c r="I45" s="286"/>
      <c r="J45" s="143">
        <f>'[3]arkusz główny'!AK158</f>
        <v>7659</v>
      </c>
      <c r="K45" s="144">
        <f>'[3]arkusz główny'!AL158</f>
        <v>251891207.80000007</v>
      </c>
      <c r="L45" s="144">
        <f>'[3]arkusz główny'!AM158</f>
        <v>160278177.18000001</v>
      </c>
      <c r="M45" s="144">
        <f>'[3]arkusz główny'!AN158</f>
        <v>58158321.920000009</v>
      </c>
      <c r="N45" s="287"/>
      <c r="O45" s="288"/>
    </row>
    <row r="46" spans="1:15" s="155" customFormat="1" ht="24" x14ac:dyDescent="0.2">
      <c r="A46" s="151" t="s">
        <v>84</v>
      </c>
      <c r="B46" s="152" t="s">
        <v>85</v>
      </c>
      <c r="C46" s="283"/>
      <c r="D46" s="129">
        <f>'[3]arkusz główny'!H165</f>
        <v>1628</v>
      </c>
      <c r="E46" s="130">
        <f>'[3]arkusz główny'!I165</f>
        <v>9588951.4900000002</v>
      </c>
      <c r="F46" s="131"/>
      <c r="G46" s="153">
        <f>'[3]arkusz główny'!U165</f>
        <v>764</v>
      </c>
      <c r="H46" s="154">
        <f>'[3]arkusz główny'!V165</f>
        <v>3913184.6900000004</v>
      </c>
      <c r="I46" s="133"/>
      <c r="J46" s="134">
        <f>'[3]arkusz główny'!AK165</f>
        <v>613</v>
      </c>
      <c r="K46" s="135">
        <f>'[3]arkusz główny'!AL165</f>
        <v>3807451.9599999995</v>
      </c>
      <c r="L46" s="135">
        <f>'[3]arkusz główny'!AM165</f>
        <v>2422677.92</v>
      </c>
      <c r="M46" s="135">
        <f>'[3]arkusz główny'!AN165</f>
        <v>854443.87</v>
      </c>
      <c r="N46" s="136"/>
      <c r="O46" s="137"/>
    </row>
    <row r="47" spans="1:15" x14ac:dyDescent="0.2">
      <c r="A47" s="52">
        <v>9</v>
      </c>
      <c r="B47" s="53" t="s">
        <v>86</v>
      </c>
      <c r="C47" s="54">
        <f>'[3]arkusz główny'!F169</f>
        <v>957045931.00923491</v>
      </c>
      <c r="D47" s="55">
        <f>SUM(D48:D49)</f>
        <v>487</v>
      </c>
      <c r="E47" s="56"/>
      <c r="F47" s="57"/>
      <c r="G47" s="58">
        <f>SUM(G48)</f>
        <v>438</v>
      </c>
      <c r="H47" s="56">
        <f>'[3]zobowiązania wieloletnie'!F13</f>
        <v>909160863.45419979</v>
      </c>
      <c r="I47" s="59">
        <f>IFERROR(H47/C47,".")</f>
        <v>0.94996575816947593</v>
      </c>
      <c r="J47" s="60">
        <f>J48+J49</f>
        <v>1099</v>
      </c>
      <c r="K47" s="61">
        <f>SUM(K48:K49)</f>
        <v>480891137.91999996</v>
      </c>
      <c r="L47" s="61">
        <f>SUM(L48:L49)</f>
        <v>304325266.60000002</v>
      </c>
      <c r="M47" s="61">
        <f>SUM(M48:M49)</f>
        <v>110884804.52000001</v>
      </c>
      <c r="N47" s="62">
        <f>IFERROR(M47/O47,".")</f>
        <v>0.5150991680877115</v>
      </c>
      <c r="O47" s="63">
        <f>'[3]arkusz główny'!AR169</f>
        <v>215268848</v>
      </c>
    </row>
    <row r="48" spans="1:15" x14ac:dyDescent="0.2">
      <c r="A48" s="276" t="s">
        <v>87</v>
      </c>
      <c r="B48" s="156" t="s">
        <v>88</v>
      </c>
      <c r="C48" s="256"/>
      <c r="D48" s="39">
        <f>'[3]arkusz główny'!H170</f>
        <v>487</v>
      </c>
      <c r="E48" s="280"/>
      <c r="F48" s="266"/>
      <c r="G48" s="41">
        <f>'[3]arkusz główny'!U170</f>
        <v>438</v>
      </c>
      <c r="H48" s="142">
        <f>'[3]zobowiązania wieloletnie'!F14</f>
        <v>630816004.14419985</v>
      </c>
      <c r="I48" s="260"/>
      <c r="J48" s="157">
        <f>'[3]arkusz główny'!AK170</f>
        <v>343</v>
      </c>
      <c r="K48" s="101">
        <f>'[3]arkusz główny'!AL170</f>
        <v>210047597.59</v>
      </c>
      <c r="L48" s="43">
        <f>'[3]arkusz główny'!AM170</f>
        <v>131987531.04000001</v>
      </c>
      <c r="M48" s="43">
        <f>'[3]arkusz główny'!AN170</f>
        <v>47998142.93</v>
      </c>
      <c r="N48" s="262"/>
      <c r="O48" s="264"/>
    </row>
    <row r="49" spans="1:15" x14ac:dyDescent="0.2">
      <c r="A49" s="276"/>
      <c r="B49" s="158" t="s">
        <v>39</v>
      </c>
      <c r="C49" s="256"/>
      <c r="D49" s="159"/>
      <c r="E49" s="280"/>
      <c r="F49" s="266"/>
      <c r="G49" s="160"/>
      <c r="H49" s="161">
        <f>'[3]zobowiązania wieloletnie'!F15</f>
        <v>278344859.31</v>
      </c>
      <c r="I49" s="260"/>
      <c r="J49" s="49">
        <f>'[3]arkusz główny'!AK179</f>
        <v>756</v>
      </c>
      <c r="K49" s="50">
        <f>'[3]arkusz główny'!AL179</f>
        <v>270843540.32999998</v>
      </c>
      <c r="L49" s="50">
        <f>'[3]arkusz główny'!AM179</f>
        <v>172337735.56</v>
      </c>
      <c r="M49" s="50">
        <f>'[3]arkusz główny'!AN179</f>
        <v>62886661.590000004</v>
      </c>
      <c r="N49" s="262"/>
      <c r="O49" s="264"/>
    </row>
    <row r="50" spans="1:15" x14ac:dyDescent="0.2">
      <c r="A50" s="52">
        <v>10</v>
      </c>
      <c r="B50" s="162" t="s">
        <v>89</v>
      </c>
      <c r="C50" s="54">
        <f>'[3]arkusz główny'!F180</f>
        <v>6044479036.4113903</v>
      </c>
      <c r="D50" s="55">
        <f>'[3]arkusz główny'!H180</f>
        <v>428025</v>
      </c>
      <c r="E50" s="56"/>
      <c r="F50" s="57"/>
      <c r="G50" s="58">
        <f>'[3]arkusz główny'!U180</f>
        <v>392298</v>
      </c>
      <c r="H50" s="56">
        <f>'[3]zobowiązania wieloletnie'!F16</f>
        <v>6194903673.5199995</v>
      </c>
      <c r="I50" s="59">
        <f>IFERROR(H50/C50,".")</f>
        <v>1.0248862865107919</v>
      </c>
      <c r="J50" s="60">
        <f>'[3]arkusz główny'!AK180</f>
        <v>103941</v>
      </c>
      <c r="K50" s="163">
        <f>'[3]arkusz główny'!AL180</f>
        <v>4719818404.7399998</v>
      </c>
      <c r="L50" s="163">
        <f>'[3]arkusz główny'!AM180</f>
        <v>3003200048.5</v>
      </c>
      <c r="M50" s="163">
        <f>'[3]arkusz główny'!AN180</f>
        <v>1084826880.8699999</v>
      </c>
      <c r="N50" s="164">
        <f>IFERROR(M50/O50,".")</f>
        <v>0.79376853061247998</v>
      </c>
      <c r="O50" s="63">
        <f>'[3]arkusz główny'!AR180</f>
        <v>1366679125</v>
      </c>
    </row>
    <row r="51" spans="1:15" x14ac:dyDescent="0.2">
      <c r="A51" s="44" t="s">
        <v>90</v>
      </c>
      <c r="B51" s="138" t="s">
        <v>91</v>
      </c>
      <c r="C51" s="256"/>
      <c r="D51" s="165">
        <f>'[3]arkusz główny'!H181</f>
        <v>400476</v>
      </c>
      <c r="E51" s="275"/>
      <c r="F51" s="267"/>
      <c r="G51" s="166">
        <f>'[3]arkusz główny'!U181</f>
        <v>368127</v>
      </c>
      <c r="H51" s="167">
        <f>'[3]arkusz główny'!V181</f>
        <v>4174176538.4199991</v>
      </c>
      <c r="I51" s="278"/>
      <c r="J51" s="168">
        <f>'[3]arkusz główny'!AK181</f>
        <v>97960</v>
      </c>
      <c r="K51" s="169">
        <f>'[3]arkusz główny'!AL181</f>
        <v>4353316299.3299999</v>
      </c>
      <c r="L51" s="169">
        <f>'[3]arkusz główny'!AM181</f>
        <v>2769994939.23</v>
      </c>
      <c r="M51" s="169">
        <f>'[3]arkusz główny'!AN181</f>
        <v>1000550562.72</v>
      </c>
      <c r="N51" s="279"/>
      <c r="O51" s="264"/>
    </row>
    <row r="52" spans="1:15" x14ac:dyDescent="0.2">
      <c r="A52" s="120" t="s">
        <v>92</v>
      </c>
      <c r="B52" s="138" t="s">
        <v>91</v>
      </c>
      <c r="C52" s="256"/>
      <c r="D52" s="106">
        <f>'[3]arkusz główny'!H182</f>
        <v>38906</v>
      </c>
      <c r="E52" s="275"/>
      <c r="F52" s="267"/>
      <c r="G52" s="109">
        <f>'[3]arkusz główny'!U182</f>
        <v>35489</v>
      </c>
      <c r="H52" s="107">
        <f>'[3]arkusz główny'!V182</f>
        <v>352774075.3499999</v>
      </c>
      <c r="I52" s="278"/>
      <c r="J52" s="168">
        <f>'[3]arkusz główny'!AK182</f>
        <v>10725</v>
      </c>
      <c r="K52" s="169">
        <f>'[3]arkusz główny'!AL182</f>
        <v>366502105.40999997</v>
      </c>
      <c r="L52" s="169">
        <f>'[3]arkusz główny'!AM182</f>
        <v>233205109.27000004</v>
      </c>
      <c r="M52" s="169">
        <f>'[3]arkusz główny'!AN182</f>
        <v>84276318.150000006</v>
      </c>
      <c r="N52" s="279"/>
      <c r="O52" s="264"/>
    </row>
    <row r="53" spans="1:15" x14ac:dyDescent="0.2">
      <c r="A53" s="271" t="s">
        <v>93</v>
      </c>
      <c r="B53" s="138" t="s">
        <v>81</v>
      </c>
      <c r="C53" s="256"/>
      <c r="D53" s="170">
        <f>'[3]arkusz główny'!H183</f>
        <v>278314</v>
      </c>
      <c r="E53" s="275"/>
      <c r="F53" s="267"/>
      <c r="G53" s="171">
        <f>'[3]arkusz główny'!U183</f>
        <v>248598</v>
      </c>
      <c r="H53" s="172">
        <f>'[3]zobowiązania wieloletnie'!F17</f>
        <v>4653800673.5199995</v>
      </c>
      <c r="I53" s="278"/>
      <c r="J53" s="168">
        <f>'[3]arkusz główny'!AK183</f>
        <v>73722</v>
      </c>
      <c r="K53" s="169">
        <f>'[3]arkusz główny'!AL183</f>
        <v>3179197316.8699994</v>
      </c>
      <c r="L53" s="169">
        <f>'[3]arkusz główny'!AM183</f>
        <v>2022920750.01</v>
      </c>
      <c r="M53" s="169">
        <f>'[3]arkusz główny'!AN183</f>
        <v>727924317.1400001</v>
      </c>
      <c r="N53" s="279"/>
      <c r="O53" s="264"/>
    </row>
    <row r="54" spans="1:15" x14ac:dyDescent="0.2">
      <c r="A54" s="254"/>
      <c r="B54" s="173" t="s">
        <v>82</v>
      </c>
      <c r="C54" s="256"/>
      <c r="D54" s="106">
        <f>'[3]arkusz główny'!H195</f>
        <v>149711</v>
      </c>
      <c r="E54" s="275"/>
      <c r="F54" s="267"/>
      <c r="G54" s="106">
        <f>'[3]arkusz główny'!U195</f>
        <v>143700</v>
      </c>
      <c r="H54" s="147">
        <f>'[3]zobowiązania wieloletnie'!F18</f>
        <v>1541103000</v>
      </c>
      <c r="I54" s="278"/>
      <c r="J54" s="168">
        <f>'[3]arkusz główny'!AK195</f>
        <v>57605</v>
      </c>
      <c r="K54" s="112">
        <f>'[3]arkusz główny'!AL195</f>
        <v>1540576971.0699999</v>
      </c>
      <c r="L54" s="112">
        <f>'[3]arkusz główny'!AM195</f>
        <v>980251226.9799999</v>
      </c>
      <c r="M54" s="112">
        <f>'[3]arkusz główny'!AN195</f>
        <v>356891999.37</v>
      </c>
      <c r="N54" s="279"/>
      <c r="O54" s="264"/>
    </row>
    <row r="55" spans="1:15" x14ac:dyDescent="0.2">
      <c r="A55" s="270"/>
      <c r="B55" s="174" t="s">
        <v>83</v>
      </c>
      <c r="C55" s="78"/>
      <c r="D55" s="175"/>
      <c r="E55" s="176"/>
      <c r="F55" s="177"/>
      <c r="G55" s="178"/>
      <c r="H55" s="179"/>
      <c r="I55" s="180"/>
      <c r="J55" s="168">
        <f>'[3]arkusz główny'!AK200</f>
        <v>1</v>
      </c>
      <c r="K55" s="112">
        <f>'[3]arkusz główny'!AL200</f>
        <v>44116.800000000003</v>
      </c>
      <c r="L55" s="112">
        <f>'[3]arkusz główny'!AM200</f>
        <v>28071.51</v>
      </c>
      <c r="M55" s="112">
        <f>'[3]arkusz główny'!AN200</f>
        <v>10564.36</v>
      </c>
      <c r="N55" s="181"/>
      <c r="O55" s="182"/>
    </row>
    <row r="56" spans="1:15" x14ac:dyDescent="0.2">
      <c r="A56" s="52">
        <v>11</v>
      </c>
      <c r="B56" s="53" t="s">
        <v>94</v>
      </c>
      <c r="C56" s="54">
        <f>'[3]arkusz główny'!F201</f>
        <v>3111054641.6832695</v>
      </c>
      <c r="D56" s="55">
        <f>'[3]arkusz główny'!H201</f>
        <v>111720</v>
      </c>
      <c r="E56" s="56"/>
      <c r="F56" s="57"/>
      <c r="G56" s="58">
        <f>'[3]arkusz główny'!U201</f>
        <v>102115</v>
      </c>
      <c r="H56" s="56">
        <f>'[3]zobowiązania wieloletnie'!F19</f>
        <v>2422067194.4899998</v>
      </c>
      <c r="I56" s="59">
        <f>IFERROR(H56/C56,".")</f>
        <v>0.77853572934338255</v>
      </c>
      <c r="J56" s="60">
        <f>'[3]arkusz główny'!AK201</f>
        <v>28965</v>
      </c>
      <c r="K56" s="163">
        <f>'[3]arkusz główny'!AL201</f>
        <v>1812656283.9099998</v>
      </c>
      <c r="L56" s="163">
        <f>'[3]arkusz główny'!AM201</f>
        <v>1153392144.25</v>
      </c>
      <c r="M56" s="163">
        <f>'[3]arkusz główny'!AN201</f>
        <v>418235385.46000004</v>
      </c>
      <c r="N56" s="164">
        <f>IFERROR(M56/O56,".")</f>
        <v>0.59752787182394274</v>
      </c>
      <c r="O56" s="63">
        <f>'[3]arkusz główny'!AR201</f>
        <v>699942890</v>
      </c>
    </row>
    <row r="57" spans="1:15" ht="24" x14ac:dyDescent="0.2">
      <c r="A57" s="123" t="s">
        <v>95</v>
      </c>
      <c r="B57" s="38" t="s">
        <v>96</v>
      </c>
      <c r="C57" s="256"/>
      <c r="D57" s="165">
        <f>'[3]arkusz główny'!H202</f>
        <v>25593</v>
      </c>
      <c r="E57" s="277"/>
      <c r="F57" s="267"/>
      <c r="G57" s="166">
        <f>'[3]arkusz główny'!U202</f>
        <v>20532</v>
      </c>
      <c r="H57" s="167">
        <f>'[3]arkusz główny'!V202</f>
        <v>365262436.41999996</v>
      </c>
      <c r="I57" s="278"/>
      <c r="J57" s="168">
        <f>'[3]arkusz główny'!AK202</f>
        <v>11176</v>
      </c>
      <c r="K57" s="169">
        <f>'[3]arkusz główny'!AL202</f>
        <v>372720842.63000005</v>
      </c>
      <c r="L57" s="169">
        <f>'[3]arkusz główny'!AM202</f>
        <v>237162102.67000002</v>
      </c>
      <c r="M57" s="169">
        <f>'[3]arkusz główny'!AN202</f>
        <v>86263738.640000001</v>
      </c>
      <c r="N57" s="279"/>
      <c r="O57" s="264"/>
    </row>
    <row r="58" spans="1:15" ht="24" x14ac:dyDescent="0.2">
      <c r="A58" s="120" t="s">
        <v>97</v>
      </c>
      <c r="B58" s="64" t="s">
        <v>98</v>
      </c>
      <c r="C58" s="256"/>
      <c r="D58" s="106">
        <f>'[3]arkusz główny'!H203</f>
        <v>95290</v>
      </c>
      <c r="E58" s="277"/>
      <c r="F58" s="267"/>
      <c r="G58" s="109">
        <f>'[3]arkusz główny'!U203</f>
        <v>87837</v>
      </c>
      <c r="H58" s="107">
        <f>'[3]arkusz główny'!V203</f>
        <v>1420385571.5800002</v>
      </c>
      <c r="I58" s="278"/>
      <c r="J58" s="168">
        <f>'[3]arkusz główny'!AK203</f>
        <v>26424</v>
      </c>
      <c r="K58" s="169">
        <f>'[3]arkusz główny'!AL203</f>
        <v>1439935441.2800002</v>
      </c>
      <c r="L58" s="169">
        <f>'[3]arkusz główny'!AM203</f>
        <v>916230041.57999992</v>
      </c>
      <c r="M58" s="169">
        <f>'[3]arkusz główny'!AN203</f>
        <v>331971646.81999999</v>
      </c>
      <c r="N58" s="279"/>
      <c r="O58" s="264"/>
    </row>
    <row r="59" spans="1:15" x14ac:dyDescent="0.2">
      <c r="A59" s="271" t="s">
        <v>99</v>
      </c>
      <c r="B59" s="183" t="s">
        <v>88</v>
      </c>
      <c r="C59" s="256"/>
      <c r="D59" s="170">
        <f>'[3]arkusz główny'!H204</f>
        <v>70933</v>
      </c>
      <c r="E59" s="277"/>
      <c r="F59" s="267"/>
      <c r="G59" s="171">
        <f>'[3]arkusz główny'!U204</f>
        <v>62182</v>
      </c>
      <c r="H59" s="172">
        <f>'[3]zobowiązania wieloletnie'!F20</f>
        <v>1862577294.49</v>
      </c>
      <c r="I59" s="278"/>
      <c r="J59" s="111">
        <f>'[3]arkusz główny'!AK204</f>
        <v>18289</v>
      </c>
      <c r="K59" s="184">
        <f>'[3]arkusz główny'!AL204</f>
        <v>1252128881.5599999</v>
      </c>
      <c r="L59" s="184">
        <f>'[3]arkusz główny'!AM204</f>
        <v>796728908.24999976</v>
      </c>
      <c r="M59" s="184">
        <f>'[3]arkusz główny'!AN204</f>
        <v>288488556.97000003</v>
      </c>
      <c r="N59" s="279"/>
      <c r="O59" s="264"/>
    </row>
    <row r="60" spans="1:15" x14ac:dyDescent="0.2">
      <c r="A60" s="254"/>
      <c r="B60" s="158" t="s">
        <v>39</v>
      </c>
      <c r="C60" s="256"/>
      <c r="D60" s="165">
        <f>'[3]arkusz główny'!H216</f>
        <v>40787</v>
      </c>
      <c r="E60" s="277"/>
      <c r="F60" s="267"/>
      <c r="G60" s="166">
        <f>'[3]arkusz główny'!U216</f>
        <v>39933</v>
      </c>
      <c r="H60" s="161">
        <f>'[3]zobowiązania wieloletnie'!F21</f>
        <v>559489900</v>
      </c>
      <c r="I60" s="278"/>
      <c r="J60" s="111">
        <f>'[3]arkusz główny'!AK216</f>
        <v>17893</v>
      </c>
      <c r="K60" s="112">
        <f>'[3]arkusz główny'!AL216</f>
        <v>560527402.35000014</v>
      </c>
      <c r="L60" s="112">
        <f>'[3]arkusz główny'!AM216</f>
        <v>356663235.99999994</v>
      </c>
      <c r="M60" s="112">
        <f>'[3]arkusz główny'!AN216</f>
        <v>129746828.49000001</v>
      </c>
      <c r="N60" s="279"/>
      <c r="O60" s="264"/>
    </row>
    <row r="61" spans="1:15" ht="24" x14ac:dyDescent="0.2">
      <c r="A61" s="52">
        <v>13</v>
      </c>
      <c r="B61" s="53" t="s">
        <v>100</v>
      </c>
      <c r="C61" s="54">
        <f>'[3]arkusz główny'!F221</f>
        <v>8646225029.2074051</v>
      </c>
      <c r="D61" s="55">
        <f>'[3]arkusz główny'!H221</f>
        <v>4759668</v>
      </c>
      <c r="E61" s="56"/>
      <c r="F61" s="57"/>
      <c r="G61" s="58">
        <f>'[3]arkusz główny'!U221</f>
        <v>4544459</v>
      </c>
      <c r="H61" s="56">
        <f>'[3]arkusz główny'!V221</f>
        <v>7953505700.1099997</v>
      </c>
      <c r="I61" s="59">
        <f>IFERROR(H61/C61,".")</f>
        <v>0.91988187599127214</v>
      </c>
      <c r="J61" s="60">
        <f>'[3]arkusz główny'!AK221</f>
        <v>1019146</v>
      </c>
      <c r="K61" s="61">
        <f>'[3]arkusz główny'!AL221</f>
        <v>8207854136.6999998</v>
      </c>
      <c r="L61" s="61">
        <f>'[3]arkusz główny'!AM221</f>
        <v>5222622691.2699986</v>
      </c>
      <c r="M61" s="61">
        <f>'[3]arkusz główny'!AN221</f>
        <v>1888521447.7899997</v>
      </c>
      <c r="N61" s="62">
        <f>IFERROR(M61/O61,".")</f>
        <v>0.95221497071459171</v>
      </c>
      <c r="O61" s="63">
        <f>'[3]arkusz główny'!AR221</f>
        <v>1983293170</v>
      </c>
    </row>
    <row r="62" spans="1:15" x14ac:dyDescent="0.2">
      <c r="A62" s="37" t="s">
        <v>101</v>
      </c>
      <c r="B62" s="272" t="s">
        <v>102</v>
      </c>
      <c r="C62" s="256"/>
      <c r="D62" s="185">
        <f>'[3]arkusz główny'!H222</f>
        <v>186213</v>
      </c>
      <c r="E62" s="275"/>
      <c r="F62" s="266"/>
      <c r="G62" s="186">
        <f>'[3]arkusz główny'!U222</f>
        <v>179257</v>
      </c>
      <c r="H62" s="187">
        <f>'[3]arkusz główny'!V222</f>
        <v>378211197.70999998</v>
      </c>
      <c r="I62" s="260"/>
      <c r="J62" s="188">
        <f>'[3]arkusz główny'!AK222</f>
        <v>38498</v>
      </c>
      <c r="K62" s="189">
        <f>'[3]arkusz główny'!AL222</f>
        <v>386722086.01999992</v>
      </c>
      <c r="L62" s="189">
        <f>'[3]arkusz główny'!AM222</f>
        <v>246070109.47</v>
      </c>
      <c r="M62" s="189">
        <f>'[3]arkusz główny'!AN222</f>
        <v>89051585.140000015</v>
      </c>
      <c r="N62" s="262"/>
      <c r="O62" s="264"/>
    </row>
    <row r="63" spans="1:15" x14ac:dyDescent="0.2">
      <c r="A63" s="120" t="s">
        <v>103</v>
      </c>
      <c r="B63" s="273"/>
      <c r="C63" s="256"/>
      <c r="D63" s="185">
        <f>'[3]arkusz główny'!H223</f>
        <v>4042671</v>
      </c>
      <c r="E63" s="275"/>
      <c r="F63" s="266"/>
      <c r="G63" s="186">
        <f>'[3]arkusz główny'!U223</f>
        <v>3876665</v>
      </c>
      <c r="H63" s="187">
        <f>'[3]arkusz główny'!V223</f>
        <v>6887183480.3100014</v>
      </c>
      <c r="I63" s="260"/>
      <c r="J63" s="190">
        <f>'[3]arkusz główny'!AK223</f>
        <v>877366</v>
      </c>
      <c r="K63" s="191">
        <f>'[3]arkusz główny'!AL223</f>
        <v>7100395269.3800011</v>
      </c>
      <c r="L63" s="191">
        <f>'[3]arkusz główny'!AM223</f>
        <v>4517953978.25</v>
      </c>
      <c r="M63" s="191">
        <f>'[3]arkusz główny'!AN223</f>
        <v>1634944530.77</v>
      </c>
      <c r="N63" s="262"/>
      <c r="O63" s="264"/>
    </row>
    <row r="64" spans="1:15" x14ac:dyDescent="0.2">
      <c r="A64" s="120" t="s">
        <v>104</v>
      </c>
      <c r="B64" s="274"/>
      <c r="C64" s="256"/>
      <c r="D64" s="185">
        <f>'[3]arkusz główny'!H224</f>
        <v>623952</v>
      </c>
      <c r="E64" s="275"/>
      <c r="F64" s="266"/>
      <c r="G64" s="186">
        <f>'[3]arkusz główny'!U224</f>
        <v>580475</v>
      </c>
      <c r="H64" s="187">
        <f>'[3]arkusz główny'!V224</f>
        <v>688111022.09000003</v>
      </c>
      <c r="I64" s="260"/>
      <c r="J64" s="190">
        <f>'[3]arkusz główny'!AK224</f>
        <v>202816</v>
      </c>
      <c r="K64" s="191">
        <f>'[3]arkusz główny'!AL224</f>
        <v>720736781.29999995</v>
      </c>
      <c r="L64" s="191">
        <f>'[3]arkusz główny'!AM224</f>
        <v>458598603.55000001</v>
      </c>
      <c r="M64" s="191">
        <f>'[3]arkusz główny'!AN224</f>
        <v>164525331.87999997</v>
      </c>
      <c r="N64" s="262"/>
      <c r="O64" s="264"/>
    </row>
    <row r="65" spans="1:15" x14ac:dyDescent="0.2">
      <c r="A65" s="268" t="s">
        <v>105</v>
      </c>
      <c r="B65" s="183" t="s">
        <v>88</v>
      </c>
      <c r="C65" s="256"/>
      <c r="D65" s="192">
        <f>'[3]arkusz główny'!H225</f>
        <v>4758859</v>
      </c>
      <c r="E65" s="275"/>
      <c r="F65" s="266"/>
      <c r="G65" s="193">
        <f>'[3]arkusz główny'!U225</f>
        <v>4543650</v>
      </c>
      <c r="H65" s="194">
        <f>'[3]arkusz główny'!V225</f>
        <v>7949502159.8099995</v>
      </c>
      <c r="I65" s="260"/>
      <c r="J65" s="111">
        <f>'[3]arkusz główny'!AK225</f>
        <v>1019065</v>
      </c>
      <c r="K65" s="112">
        <f>'[3]arkusz główny'!AL225</f>
        <v>8205429076.2299995</v>
      </c>
      <c r="L65" s="112">
        <f>'[3]arkusz główny'!AM225</f>
        <v>5221079628.039999</v>
      </c>
      <c r="M65" s="112">
        <f>'[3]arkusz główny'!AN225</f>
        <v>1887955283.4699998</v>
      </c>
      <c r="N65" s="262"/>
      <c r="O65" s="264"/>
    </row>
    <row r="66" spans="1:15" x14ac:dyDescent="0.2">
      <c r="A66" s="276"/>
      <c r="B66" s="158" t="s">
        <v>106</v>
      </c>
      <c r="C66" s="256"/>
      <c r="D66" s="195">
        <f>'[3]arkusz główny'!H232</f>
        <v>809</v>
      </c>
      <c r="E66" s="275"/>
      <c r="F66" s="266"/>
      <c r="G66" s="193">
        <f>'[3]arkusz główny'!U232</f>
        <v>809</v>
      </c>
      <c r="H66" s="194">
        <f>'[3]arkusz główny'!V232</f>
        <v>4003540.3000000003</v>
      </c>
      <c r="I66" s="260"/>
      <c r="J66" s="111">
        <f>'[3]arkusz główny'!AK232</f>
        <v>812</v>
      </c>
      <c r="K66" s="112">
        <f>'[3]arkusz główny'!AL232</f>
        <v>2425060.4699999997</v>
      </c>
      <c r="L66" s="112">
        <f>'[3]arkusz główny'!AM232</f>
        <v>1543063.23</v>
      </c>
      <c r="M66" s="112">
        <f>'[3]arkusz główny'!AN232</f>
        <v>566164.31999999995</v>
      </c>
      <c r="N66" s="262"/>
      <c r="O66" s="264"/>
    </row>
    <row r="67" spans="1:15" x14ac:dyDescent="0.2">
      <c r="A67" s="196">
        <v>14</v>
      </c>
      <c r="B67" s="197" t="s">
        <v>107</v>
      </c>
      <c r="C67" s="198">
        <f>'[3]arkusz główny'!F233</f>
        <v>227825000</v>
      </c>
      <c r="D67" s="199">
        <f>'[3]arkusz główny'!H233</f>
        <v>45525</v>
      </c>
      <c r="E67" s="200"/>
      <c r="F67" s="201">
        <f>IFERROR(E67/C67,".")</f>
        <v>0</v>
      </c>
      <c r="G67" s="202">
        <f>'[3]arkusz główny'!U233</f>
        <v>0</v>
      </c>
      <c r="H67" s="200">
        <f>'[3]arkusz główny'!V233</f>
        <v>0</v>
      </c>
      <c r="I67" s="203">
        <f>IFERROR(H67/C67,".")</f>
        <v>0</v>
      </c>
      <c r="J67" s="204">
        <f>'[3]arkusz główny'!AK233</f>
        <v>0</v>
      </c>
      <c r="K67" s="205">
        <f>'[3]arkusz główny'!AL233</f>
        <v>0</v>
      </c>
      <c r="L67" s="205">
        <f>'[3]arkusz główny'!AM233</f>
        <v>0</v>
      </c>
      <c r="M67" s="205">
        <f>'[3]arkusz główny'!AN233</f>
        <v>0</v>
      </c>
      <c r="N67" s="206">
        <f>IFERROR(M67/O67,".")</f>
        <v>0</v>
      </c>
      <c r="O67" s="207">
        <f>'[3]arkusz główny'!AR233</f>
        <v>50000000</v>
      </c>
    </row>
    <row r="68" spans="1:15" x14ac:dyDescent="0.2">
      <c r="A68" s="208">
        <v>16</v>
      </c>
      <c r="B68" s="162" t="s">
        <v>108</v>
      </c>
      <c r="C68" s="198">
        <f>'[3]arkusz główny'!F235</f>
        <v>423522765.50376993</v>
      </c>
      <c r="D68" s="199">
        <f>'[3]arkusz główny'!H235</f>
        <v>334</v>
      </c>
      <c r="E68" s="200">
        <f>'[3]arkusz główny'!I235</f>
        <v>1036461820.13</v>
      </c>
      <c r="F68" s="201">
        <f>IFERROR(E68/C68,".")</f>
        <v>2.4472399232120479</v>
      </c>
      <c r="G68" s="202">
        <f>'[3]arkusz główny'!U235</f>
        <v>38</v>
      </c>
      <c r="H68" s="200">
        <f>'[3]arkusz główny'!V235</f>
        <v>93185629</v>
      </c>
      <c r="I68" s="203">
        <f>IFERROR(H68/C68,".")</f>
        <v>0.22002507678461625</v>
      </c>
      <c r="J68" s="204">
        <f>'[3]arkusz główny'!AK235</f>
        <v>18</v>
      </c>
      <c r="K68" s="205">
        <f>'[3]arkusz główny'!AL235</f>
        <v>22169137.760000002</v>
      </c>
      <c r="L68" s="205">
        <f>'[3]arkusz główny'!AM235</f>
        <v>14106222.240000002</v>
      </c>
      <c r="M68" s="205">
        <f>'[3]arkusz główny'!AN235</f>
        <v>4914549.4099999992</v>
      </c>
      <c r="N68" s="206">
        <f>IFERROR(M68/O68,".")</f>
        <v>5.2845648086082012E-2</v>
      </c>
      <c r="O68" s="207">
        <f>'[3]arkusz główny'!AR235</f>
        <v>92998186</v>
      </c>
    </row>
    <row r="69" spans="1:15" x14ac:dyDescent="0.2">
      <c r="A69" s="52">
        <v>19</v>
      </c>
      <c r="B69" s="53" t="s">
        <v>109</v>
      </c>
      <c r="C69" s="54">
        <f>'[3]arkusz główny'!F239</f>
        <v>3501667247.1735649</v>
      </c>
      <c r="D69" s="209">
        <f>D70+D71+D74+D77</f>
        <v>34531</v>
      </c>
      <c r="E69" s="56">
        <f>E70+E71+E74+E77</f>
        <v>4683273590.7017937</v>
      </c>
      <c r="F69" s="57">
        <f>IFERROR(E69/C69,".")</f>
        <v>1.3374410702450337</v>
      </c>
      <c r="G69" s="58">
        <f>G70+G71+G74+G77</f>
        <v>18069</v>
      </c>
      <c r="H69" s="56">
        <f>H70+H71+H74+H77</f>
        <v>2672847178.9303703</v>
      </c>
      <c r="I69" s="59">
        <f>IFERROR(H69/C69,".")</f>
        <v>0.7633070164184812</v>
      </c>
      <c r="J69" s="60">
        <f>'[3]arkusz główny'!AK239</f>
        <v>13320</v>
      </c>
      <c r="K69" s="61">
        <f>K70+K71+K74+K77</f>
        <v>2105582566.9299998</v>
      </c>
      <c r="L69" s="61">
        <f>L70+L71+L74+L77</f>
        <v>1251659750.1199999</v>
      </c>
      <c r="M69" s="61">
        <f>M70+M71+M74+M77</f>
        <v>485847379.96999991</v>
      </c>
      <c r="N69" s="62">
        <f>IFERROR(M69/O69,".")</f>
        <v>0.61735642685769443</v>
      </c>
      <c r="O69" s="63">
        <f>'[3]arkusz główny'!AR239</f>
        <v>786980355</v>
      </c>
    </row>
    <row r="70" spans="1:15" x14ac:dyDescent="0.2">
      <c r="A70" s="37" t="s">
        <v>110</v>
      </c>
      <c r="B70" s="210" t="s">
        <v>111</v>
      </c>
      <c r="C70" s="256"/>
      <c r="D70" s="211">
        <f>'[3]arkusz główny'!H240</f>
        <v>301</v>
      </c>
      <c r="E70" s="40">
        <f>'[3]arkusz główny'!I240</f>
        <v>37422000</v>
      </c>
      <c r="F70" s="266"/>
      <c r="G70" s="212">
        <f>'[3]arkusz główny'!U240</f>
        <v>299</v>
      </c>
      <c r="H70" s="96">
        <f>'[3]arkusz główny'!V240</f>
        <v>37180000</v>
      </c>
      <c r="I70" s="260"/>
      <c r="J70" s="42">
        <f>'[3]arkusz główny'!AK240</f>
        <v>299</v>
      </c>
      <c r="K70" s="213">
        <f>'[3]arkusz główny'!AL240</f>
        <v>37156680</v>
      </c>
      <c r="L70" s="213">
        <f>'[3]arkusz główny'!AM240</f>
        <v>23642795.48</v>
      </c>
      <c r="M70" s="213">
        <f>'[3]arkusz główny'!AN240</f>
        <v>8641728.5499999989</v>
      </c>
      <c r="N70" s="262"/>
      <c r="O70" s="264"/>
    </row>
    <row r="71" spans="1:15" x14ac:dyDescent="0.2">
      <c r="A71" s="268" t="s">
        <v>112</v>
      </c>
      <c r="B71" s="83" t="s">
        <v>113</v>
      </c>
      <c r="C71" s="256"/>
      <c r="D71" s="95">
        <f>'[3]arkusz główny'!H241</f>
        <v>33751</v>
      </c>
      <c r="E71" s="96">
        <f>'[3]arkusz główny'!I241</f>
        <v>4010352576.8966041</v>
      </c>
      <c r="F71" s="266"/>
      <c r="G71" s="98">
        <f>SUM(G72:G73)</f>
        <v>17354</v>
      </c>
      <c r="H71" s="96">
        <f>SUM(H72:H73)</f>
        <v>2036866715.1783378</v>
      </c>
      <c r="I71" s="260"/>
      <c r="J71" s="100">
        <f>'[3]arkusz główny'!AK241</f>
        <v>13236</v>
      </c>
      <c r="K71" s="101">
        <f>'[3]arkusz główny'!AL241</f>
        <v>1620953404.1999998</v>
      </c>
      <c r="L71" s="101">
        <f>'[3]arkusz główny'!AM241</f>
        <v>978976602.82999992</v>
      </c>
      <c r="M71" s="101">
        <f>'[3]arkusz główny'!AN241</f>
        <v>374523916.0999999</v>
      </c>
      <c r="N71" s="262"/>
      <c r="O71" s="264"/>
    </row>
    <row r="72" spans="1:15" x14ac:dyDescent="0.2">
      <c r="A72" s="269"/>
      <c r="B72" s="183" t="s">
        <v>114</v>
      </c>
      <c r="C72" s="256"/>
      <c r="D72" s="95">
        <f>'[3]arkusz główny'!H242</f>
        <v>33751</v>
      </c>
      <c r="E72" s="96">
        <f>'[3]arkusz główny'!I242</f>
        <v>4010352576.8966041</v>
      </c>
      <c r="F72" s="266"/>
      <c r="G72" s="98">
        <f>'[3]arkusz główny'!U242</f>
        <v>17291</v>
      </c>
      <c r="H72" s="96">
        <f>'[3]arkusz główny'!V242</f>
        <v>2031820034.6383379</v>
      </c>
      <c r="I72" s="260"/>
      <c r="J72" s="100">
        <f>'[3]arkusz główny'!AK242</f>
        <v>13181</v>
      </c>
      <c r="K72" s="101">
        <f>'[3]arkusz główny'!AL242</f>
        <v>1615906723.6599998</v>
      </c>
      <c r="L72" s="101">
        <f>'[3]arkusz główny'!AM242</f>
        <v>975765400.20999992</v>
      </c>
      <c r="M72" s="101">
        <f>'[3]arkusz główny'!AN242</f>
        <v>373389204.42999989</v>
      </c>
      <c r="N72" s="262"/>
      <c r="O72" s="264"/>
    </row>
    <row r="73" spans="1:15" x14ac:dyDescent="0.2">
      <c r="A73" s="270"/>
      <c r="B73" s="158" t="s">
        <v>115</v>
      </c>
      <c r="C73" s="256"/>
      <c r="D73" s="214"/>
      <c r="E73" s="215"/>
      <c r="F73" s="266"/>
      <c r="G73" s="98">
        <f>'[3]arkusz główny'!U243</f>
        <v>63</v>
      </c>
      <c r="H73" s="96">
        <f>'[3]arkusz główny'!V243</f>
        <v>5046680.5399999991</v>
      </c>
      <c r="I73" s="260"/>
      <c r="J73" s="100">
        <f>'[3]arkusz główny'!AK243</f>
        <v>62</v>
      </c>
      <c r="K73" s="101">
        <f>'[3]arkusz główny'!AL243</f>
        <v>5046680.5399999991</v>
      </c>
      <c r="L73" s="101">
        <f>'[3]arkusz główny'!AM243</f>
        <v>3211202.62</v>
      </c>
      <c r="M73" s="101">
        <f>'[3]arkusz główny'!AN243</f>
        <v>1134711.67</v>
      </c>
      <c r="N73" s="262"/>
      <c r="O73" s="264"/>
    </row>
    <row r="74" spans="1:15" x14ac:dyDescent="0.2">
      <c r="A74" s="268" t="s">
        <v>116</v>
      </c>
      <c r="B74" s="83" t="s">
        <v>117</v>
      </c>
      <c r="C74" s="256"/>
      <c r="D74" s="95">
        <f>'[3]arkusz główny'!H244</f>
        <v>205</v>
      </c>
      <c r="E74" s="96">
        <f>'[3]arkusz główny'!I244</f>
        <v>83307750.769999996</v>
      </c>
      <c r="F74" s="266"/>
      <c r="G74" s="98">
        <f>SUM(G75:G76)</f>
        <v>143</v>
      </c>
      <c r="H74" s="96">
        <f>SUM(H75:H76)</f>
        <v>48590708.654342294</v>
      </c>
      <c r="I74" s="260"/>
      <c r="J74" s="100">
        <f>'[3]arkusz główny'!AK244</f>
        <v>233</v>
      </c>
      <c r="K74" s="101">
        <f>'[3]arkusz główny'!AL244</f>
        <v>33941334.530000001</v>
      </c>
      <c r="L74" s="101">
        <f>'[3]arkusz główny'!AM244</f>
        <v>16661797.08</v>
      </c>
      <c r="M74" s="101">
        <f>'[3]arkusz główny'!AN244</f>
        <v>7777801.0999999987</v>
      </c>
      <c r="N74" s="262"/>
      <c r="O74" s="264"/>
    </row>
    <row r="75" spans="1:15" x14ac:dyDescent="0.2">
      <c r="A75" s="269"/>
      <c r="B75" s="183" t="s">
        <v>114</v>
      </c>
      <c r="C75" s="256"/>
      <c r="D75" s="46">
        <f>'[3]arkusz główny'!H245</f>
        <v>205</v>
      </c>
      <c r="E75" s="47">
        <f>'[3]arkusz główny'!I245</f>
        <v>83307750.769999996</v>
      </c>
      <c r="F75" s="266"/>
      <c r="G75" s="48">
        <f>'[3]arkusz główny'!U245</f>
        <v>139</v>
      </c>
      <c r="H75" s="47">
        <f>'[3]arkusz główny'!V245</f>
        <v>47620550.374342293</v>
      </c>
      <c r="I75" s="260"/>
      <c r="J75" s="49">
        <f>'[3]arkusz główny'!AK245</f>
        <v>231</v>
      </c>
      <c r="K75" s="50">
        <f>'[3]arkusz główny'!AL245</f>
        <v>32971176.250000004</v>
      </c>
      <c r="L75" s="50">
        <f>'[3]arkusz główny'!AM245</f>
        <v>16044485.4</v>
      </c>
      <c r="M75" s="50">
        <f>'[3]arkusz główny'!AN245</f>
        <v>7559954.459999999</v>
      </c>
      <c r="N75" s="262"/>
      <c r="O75" s="264"/>
    </row>
    <row r="76" spans="1:15" x14ac:dyDescent="0.2">
      <c r="A76" s="270"/>
      <c r="B76" s="158" t="s">
        <v>115</v>
      </c>
      <c r="C76" s="256"/>
      <c r="D76" s="214"/>
      <c r="E76" s="215"/>
      <c r="F76" s="267"/>
      <c r="G76" s="48">
        <f>'[3]arkusz główny'!U246</f>
        <v>4</v>
      </c>
      <c r="H76" s="47">
        <f>'[3]arkusz główny'!V246</f>
        <v>970158.28</v>
      </c>
      <c r="I76" s="260"/>
      <c r="J76" s="49">
        <f>'[3]arkusz główny'!AK246</f>
        <v>7</v>
      </c>
      <c r="K76" s="50">
        <f>'[3]arkusz główny'!AL246</f>
        <v>970158.28</v>
      </c>
      <c r="L76" s="50">
        <f>'[3]arkusz główny'!AM246</f>
        <v>617311.68000000005</v>
      </c>
      <c r="M76" s="50">
        <f>'[3]arkusz główny'!AN246</f>
        <v>217846.64</v>
      </c>
      <c r="N76" s="262"/>
      <c r="O76" s="264"/>
    </row>
    <row r="77" spans="1:15" x14ac:dyDescent="0.2">
      <c r="A77" s="44" t="s">
        <v>118</v>
      </c>
      <c r="B77" s="77" t="s">
        <v>119</v>
      </c>
      <c r="C77" s="256"/>
      <c r="D77" s="46">
        <f>'[3]arkusz główny'!H247</f>
        <v>274</v>
      </c>
      <c r="E77" s="47">
        <f>'[3]arkusz główny'!I247</f>
        <v>552191263.03518999</v>
      </c>
      <c r="F77" s="266"/>
      <c r="G77" s="48">
        <f>'[3]arkusz główny'!U247</f>
        <v>273</v>
      </c>
      <c r="H77" s="47">
        <f>'[3]arkusz główny'!V247</f>
        <v>550209755.09768999</v>
      </c>
      <c r="I77" s="260"/>
      <c r="J77" s="49">
        <f>'[3]arkusz główny'!AK247</f>
        <v>274</v>
      </c>
      <c r="K77" s="50">
        <f>'[3]arkusz główny'!AL247</f>
        <v>413531148.19999993</v>
      </c>
      <c r="L77" s="50">
        <f>'[3]arkusz główny'!AM247</f>
        <v>232378554.72999996</v>
      </c>
      <c r="M77" s="50">
        <f>'[3]arkusz główny'!AN247</f>
        <v>94903934.219999984</v>
      </c>
      <c r="N77" s="262"/>
      <c r="O77" s="264"/>
    </row>
    <row r="78" spans="1:15" x14ac:dyDescent="0.2">
      <c r="A78" s="52">
        <v>20</v>
      </c>
      <c r="B78" s="53" t="s">
        <v>120</v>
      </c>
      <c r="C78" s="54">
        <f>'[3]arkusz główny'!F248</f>
        <v>1605038867.28774</v>
      </c>
      <c r="D78" s="55">
        <f>'[3]arkusz główny'!H248</f>
        <v>1045</v>
      </c>
      <c r="E78" s="56">
        <f>'[3]arkusz główny'!I248</f>
        <v>854924575.5660001</v>
      </c>
      <c r="F78" s="57">
        <f>IFERROR(E78/C78,".")</f>
        <v>0.53265038809352105</v>
      </c>
      <c r="G78" s="58">
        <f>'[3]arkusz główny'!U248</f>
        <v>926</v>
      </c>
      <c r="H78" s="56">
        <f>'[3]arkusz główny'!V248</f>
        <v>742907685.96300006</v>
      </c>
      <c r="I78" s="59">
        <f>IFERROR(H78/C78,".")</f>
        <v>0.46285962359179234</v>
      </c>
      <c r="J78" s="60">
        <f>'[3]arkusz główny'!AK248</f>
        <v>42</v>
      </c>
      <c r="K78" s="61">
        <f>'[3]arkusz główny'!AL248</f>
        <v>602767160.27999997</v>
      </c>
      <c r="L78" s="61">
        <f>'[3]arkusz główny'!AM248</f>
        <v>383540739.72000003</v>
      </c>
      <c r="M78" s="61">
        <f>'[3]arkusz główny'!AN248</f>
        <v>138712588.03999999</v>
      </c>
      <c r="N78" s="62">
        <f>IFERROR(M78/O78,".")</f>
        <v>0.38673307764465004</v>
      </c>
      <c r="O78" s="63">
        <f>'[3]arkusz główny'!AR248</f>
        <v>358677848</v>
      </c>
    </row>
    <row r="79" spans="1:15" ht="24.75" customHeight="1" x14ac:dyDescent="0.2">
      <c r="A79" s="52">
        <f>'[3]arkusz główny'!B251</f>
        <v>21</v>
      </c>
      <c r="B79" s="53" t="e">
        <f>'[3]arkusz główny'!C251:D251</f>
        <v>#VALUE!</v>
      </c>
      <c r="C79" s="54">
        <f>'[3]arkusz główny'!F251</f>
        <v>1228130872.34479</v>
      </c>
      <c r="D79" s="209">
        <f>'[3]arkusz główny'!H251</f>
        <v>195620</v>
      </c>
      <c r="E79" s="216"/>
      <c r="F79" s="57"/>
      <c r="G79" s="58">
        <f>'[3]arkusz główny'!U251</f>
        <v>180315</v>
      </c>
      <c r="H79" s="56">
        <f>'[3]arkusz główny'!V251</f>
        <v>1197793790.04</v>
      </c>
      <c r="I79" s="59">
        <f>IFERROR(H79/C79,".")</f>
        <v>0.9752981681448416</v>
      </c>
      <c r="J79" s="60">
        <f>'[3]arkusz główny'!AK251</f>
        <v>180180</v>
      </c>
      <c r="K79" s="61">
        <f>'[3]arkusz główny'!AL251</f>
        <v>1196377828.3100002</v>
      </c>
      <c r="L79" s="61">
        <f>'[3]arkusz główny'!AM251</f>
        <v>761254616.76000011</v>
      </c>
      <c r="M79" s="61">
        <f>'[3]arkusz główny'!AN251</f>
        <v>266410387.33999997</v>
      </c>
      <c r="N79" s="62">
        <f>IFERROR(M79/O79,".")</f>
        <v>0.97450889598471635</v>
      </c>
      <c r="O79" s="63">
        <f>'[3]arkusz główny'!AR251</f>
        <v>273379123</v>
      </c>
    </row>
    <row r="80" spans="1:15" x14ac:dyDescent="0.2">
      <c r="A80" s="52"/>
      <c r="B80" s="53" t="s">
        <v>121</v>
      </c>
      <c r="C80" s="54">
        <f>'[3]arkusz główny'!F252</f>
        <v>1179014172.8252001</v>
      </c>
      <c r="D80" s="217"/>
      <c r="E80" s="216"/>
      <c r="F80" s="57"/>
      <c r="G80" s="218"/>
      <c r="H80" s="56">
        <f>'[3]zobowiązania wieloletnie'!F22</f>
        <v>1259805744.0699999</v>
      </c>
      <c r="I80" s="59">
        <f>IFERROR(H80/C80,".")</f>
        <v>1.0685246819817305</v>
      </c>
      <c r="J80" s="60">
        <f>'[3]arkusz główny'!AK252</f>
        <v>53466</v>
      </c>
      <c r="K80" s="61">
        <f>SUM(K81:K82)</f>
        <v>1259805744.0699999</v>
      </c>
      <c r="L80" s="61">
        <f>SUM(L81:L82)</f>
        <v>801610021.19000006</v>
      </c>
      <c r="M80" s="61">
        <f>SUM(M81:M82)</f>
        <v>298022264.75999999</v>
      </c>
      <c r="N80" s="62">
        <f>IFERROR(M80/O80,".")</f>
        <v>1.1289359357362818</v>
      </c>
      <c r="O80" s="63">
        <f>'[3]arkusz główny'!AR252</f>
        <v>263985099</v>
      </c>
    </row>
    <row r="81" spans="1:15" x14ac:dyDescent="0.2">
      <c r="A81" s="254" t="s">
        <v>87</v>
      </c>
      <c r="B81" s="219" t="s">
        <v>39</v>
      </c>
      <c r="C81" s="256"/>
      <c r="D81" s="258"/>
      <c r="E81" s="220"/>
      <c r="F81" s="221"/>
      <c r="G81" s="222"/>
      <c r="H81" s="142">
        <f>'[3]zobowiązania wieloletnie'!F23</f>
        <v>586710431.03999996</v>
      </c>
      <c r="I81" s="260"/>
      <c r="J81" s="223">
        <f>'[3]arkusz główny'!AK253</f>
        <v>17662</v>
      </c>
      <c r="K81" s="224">
        <f>'[3]arkusz główny'!AL253</f>
        <v>586710431.03999996</v>
      </c>
      <c r="L81" s="224">
        <f>'[3]arkusz główny'!AM253</f>
        <v>373321428.02999997</v>
      </c>
      <c r="M81" s="224">
        <f>'[3]arkusz główny'!AN253</f>
        <v>137689426.47999999</v>
      </c>
      <c r="N81" s="262"/>
      <c r="O81" s="264"/>
    </row>
    <row r="82" spans="1:15" ht="13.5" thickBot="1" x14ac:dyDescent="0.25">
      <c r="A82" s="255"/>
      <c r="B82" s="158" t="s">
        <v>122</v>
      </c>
      <c r="C82" s="257"/>
      <c r="D82" s="259"/>
      <c r="E82" s="225"/>
      <c r="F82" s="226"/>
      <c r="G82" s="227"/>
      <c r="H82" s="228">
        <f>'[3]zobowiązania wieloletnie'!F24</f>
        <v>673095313.02999997</v>
      </c>
      <c r="I82" s="261"/>
      <c r="J82" s="229">
        <f>'[3]arkusz główny'!AK254</f>
        <v>35804</v>
      </c>
      <c r="K82" s="230">
        <f>'[3]arkusz główny'!AL254</f>
        <v>673095313.02999997</v>
      </c>
      <c r="L82" s="230">
        <f>'[3]arkusz główny'!AM254</f>
        <v>428288593.16000003</v>
      </c>
      <c r="M82" s="230">
        <f>'[3]arkusz główny'!AN254</f>
        <v>160332838.28</v>
      </c>
      <c r="N82" s="263"/>
      <c r="O82" s="265"/>
    </row>
    <row r="83" spans="1:15" ht="31.5" customHeight="1" thickBot="1" x14ac:dyDescent="0.25">
      <c r="A83" s="248" t="s">
        <v>123</v>
      </c>
      <c r="B83" s="249"/>
      <c r="C83" s="231">
        <f>'[3]arkusz główny'!F255</f>
        <v>60198819066.265717</v>
      </c>
      <c r="D83" s="232">
        <f>D80+D78+D69+D68+D67+D61+D56+D50+D47+D41+D35+D29+D26+D18+D13+D9+D6+D79</f>
        <v>5818393</v>
      </c>
      <c r="E83" s="233">
        <f>E80+E78+E69+E68+E67+E61+E56+E50+E47+E41+E35+E29+E26+E18+E13+E9+E6+E79</f>
        <v>62208913056.147858</v>
      </c>
      <c r="F83" s="234">
        <f>IFERROR(E83/C83,".")</f>
        <v>1.0333909206369891</v>
      </c>
      <c r="G83" s="235">
        <f>G80+G78+G69+G68+G67+G61+G56+G50+G47+G41+G35+G29+G26+G18+G13+G9+G6+G79</f>
        <v>5375211</v>
      </c>
      <c r="H83" s="236">
        <f>H80+H78+H69+H68+H67+H61+H56+H50+H47+H41+H35+H29+H26+H18+H13+H9+H6+H79</f>
        <v>47774109644.968689</v>
      </c>
      <c r="I83" s="237">
        <f>IFERROR(H83/C83,".")</f>
        <v>0.79360542924238853</v>
      </c>
      <c r="J83" s="238">
        <f>'[3]arkusz główny'!AK255</f>
        <v>1182749</v>
      </c>
      <c r="K83" s="239">
        <f>K80+K78+K69+K68+K61+K56+K50+K47+K41+K35+K29+K26+K18+K13+K9+K6+K79</f>
        <v>34860448843.779999</v>
      </c>
      <c r="L83" s="239">
        <f t="shared" ref="L83:M83" si="6">L80+L78+L69+L68+L61+L56+L50+L47+L41+L35+L29+L26+L18+L13+L9+L6+L79</f>
        <v>22190013735.749996</v>
      </c>
      <c r="M83" s="239">
        <f t="shared" si="6"/>
        <v>8024803672.71</v>
      </c>
      <c r="N83" s="240">
        <f>IFERROR(M83/O83,".")</f>
        <v>0.59251579354377792</v>
      </c>
      <c r="O83" s="241">
        <f>'[3]arkusz główny'!AR255</f>
        <v>13543611428</v>
      </c>
    </row>
    <row r="84" spans="1:15" ht="31.5" customHeight="1" thickBot="1" x14ac:dyDescent="0.25">
      <c r="A84" s="250" t="s">
        <v>124</v>
      </c>
      <c r="B84" s="250"/>
      <c r="C84" s="242">
        <f>'[3]arkusz główny'!F256</f>
        <v>60509324236.12571</v>
      </c>
      <c r="D84" s="251"/>
      <c r="E84" s="252"/>
      <c r="F84" s="252"/>
      <c r="G84" s="252"/>
      <c r="H84" s="252"/>
      <c r="I84" s="252"/>
      <c r="J84" s="252"/>
      <c r="K84" s="252"/>
      <c r="L84" s="252"/>
      <c r="M84" s="252"/>
      <c r="N84" s="253"/>
      <c r="O84" s="242">
        <f>O80+O78+O69+O68+O61+O56+O50+O47+O41+O35+O29+O26+O18+O13+O9+O6+O67+O79</f>
        <v>13612211428</v>
      </c>
    </row>
    <row r="85" spans="1:15" x14ac:dyDescent="0.2">
      <c r="A85" s="243" t="s">
        <v>129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</row>
    <row r="86" spans="1:15" hidden="1" x14ac:dyDescent="0.2">
      <c r="A86" s="243" t="s">
        <v>125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O86" s="244"/>
    </row>
    <row r="87" spans="1:15" hidden="1" x14ac:dyDescent="0.2">
      <c r="A87" s="243" t="str">
        <f>'[3]arkusz główny'!B259</f>
        <v xml:space="preserve">*** W ramach poddziałania 19.2 dane zawarte w sekcjach "złożone wnioski" oraz "wnioski odrzucone / wycofane" nie zawierają wniosków niewybranych przez LGD. </v>
      </c>
      <c r="J87" s="245"/>
      <c r="K87" s="245"/>
      <c r="L87" s="245"/>
      <c r="M87" s="245"/>
      <c r="N87" s="245"/>
    </row>
    <row r="88" spans="1:15" hidden="1" x14ac:dyDescent="0.2">
      <c r="A88" s="243" t="s">
        <v>126</v>
      </c>
    </row>
    <row r="89" spans="1:15" hidden="1" x14ac:dyDescent="0.2">
      <c r="A89" s="243" t="str">
        <f>'[3]arkusz główny'!B261</f>
        <v>***** W przypadku działania 13, w wyniku przeksięgowań płatności część kwot z decyzji została zrealizowana w ramach budżetu PROW 2007-2013 (dot. wiersza zobowiązania z PROW 2007-2013 (część kampanii 2014)).</v>
      </c>
      <c r="K89" s="246"/>
      <c r="L89" s="246"/>
      <c r="M89" s="246"/>
    </row>
    <row r="90" spans="1:15" hidden="1" x14ac:dyDescent="0.2">
      <c r="A90" s="243" t="str">
        <f>'[3]arkusz główny'!B264</f>
        <v>******** W ramach obsługi działania 11, w kolumnie „Zrealizowane płatności” uwzględniono kwoty wypłacone w ramach obsługi kampanii 2010 do 2014 - łącznie na kwotę ogółem 4 070 756,63 zł.</v>
      </c>
    </row>
    <row r="91" spans="1:15" hidden="1" x14ac:dyDescent="0.2">
      <c r="A91" s="243" t="str">
        <f>'[3]arkusz główny'!B265</f>
        <v>*********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2" spans="1:15" hidden="1" x14ac:dyDescent="0.2">
      <c r="A92" s="243" t="s">
        <v>127</v>
      </c>
      <c r="B92" s="247"/>
      <c r="C92" s="247"/>
      <c r="D92" s="247"/>
      <c r="E92" s="247"/>
      <c r="F92" s="247"/>
      <c r="G92" s="247"/>
      <c r="H92" s="247"/>
      <c r="I92" s="247"/>
      <c r="J92" s="247"/>
      <c r="K92" s="247"/>
      <c r="L92" s="247"/>
      <c r="M92" s="247"/>
      <c r="N92" s="247"/>
      <c r="O92" s="247"/>
    </row>
    <row r="93" spans="1:15" hidden="1" x14ac:dyDescent="0.2">
      <c r="A93" s="243" t="s">
        <v>128</v>
      </c>
    </row>
    <row r="94" spans="1:15" ht="18" customHeight="1" x14ac:dyDescent="0.2">
      <c r="A94" s="243"/>
    </row>
    <row r="95" spans="1:15" x14ac:dyDescent="0.2">
      <c r="A95" s="243"/>
      <c r="G95" s="245"/>
      <c r="H95" s="245"/>
      <c r="I95" s="245"/>
    </row>
    <row r="96" spans="1:15" x14ac:dyDescent="0.2">
      <c r="C96" s="246"/>
      <c r="D96" s="245"/>
      <c r="E96" s="245"/>
      <c r="G96" s="245"/>
      <c r="H96" s="245"/>
      <c r="J96" s="245"/>
      <c r="K96" s="245"/>
    </row>
    <row r="101" spans="3:13" ht="15.75" customHeight="1" x14ac:dyDescent="0.2"/>
    <row r="102" spans="3:13" ht="15" customHeight="1" x14ac:dyDescent="0.2"/>
    <row r="103" spans="3:13" hidden="1" x14ac:dyDescent="0.2">
      <c r="C103" s="245"/>
      <c r="D103" s="245">
        <f>D83-'[3]arkusz główny'!H255</f>
        <v>0</v>
      </c>
      <c r="E103" s="245">
        <f>E83-'[3]arkusz główny'!I255</f>
        <v>0</v>
      </c>
      <c r="G103" s="245">
        <f>G83-'[3]arkusz główny'!U255</f>
        <v>0</v>
      </c>
      <c r="H103" s="245">
        <f>H83-'[3]arkusz główny'!V255</f>
        <v>0</v>
      </c>
      <c r="J103" s="245">
        <f>J83-'[3]arkusz główny'!AK255</f>
        <v>0</v>
      </c>
      <c r="K103" s="245">
        <f>K83-'[3]arkusz główny'!AL255</f>
        <v>0</v>
      </c>
      <c r="L103" s="245">
        <f>L83-'[3]arkusz główny'!AM255</f>
        <v>0</v>
      </c>
      <c r="M103" s="245">
        <f>M83-'[3]arkusz główny'!AN255</f>
        <v>0</v>
      </c>
    </row>
  </sheetData>
  <mergeCells count="104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3"/>
    <mergeCell ref="C27:C28"/>
    <mergeCell ref="F27:F28"/>
    <mergeCell ref="I27:I28"/>
    <mergeCell ref="N27:N28"/>
    <mergeCell ref="O27:O28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2:C46"/>
    <mergeCell ref="A43:A45"/>
    <mergeCell ref="F43:F45"/>
    <mergeCell ref="I43:I45"/>
    <mergeCell ref="N43:N45"/>
    <mergeCell ref="O43:O45"/>
    <mergeCell ref="A36:A37"/>
    <mergeCell ref="C36:C40"/>
    <mergeCell ref="F36:F40"/>
    <mergeCell ref="I36:I40"/>
    <mergeCell ref="N36:N40"/>
    <mergeCell ref="O36:O40"/>
    <mergeCell ref="A38:A39"/>
    <mergeCell ref="A53:A55"/>
    <mergeCell ref="C57:C60"/>
    <mergeCell ref="E57:E60"/>
    <mergeCell ref="F57:F60"/>
    <mergeCell ref="I57:I60"/>
    <mergeCell ref="N57:N60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70:C77"/>
    <mergeCell ref="F70:F77"/>
    <mergeCell ref="I70:I77"/>
    <mergeCell ref="N70:N77"/>
    <mergeCell ref="O70:O77"/>
    <mergeCell ref="A71:A73"/>
    <mergeCell ref="A74:A76"/>
    <mergeCell ref="O57:O60"/>
    <mergeCell ref="A59:A60"/>
    <mergeCell ref="B62:B64"/>
    <mergeCell ref="C62:C66"/>
    <mergeCell ref="E62:E66"/>
    <mergeCell ref="F62:F66"/>
    <mergeCell ref="I62:I66"/>
    <mergeCell ref="N62:N66"/>
    <mergeCell ref="O62:O66"/>
    <mergeCell ref="A65:A66"/>
    <mergeCell ref="A83:B83"/>
    <mergeCell ref="A84:B84"/>
    <mergeCell ref="D84:N84"/>
    <mergeCell ref="A81:A82"/>
    <mergeCell ref="C81:C82"/>
    <mergeCell ref="D81:D82"/>
    <mergeCell ref="I81:I82"/>
    <mergeCell ref="N81:N82"/>
    <mergeCell ref="O81:O82"/>
  </mergeCells>
  <printOptions horizontalCentered="1" verticalCentered="1"/>
  <pageMargins left="0.31496062992125984" right="0" top="0" bottom="0" header="0.27559055118110237" footer="7.874015748031496E-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styczeń 2021</vt:lpstr>
      <vt:lpstr>'PROW 2014-2020 styczeń 2021'!Obszar_wydruku</vt:lpstr>
    </vt:vector>
  </TitlesOfParts>
  <Company>Ministerstwo Rolnictwa i Rozwoju Wsi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Minister</cp:lastModifiedBy>
  <cp:lastPrinted>2021-02-15T07:58:28Z</cp:lastPrinted>
  <dcterms:created xsi:type="dcterms:W3CDTF">2021-02-15T07:48:40Z</dcterms:created>
  <dcterms:modified xsi:type="dcterms:W3CDTF">2021-02-19T12:43:12Z</dcterms:modified>
</cp:coreProperties>
</file>