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15010" windowHeight="6080"/>
  </bookViews>
  <sheets>
    <sheet name="PROW 2014-2020 listopad 2021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kurs">#REF!</definedName>
    <definedName name="_xlnm.Print_Area" localSheetId="0">'PROW 2014-2020 listopad 2021'!$A$1:$O$108</definedName>
    <definedName name="STATUS">[1]Reference!$K$2:$K$4</definedName>
    <definedName name="YEAR">[1]Reference!$I$2:$I$8</definedName>
    <definedName name="YESNO">[1]Reference!$G$2:$G$3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2" i="1" l="1"/>
  <c r="A100" i="1"/>
  <c r="A99" i="1"/>
  <c r="A98" i="1"/>
  <c r="A97" i="1"/>
  <c r="A95" i="1"/>
  <c r="A94" i="1"/>
  <c r="A93" i="1"/>
  <c r="A92" i="1"/>
  <c r="A91" i="1"/>
  <c r="A90" i="1"/>
  <c r="A89" i="1"/>
  <c r="M86" i="1"/>
  <c r="L86" i="1"/>
  <c r="K86" i="1"/>
  <c r="H86" i="1"/>
  <c r="C86" i="1"/>
  <c r="O85" i="1"/>
  <c r="J85" i="1"/>
  <c r="J103" i="1" s="1"/>
  <c r="C85" i="1"/>
  <c r="M84" i="1"/>
  <c r="L84" i="1"/>
  <c r="K84" i="1"/>
  <c r="K82" i="1" s="1"/>
  <c r="J84" i="1"/>
  <c r="H84" i="1"/>
  <c r="M83" i="1"/>
  <c r="L83" i="1"/>
  <c r="K83" i="1"/>
  <c r="J83" i="1"/>
  <c r="H83" i="1"/>
  <c r="O82" i="1"/>
  <c r="J82" i="1"/>
  <c r="H82" i="1"/>
  <c r="C82" i="1"/>
  <c r="O81" i="1"/>
  <c r="M81" i="1"/>
  <c r="L81" i="1"/>
  <c r="K81" i="1"/>
  <c r="J81" i="1"/>
  <c r="H81" i="1"/>
  <c r="G81" i="1"/>
  <c r="D81" i="1"/>
  <c r="C81" i="1"/>
  <c r="B81" i="1"/>
  <c r="A81" i="1"/>
  <c r="O80" i="1"/>
  <c r="M80" i="1"/>
  <c r="L80" i="1"/>
  <c r="K80" i="1"/>
  <c r="J80" i="1"/>
  <c r="H80" i="1"/>
  <c r="G80" i="1"/>
  <c r="E80" i="1"/>
  <c r="D80" i="1"/>
  <c r="C80" i="1"/>
  <c r="M79" i="1"/>
  <c r="L79" i="1"/>
  <c r="K79" i="1"/>
  <c r="J79" i="1"/>
  <c r="H79" i="1"/>
  <c r="G79" i="1"/>
  <c r="E79" i="1"/>
  <c r="D79" i="1"/>
  <c r="M78" i="1"/>
  <c r="L78" i="1"/>
  <c r="K78" i="1"/>
  <c r="J78" i="1"/>
  <c r="H78" i="1"/>
  <c r="G78" i="1"/>
  <c r="M77" i="1"/>
  <c r="L77" i="1"/>
  <c r="K77" i="1"/>
  <c r="J77" i="1"/>
  <c r="H77" i="1"/>
  <c r="G77" i="1"/>
  <c r="E77" i="1"/>
  <c r="D77" i="1"/>
  <c r="M76" i="1"/>
  <c r="L76" i="1"/>
  <c r="K76" i="1"/>
  <c r="J76" i="1"/>
  <c r="E76" i="1"/>
  <c r="D76" i="1"/>
  <c r="M75" i="1"/>
  <c r="L75" i="1"/>
  <c r="K75" i="1"/>
  <c r="J75" i="1"/>
  <c r="H75" i="1"/>
  <c r="G75" i="1"/>
  <c r="M74" i="1"/>
  <c r="L74" i="1"/>
  <c r="K74" i="1"/>
  <c r="J74" i="1"/>
  <c r="H74" i="1"/>
  <c r="G74" i="1"/>
  <c r="E74" i="1"/>
  <c r="D74" i="1"/>
  <c r="M73" i="1"/>
  <c r="L73" i="1"/>
  <c r="K73" i="1"/>
  <c r="J73" i="1"/>
  <c r="E73" i="1"/>
  <c r="D73" i="1"/>
  <c r="M72" i="1"/>
  <c r="L72" i="1"/>
  <c r="K72" i="1"/>
  <c r="J72" i="1"/>
  <c r="H72" i="1"/>
  <c r="G72" i="1"/>
  <c r="E72" i="1"/>
  <c r="D72" i="1"/>
  <c r="O71" i="1"/>
  <c r="J71" i="1"/>
  <c r="C71" i="1"/>
  <c r="O70" i="1"/>
  <c r="C70" i="1"/>
  <c r="O69" i="1"/>
  <c r="M69" i="1"/>
  <c r="N69" i="1" s="1"/>
  <c r="L69" i="1"/>
  <c r="K69" i="1"/>
  <c r="J69" i="1"/>
  <c r="H69" i="1"/>
  <c r="G69" i="1"/>
  <c r="E69" i="1"/>
  <c r="D69" i="1"/>
  <c r="C69" i="1"/>
  <c r="O68" i="1"/>
  <c r="M68" i="1"/>
  <c r="L68" i="1"/>
  <c r="K68" i="1"/>
  <c r="J68" i="1"/>
  <c r="H68" i="1"/>
  <c r="G68" i="1"/>
  <c r="D68" i="1"/>
  <c r="C68" i="1"/>
  <c r="F68" i="1" s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O62" i="1"/>
  <c r="M62" i="1"/>
  <c r="L62" i="1"/>
  <c r="K62" i="1"/>
  <c r="J62" i="1"/>
  <c r="H62" i="1"/>
  <c r="G62" i="1"/>
  <c r="D62" i="1"/>
  <c r="C62" i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O57" i="1"/>
  <c r="M57" i="1"/>
  <c r="L57" i="1"/>
  <c r="K57" i="1"/>
  <c r="J57" i="1"/>
  <c r="H57" i="1"/>
  <c r="I57" i="1" s="1"/>
  <c r="G57" i="1"/>
  <c r="D57" i="1"/>
  <c r="C57" i="1"/>
  <c r="M56" i="1"/>
  <c r="L56" i="1"/>
  <c r="K56" i="1"/>
  <c r="J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O51" i="1"/>
  <c r="M51" i="1"/>
  <c r="L51" i="1"/>
  <c r="K51" i="1"/>
  <c r="J51" i="1"/>
  <c r="H51" i="1"/>
  <c r="G51" i="1"/>
  <c r="D51" i="1"/>
  <c r="C51" i="1"/>
  <c r="M50" i="1"/>
  <c r="L50" i="1"/>
  <c r="L48" i="1" s="1"/>
  <c r="K50" i="1"/>
  <c r="J50" i="1"/>
  <c r="H50" i="1"/>
  <c r="M49" i="1"/>
  <c r="L49" i="1"/>
  <c r="K49" i="1"/>
  <c r="J49" i="1"/>
  <c r="H49" i="1"/>
  <c r="G49" i="1"/>
  <c r="G48" i="1" s="1"/>
  <c r="D49" i="1"/>
  <c r="D48" i="1" s="1"/>
  <c r="O48" i="1"/>
  <c r="H48" i="1"/>
  <c r="I48" i="1" s="1"/>
  <c r="C48" i="1"/>
  <c r="M47" i="1"/>
  <c r="L47" i="1"/>
  <c r="K47" i="1"/>
  <c r="J47" i="1"/>
  <c r="H47" i="1"/>
  <c r="G47" i="1"/>
  <c r="E47" i="1"/>
  <c r="D47" i="1"/>
  <c r="M46" i="1"/>
  <c r="L46" i="1"/>
  <c r="K46" i="1"/>
  <c r="J46" i="1"/>
  <c r="H46" i="1"/>
  <c r="M45" i="1"/>
  <c r="L45" i="1"/>
  <c r="K45" i="1"/>
  <c r="J45" i="1"/>
  <c r="H45" i="1"/>
  <c r="G45" i="1"/>
  <c r="E45" i="1"/>
  <c r="D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O42" i="1"/>
  <c r="M42" i="1"/>
  <c r="L42" i="1"/>
  <c r="K42" i="1"/>
  <c r="J42" i="1"/>
  <c r="H42" i="1"/>
  <c r="G42" i="1"/>
  <c r="E42" i="1"/>
  <c r="D42" i="1"/>
  <c r="C42" i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L38" i="1"/>
  <c r="K38" i="1"/>
  <c r="J38" i="1"/>
  <c r="H38" i="1"/>
  <c r="G38" i="1"/>
  <c r="E38" i="1"/>
  <c r="D38" i="1"/>
  <c r="M37" i="1"/>
  <c r="L37" i="1"/>
  <c r="L36" i="1" s="1"/>
  <c r="K37" i="1"/>
  <c r="J37" i="1"/>
  <c r="H37" i="1"/>
  <c r="G37" i="1"/>
  <c r="G36" i="1" s="1"/>
  <c r="E37" i="1"/>
  <c r="E36" i="1" s="1"/>
  <c r="D37" i="1"/>
  <c r="D36" i="1" s="1"/>
  <c r="O36" i="1"/>
  <c r="M36" i="1"/>
  <c r="N36" i="1" s="1"/>
  <c r="K36" i="1"/>
  <c r="J36" i="1"/>
  <c r="H36" i="1"/>
  <c r="C36" i="1"/>
  <c r="O35" i="1"/>
  <c r="M35" i="1"/>
  <c r="L35" i="1"/>
  <c r="K35" i="1"/>
  <c r="J35" i="1"/>
  <c r="H35" i="1"/>
  <c r="G35" i="1"/>
  <c r="D35" i="1"/>
  <c r="C35" i="1"/>
  <c r="O34" i="1"/>
  <c r="M34" i="1"/>
  <c r="N34" i="1" s="1"/>
  <c r="L34" i="1"/>
  <c r="K34" i="1"/>
  <c r="J34" i="1"/>
  <c r="H34" i="1"/>
  <c r="G34" i="1"/>
  <c r="E34" i="1"/>
  <c r="D34" i="1"/>
  <c r="C34" i="1"/>
  <c r="O33" i="1"/>
  <c r="M33" i="1"/>
  <c r="L33" i="1"/>
  <c r="K33" i="1"/>
  <c r="J33" i="1"/>
  <c r="H33" i="1"/>
  <c r="G33" i="1"/>
  <c r="E33" i="1"/>
  <c r="F33" i="1" s="1"/>
  <c r="D33" i="1"/>
  <c r="C33" i="1"/>
  <c r="O32" i="1"/>
  <c r="M32" i="1"/>
  <c r="L32" i="1"/>
  <c r="K32" i="1"/>
  <c r="J32" i="1"/>
  <c r="H32" i="1"/>
  <c r="G32" i="1"/>
  <c r="E32" i="1"/>
  <c r="D32" i="1"/>
  <c r="C32" i="1"/>
  <c r="O31" i="1"/>
  <c r="M31" i="1"/>
  <c r="L31" i="1"/>
  <c r="K31" i="1"/>
  <c r="J31" i="1"/>
  <c r="H31" i="1"/>
  <c r="G31" i="1"/>
  <c r="E31" i="1"/>
  <c r="D31" i="1"/>
  <c r="C31" i="1"/>
  <c r="J30" i="1"/>
  <c r="M29" i="1"/>
  <c r="L29" i="1"/>
  <c r="K29" i="1"/>
  <c r="J29" i="1"/>
  <c r="H29" i="1"/>
  <c r="G29" i="1"/>
  <c r="E29" i="1"/>
  <c r="D29" i="1"/>
  <c r="M28" i="1"/>
  <c r="M27" i="1" s="1"/>
  <c r="L28" i="1"/>
  <c r="K28" i="1"/>
  <c r="J28" i="1"/>
  <c r="H28" i="1"/>
  <c r="H27" i="1" s="1"/>
  <c r="G28" i="1"/>
  <c r="G27" i="1" s="1"/>
  <c r="E28" i="1"/>
  <c r="E27" i="1" s="1"/>
  <c r="D28" i="1"/>
  <c r="D27" i="1" s="1"/>
  <c r="O27" i="1"/>
  <c r="L27" i="1"/>
  <c r="J27" i="1"/>
  <c r="C27" i="1"/>
  <c r="O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L24" i="1"/>
  <c r="K24" i="1"/>
  <c r="J24" i="1"/>
  <c r="H24" i="1"/>
  <c r="I24" i="1" s="1"/>
  <c r="G24" i="1"/>
  <c r="E24" i="1"/>
  <c r="D24" i="1"/>
  <c r="C24" i="1"/>
  <c r="O23" i="1"/>
  <c r="M23" i="1"/>
  <c r="L23" i="1"/>
  <c r="K23" i="1"/>
  <c r="J23" i="1"/>
  <c r="H23" i="1"/>
  <c r="G23" i="1"/>
  <c r="E23" i="1"/>
  <c r="D23" i="1"/>
  <c r="C23" i="1"/>
  <c r="O22" i="1"/>
  <c r="M22" i="1"/>
  <c r="N22" i="1" s="1"/>
  <c r="L22" i="1"/>
  <c r="K22" i="1"/>
  <c r="J22" i="1"/>
  <c r="H22" i="1"/>
  <c r="G22" i="1"/>
  <c r="E22" i="1"/>
  <c r="D22" i="1"/>
  <c r="C22" i="1"/>
  <c r="O21" i="1"/>
  <c r="M21" i="1"/>
  <c r="L21" i="1"/>
  <c r="K21" i="1"/>
  <c r="J21" i="1"/>
  <c r="H21" i="1"/>
  <c r="G21" i="1"/>
  <c r="E21" i="1"/>
  <c r="D21" i="1"/>
  <c r="C21" i="1"/>
  <c r="O20" i="1"/>
  <c r="M20" i="1"/>
  <c r="L20" i="1"/>
  <c r="K20" i="1"/>
  <c r="H20" i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M14" i="1" s="1"/>
  <c r="M13" i="1" s="1"/>
  <c r="L15" i="1"/>
  <c r="K15" i="1"/>
  <c r="K14" i="1" s="1"/>
  <c r="K13" i="1" s="1"/>
  <c r="J15" i="1"/>
  <c r="H15" i="1"/>
  <c r="G15" i="1"/>
  <c r="D15" i="1"/>
  <c r="D14" i="1" s="1"/>
  <c r="J14" i="1"/>
  <c r="G14" i="1"/>
  <c r="G13" i="1" s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L9" i="1" s="1"/>
  <c r="K10" i="1"/>
  <c r="K9" i="1" s="1"/>
  <c r="J10" i="1"/>
  <c r="H10" i="1"/>
  <c r="H9" i="1" s="1"/>
  <c r="G10" i="1"/>
  <c r="G9" i="1" s="1"/>
  <c r="E10" i="1"/>
  <c r="E9" i="1" s="1"/>
  <c r="D10" i="1"/>
  <c r="D9" i="1" s="1"/>
  <c r="O9" i="1"/>
  <c r="C9" i="1"/>
  <c r="M8" i="1"/>
  <c r="L8" i="1"/>
  <c r="L6" i="1" s="1"/>
  <c r="J8" i="1"/>
  <c r="H8" i="1"/>
  <c r="G8" i="1"/>
  <c r="E8" i="1"/>
  <c r="D8" i="1"/>
  <c r="M7" i="1"/>
  <c r="L7" i="1"/>
  <c r="K7" i="1"/>
  <c r="K6" i="1" s="1"/>
  <c r="J7" i="1"/>
  <c r="H7" i="1"/>
  <c r="H6" i="1" s="1"/>
  <c r="G7" i="1"/>
  <c r="G6" i="1" s="1"/>
  <c r="E7" i="1"/>
  <c r="D7" i="1"/>
  <c r="D6" i="1" s="1"/>
  <c r="O6" i="1"/>
  <c r="J6" i="1"/>
  <c r="E6" i="1"/>
  <c r="C6" i="1"/>
  <c r="N35" i="1" l="1"/>
  <c r="F36" i="1"/>
  <c r="N13" i="1"/>
  <c r="N23" i="1"/>
  <c r="I27" i="1"/>
  <c r="F42" i="1"/>
  <c r="D71" i="1"/>
  <c r="M18" i="1"/>
  <c r="N18" i="1" s="1"/>
  <c r="I35" i="1"/>
  <c r="I68" i="1"/>
  <c r="I42" i="1"/>
  <c r="I6" i="1"/>
  <c r="J9" i="1"/>
  <c r="I36" i="1"/>
  <c r="M48" i="1"/>
  <c r="N48" i="1" s="1"/>
  <c r="N51" i="1"/>
  <c r="M6" i="1"/>
  <c r="N6" i="1" s="1"/>
  <c r="N9" i="1"/>
  <c r="F19" i="1"/>
  <c r="N81" i="1"/>
  <c r="N80" i="1"/>
  <c r="N27" i="1"/>
  <c r="K30" i="1"/>
  <c r="K85" i="1" s="1"/>
  <c r="K103" i="1" s="1"/>
  <c r="I32" i="1"/>
  <c r="J48" i="1"/>
  <c r="I69" i="1"/>
  <c r="L82" i="1"/>
  <c r="I19" i="1"/>
  <c r="F21" i="1"/>
  <c r="F25" i="1"/>
  <c r="F9" i="1"/>
  <c r="F69" i="1"/>
  <c r="H73" i="1"/>
  <c r="K71" i="1"/>
  <c r="L14" i="1"/>
  <c r="L13" i="1" s="1"/>
  <c r="F20" i="1"/>
  <c r="L18" i="1"/>
  <c r="L85" i="1" s="1"/>
  <c r="L103" i="1" s="1"/>
  <c r="G18" i="1"/>
  <c r="D18" i="1"/>
  <c r="G30" i="1"/>
  <c r="D30" i="1"/>
  <c r="O30" i="1"/>
  <c r="L30" i="1"/>
  <c r="K48" i="1"/>
  <c r="N62" i="1"/>
  <c r="F80" i="1"/>
  <c r="I86" i="1"/>
  <c r="I20" i="1"/>
  <c r="E71" i="1"/>
  <c r="H14" i="1"/>
  <c r="H13" i="1" s="1"/>
  <c r="K18" i="1"/>
  <c r="I25" i="1"/>
  <c r="I31" i="1"/>
  <c r="I33" i="1"/>
  <c r="N19" i="1"/>
  <c r="N42" i="1"/>
  <c r="G76" i="1"/>
  <c r="I80" i="1"/>
  <c r="I81" i="1"/>
  <c r="N20" i="1"/>
  <c r="N24" i="1"/>
  <c r="N32" i="1"/>
  <c r="I51" i="1"/>
  <c r="G73" i="1"/>
  <c r="L71" i="1"/>
  <c r="I82" i="1"/>
  <c r="K27" i="1"/>
  <c r="I13" i="1"/>
  <c r="I21" i="1"/>
  <c r="F22" i="1"/>
  <c r="M30" i="1"/>
  <c r="F34" i="1"/>
  <c r="M71" i="1"/>
  <c r="N71" i="1" s="1"/>
  <c r="N68" i="1"/>
  <c r="D13" i="1"/>
  <c r="N57" i="1"/>
  <c r="E18" i="1"/>
  <c r="F18" i="1" s="1"/>
  <c r="I22" i="1"/>
  <c r="F23" i="1"/>
  <c r="F27" i="1"/>
  <c r="E30" i="1"/>
  <c r="I34" i="1"/>
  <c r="I62" i="1"/>
  <c r="O86" i="1"/>
  <c r="O103" i="1" s="1"/>
  <c r="F6" i="1"/>
  <c r="I9" i="1"/>
  <c r="M82" i="1"/>
  <c r="N82" i="1" s="1"/>
  <c r="H18" i="1"/>
  <c r="I18" i="1" s="1"/>
  <c r="N21" i="1"/>
  <c r="I23" i="1"/>
  <c r="F24" i="1"/>
  <c r="N25" i="1"/>
  <c r="H30" i="1"/>
  <c r="F32" i="1"/>
  <c r="N33" i="1"/>
  <c r="H76" i="1"/>
  <c r="H71" i="1" s="1"/>
  <c r="I71" i="1" s="1"/>
  <c r="C30" i="1"/>
  <c r="F31" i="1"/>
  <c r="N31" i="1"/>
  <c r="F71" i="1"/>
  <c r="D85" i="1" l="1"/>
  <c r="D103" i="1" s="1"/>
  <c r="G71" i="1"/>
  <c r="G85" i="1"/>
  <c r="G103" i="1" s="1"/>
  <c r="E85" i="1"/>
  <c r="E103" i="1" s="1"/>
  <c r="N30" i="1"/>
  <c r="I30" i="1"/>
  <c r="N86" i="1"/>
  <c r="M85" i="1"/>
  <c r="M103" i="1" s="1"/>
  <c r="F30" i="1"/>
  <c r="C103" i="1"/>
  <c r="H85" i="1"/>
  <c r="F85" i="1" l="1"/>
  <c r="N85" i="1"/>
  <c r="H103" i="1"/>
  <c r="I85" i="1"/>
</calcChain>
</file>

<file path=xl/sharedStrings.xml><?xml version="1.0" encoding="utf-8"?>
<sst xmlns="http://schemas.openxmlformats.org/spreadsheetml/2006/main" count="155" uniqueCount="132">
  <si>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</si>
  <si>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</si>
  <si>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</si>
  <si>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</si>
  <si>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</si>
  <si>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</si>
  <si>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</si>
  <si>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</si>
  <si>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</si>
  <si>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</si>
  <si>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</si>
  <si>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</si>
  <si>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</si>
  <si>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</si>
  <si>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</si>
  <si>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</si>
  <si>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</si>
  <si>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</si>
  <si>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</si>
  <si>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</si>
  <si>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</si>
  <si>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</si>
  <si>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</si>
  <si>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</si>
  <si>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</si>
  <si>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</si>
  <si>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</si>
  <si>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</si>
  <si>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</si>
  <si>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</si>
  <si>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</si>
  <si>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</si>
  <si>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</si>
  <si>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</si>
  <si>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</si>
  <si>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</si>
  <si>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</si>
  <si>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</si>
  <si>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</si>
  <si>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</si>
  <si>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</si>
  <si>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</si>
  <si>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</si>
  <si>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</si>
  <si>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</si>
  <si>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</si>
  <si>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</si>
  <si>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</si>
  <si>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</si>
  <si>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</si>
  <si>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</si>
  <si>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</si>
  <si>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</si>
  <si>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</si>
  <si>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</si>
  <si>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</si>
  <si>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</si>
  <si>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</si>
  <si>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</si>
  <si>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</si>
  <si>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</si>
  <si>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</si>
  <si>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</si>
  <si>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</si>
  <si>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</si>
  <si>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</si>
  <si>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</si>
  <si>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</si>
  <si>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</si>
  <si>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</si>
  <si>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</si>
  <si>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</si>
  <si>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</si>
  <si>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</si>
  <si>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</si>
  <si>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</si>
  <si>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</si>
  <si>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</si>
  <si>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</si>
  <si>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</si>
  <si>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</si>
  <si>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</si>
  <si>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</si>
  <si>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</si>
  <si>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</si>
  <si>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</si>
  <si>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</si>
  <si>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</si>
  <si>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</si>
  <si>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</si>
  <si>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</si>
  <si>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</si>
  <si>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</si>
  <si>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</si>
  <si>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</si>
  <si>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</si>
  <si>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</si>
  <si>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</si>
  <si>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</si>
  <si>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</si>
  <si>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</si>
  <si>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</si>
  <si>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</si>
  <si>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</si>
  <si>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</si>
  <si>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</si>
  <si>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</si>
  <si>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</si>
  <si>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</si>
  <si>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</si>
  <si>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</si>
  <si>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</si>
  <si>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</si>
  <si>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</si>
  <si>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</si>
  <si>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</si>
  <si>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</si>
  <si>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</si>
  <si>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</si>
  <si>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</si>
  <si>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</si>
  <si>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</si>
  <si>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</si>
  <si>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</si>
  <si>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</si>
  <si>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</si>
  <si>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2.) Szacunkowe limity finansowe zostały przeliczone wg kursu 4,6192 (kurs EBC z przedostatniego dnia roboczego Komisji Europejskiej miesiąca poprzedzającego miesiąc, dla którego dokonuje się wyliczenia limitu alokacji środków wspólnotowych - 28.10.2021 r.)</t>
  </si>
  <si>
    <t xml:space="preserve">1.) 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</si>
  <si>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Inwestycje mające na celu ochronę wód przed zanieczyszczeniem azotanami pochodzącymi ze źródeł rolniczych (w tym "Inwestycje w gospodarstwach położonych na obszarach OSN")</t>
  </si>
  <si>
    <t>3.)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</si>
  <si>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 xml:space="preserve">Zawarte umowy / wydane decyzje (czynne) </t>
  </si>
  <si>
    <t xml:space="preserve">4.) W działaniu 13 poziom płatności jest wyższy niż kontraktacja, z uwagi na wypłacone zaliczki w ramach kampanii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</si>
</sst>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9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5" fillId="0" borderId="37" xfId="1" applyFont="1" applyFill="1" applyBorder="1" applyAlignment="1" applyProtection="1">
      <alignment horizontal="center" vertical="center" wrapText="1"/>
      <protection locked="0"/>
    </xf>
    <xf numFmtId="0" fontId="5" fillId="0" borderId="38" xfId="1" applyFont="1" applyFill="1" applyBorder="1" applyAlignment="1" applyProtection="1">
      <alignment horizontal="center" vertical="center" wrapText="1"/>
      <protection locked="0"/>
    </xf>
    <xf numFmtId="0" fontId="5" fillId="0" borderId="39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left" vertical="center" wrapText="1"/>
      <protection locked="0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3" fontId="6" fillId="2" borderId="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4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1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8" xfId="1" applyNumberFormat="1" applyFont="1" applyFill="1" applyBorder="1" applyAlignment="1" applyProtection="1">
      <alignment horizontal="right" vertical="center" wrapText="1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10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5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42" xfId="1" applyFont="1" applyBorder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</xf>
    <xf numFmtId="4" fontId="8" fillId="0" borderId="44" xfId="1" applyNumberFormat="1" applyFont="1" applyBorder="1" applyAlignment="1" applyProtection="1">
      <alignment horizontal="right" vertical="center" wrapText="1"/>
    </xf>
    <xf numFmtId="0" fontId="8" fillId="0" borderId="46" xfId="1" applyFont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  <protection locked="0"/>
    </xf>
    <xf numFmtId="4" fontId="8" fillId="0" borderId="47" xfId="1" applyNumberFormat="1" applyFont="1" applyBorder="1" applyAlignment="1" applyProtection="1">
      <alignment horizontal="right" vertical="center" wrapText="1"/>
      <protection locked="0"/>
    </xf>
    <xf numFmtId="3" fontId="8" fillId="0" borderId="17" xfId="1" applyNumberFormat="1" applyFont="1" applyBorder="1" applyAlignment="1" applyProtection="1">
      <alignment horizontal="righ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4" fontId="8" fillId="0" borderId="37" xfId="1" applyNumberFormat="1" applyFont="1" applyBorder="1" applyAlignment="1" applyProtection="1">
      <alignment horizontal="right" vertical="center" wrapText="1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4" fontId="6" fillId="2" borderId="48" xfId="1" applyNumberFormat="1" applyFont="1" applyFill="1" applyBorder="1" applyAlignment="1" applyProtection="1">
      <alignment horizontal="right" vertical="center" wrapText="1"/>
    </xf>
    <xf numFmtId="3" fontId="6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4" xfId="1" applyNumberFormat="1" applyFont="1" applyFill="1" applyBorder="1" applyAlignment="1" applyProtection="1">
      <alignment horizontal="right" vertical="center" wrapText="1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2" xfId="1" applyNumberFormat="1" applyFont="1" applyFill="1" applyBorder="1" applyAlignment="1" applyProtection="1">
      <alignment horizontal="right" vertical="center" wrapText="1"/>
    </xf>
    <xf numFmtId="0" fontId="6" fillId="0" borderId="11" xfId="1" applyFont="1" applyBorder="1" applyAlignment="1" applyProtection="1">
      <alignment horizontal="left" vertical="center" wrapText="1"/>
      <protection locked="0"/>
    </xf>
    <xf numFmtId="0" fontId="8" fillId="0" borderId="49" xfId="1" applyFont="1" applyFill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>
      <alignment horizontal="right" vertical="center" wrapText="1"/>
    </xf>
    <xf numFmtId="3" fontId="8" fillId="0" borderId="45" xfId="1" applyNumberFormat="1" applyFont="1" applyBorder="1" applyAlignment="1">
      <alignment horizontal="right" vertical="center" wrapText="1"/>
    </xf>
    <xf numFmtId="4" fontId="8" fillId="5" borderId="44" xfId="1" applyNumberFormat="1" applyFont="1" applyFill="1" applyBorder="1" applyAlignment="1">
      <alignment horizontal="right" vertical="center" wrapText="1"/>
    </xf>
    <xf numFmtId="4" fontId="8" fillId="0" borderId="44" xfId="1" applyNumberFormat="1" applyFont="1" applyBorder="1" applyAlignment="1">
      <alignment horizontal="right" vertical="center" wrapText="1"/>
    </xf>
    <xf numFmtId="0" fontId="8" fillId="0" borderId="49" xfId="1" applyFont="1" applyBorder="1" applyAlignment="1" applyProtection="1">
      <alignment horizontal="left" vertical="center" wrapText="1"/>
      <protection locked="0"/>
    </xf>
    <xf numFmtId="0" fontId="8" fillId="6" borderId="12" xfId="1" applyFont="1" applyFill="1" applyBorder="1" applyAlignment="1" applyProtection="1">
      <alignment horizontal="left" vertical="center" wrapText="1"/>
      <protection locked="0"/>
    </xf>
    <xf numFmtId="3" fontId="8" fillId="4" borderId="14" xfId="1" applyNumberFormat="1" applyFont="1" applyFill="1" applyBorder="1" applyAlignment="1">
      <alignment horizontal="right" vertical="center" wrapText="1"/>
    </xf>
    <xf numFmtId="3" fontId="8" fillId="4" borderId="20" xfId="1" applyNumberFormat="1" applyFont="1" applyFill="1" applyBorder="1" applyAlignment="1">
      <alignment horizontal="right" vertical="center" wrapText="1"/>
    </xf>
    <xf numFmtId="4" fontId="8" fillId="5" borderId="15" xfId="1" applyNumberFormat="1" applyFont="1" applyFill="1" applyBorder="1" applyAlignment="1">
      <alignment horizontal="right" vertical="center" wrapText="1"/>
    </xf>
    <xf numFmtId="3" fontId="8" fillId="0" borderId="14" xfId="1" applyNumberFormat="1" applyFont="1" applyBorder="1" applyAlignment="1">
      <alignment horizontal="right" vertical="center" wrapText="1"/>
    </xf>
    <xf numFmtId="4" fontId="8" fillId="0" borderId="15" xfId="1" applyNumberFormat="1" applyFont="1" applyBorder="1" applyAlignment="1">
      <alignment horizontal="right" vertical="center" wrapText="1"/>
    </xf>
    <xf numFmtId="0" fontId="6" fillId="0" borderId="21" xfId="1" applyFont="1" applyBorder="1" applyAlignment="1" applyProtection="1">
      <alignment horizontal="left" vertical="center" wrapText="1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3" fontId="8" fillId="0" borderId="19" xfId="1" applyNumberFormat="1" applyFont="1" applyBorder="1" applyAlignment="1">
      <alignment horizontal="right" vertical="center" wrapText="1"/>
    </xf>
    <xf numFmtId="4" fontId="8" fillId="0" borderId="47" xfId="1" applyNumberFormat="1" applyFont="1" applyBorder="1" applyAlignment="1">
      <alignment horizontal="right" vertical="center" wrapText="1"/>
    </xf>
    <xf numFmtId="3" fontId="8" fillId="0" borderId="17" xfId="1" applyNumberFormat="1" applyFont="1" applyBorder="1" applyAlignment="1">
      <alignment horizontal="right" vertical="center" wrapText="1"/>
    </xf>
    <xf numFmtId="4" fontId="8" fillId="6" borderId="47" xfId="1" applyNumberFormat="1" applyFont="1" applyFill="1" applyBorder="1" applyAlignment="1">
      <alignment horizontal="right" vertical="center" wrapText="1"/>
    </xf>
    <xf numFmtId="0" fontId="6" fillId="0" borderId="12" xfId="1" applyFont="1" applyBorder="1" applyAlignment="1" applyProtection="1">
      <alignment horizontal="left" vertical="center" wrapText="1"/>
      <protection locked="0"/>
    </xf>
    <xf numFmtId="4" fontId="8" fillId="0" borderId="52" xfId="1" applyNumberFormat="1" applyFont="1" applyBorder="1" applyAlignment="1" applyProtection="1">
      <alignment horizontal="right" vertical="center" wrapText="1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10" fontId="8" fillId="0" borderId="39" xfId="1" applyNumberFormat="1" applyFont="1" applyBorder="1" applyAlignment="1" applyProtection="1">
      <alignment horizontal="right" vertical="center" wrapText="1"/>
      <protection locked="0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10" fontId="8" fillId="0" borderId="38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10" fontId="8" fillId="0" borderId="16" xfId="1" applyNumberFormat="1" applyFont="1" applyBorder="1" applyAlignment="1" applyProtection="1">
      <alignment horizontal="right" vertical="center" wrapText="1"/>
    </xf>
    <xf numFmtId="4" fontId="8" fillId="0" borderId="33" xfId="1" applyNumberFormat="1" applyFont="1" applyBorder="1" applyAlignment="1" applyProtection="1">
      <alignment horizontal="right" vertical="center" wrapText="1"/>
    </xf>
    <xf numFmtId="0" fontId="9" fillId="0" borderId="12" xfId="1" applyFont="1" applyBorder="1" applyAlignment="1" applyProtection="1">
      <alignment horizontal="left" vertical="center" wrapText="1"/>
      <protection locked="0"/>
    </xf>
    <xf numFmtId="4" fontId="8" fillId="0" borderId="11" xfId="1" applyNumberFormat="1" applyFont="1" applyBorder="1" applyAlignment="1" applyProtection="1">
      <alignment horizontal="right" vertical="center" wrapText="1"/>
    </xf>
    <xf numFmtId="3" fontId="8" fillId="0" borderId="14" xfId="1" applyNumberFormat="1" applyFont="1" applyBorder="1" applyAlignment="1" applyProtection="1">
      <alignment horizontal="right" vertical="center" wrapText="1"/>
      <protection locked="0"/>
    </xf>
    <xf numFmtId="4" fontId="8" fillId="0" borderId="15" xfId="1" applyNumberFormat="1" applyFont="1" applyBorder="1" applyAlignment="1" applyProtection="1">
      <alignment horizontal="right" vertical="center" wrapText="1"/>
      <protection locked="0"/>
    </xf>
    <xf numFmtId="10" fontId="8" fillId="0" borderId="16" xfId="1" applyNumberFormat="1" applyFont="1" applyBorder="1" applyAlignment="1" applyProtection="1">
      <alignment horizontal="right" vertical="center" wrapText="1"/>
      <protection locked="0"/>
    </xf>
    <xf numFmtId="3" fontId="8" fillId="0" borderId="20" xfId="1" applyNumberFormat="1" applyFont="1" applyBorder="1" applyAlignment="1" applyProtection="1">
      <alignment horizontal="right" vertical="center" wrapText="1"/>
      <protection locked="0"/>
    </xf>
    <xf numFmtId="10" fontId="8" fillId="0" borderId="18" xfId="1" applyNumberFormat="1" applyFont="1" applyBorder="1" applyAlignment="1" applyProtection="1">
      <alignment horizontal="right" vertical="center" wrapText="1"/>
      <protection locked="0"/>
    </xf>
    <xf numFmtId="3" fontId="8" fillId="0" borderId="14" xfId="1" applyNumberFormat="1" applyFont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4" fontId="8" fillId="0" borderId="20" xfId="1" applyNumberFormat="1" applyFont="1" applyBorder="1" applyAlignment="1" applyProtection="1">
      <alignment horizontal="right" vertical="center" wrapText="1"/>
    </xf>
    <xf numFmtId="4" fontId="8" fillId="0" borderId="0" xfId="1" applyNumberFormat="1" applyFont="1" applyBorder="1" applyAlignment="1" applyProtection="1">
      <alignment horizontal="right" vertical="center" wrapText="1"/>
    </xf>
    <xf numFmtId="10" fontId="8" fillId="0" borderId="39" xfId="1" applyNumberFormat="1" applyFont="1" applyBorder="1" applyAlignment="1" applyProtection="1">
      <alignment horizontal="right" vertical="center" wrapText="1"/>
    </xf>
    <xf numFmtId="4" fontId="8" fillId="6" borderId="13" xfId="1" applyNumberFormat="1" applyFont="1" applyFill="1" applyBorder="1" applyAlignment="1" applyProtection="1">
      <alignment horizontal="right" vertical="center" wrapText="1"/>
    </xf>
    <xf numFmtId="3" fontId="8" fillId="6" borderId="14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5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9" xfId="1" applyNumberFormat="1" applyFont="1" applyFill="1" applyBorder="1" applyAlignment="1" applyProtection="1">
      <alignment horizontal="right" vertical="center" wrapText="1"/>
    </xf>
    <xf numFmtId="4" fontId="8" fillId="6" borderId="47" xfId="1" applyNumberFormat="1" applyFont="1" applyFill="1" applyBorder="1" applyAlignment="1" applyProtection="1">
      <alignment horizontal="right" vertical="center" wrapText="1"/>
    </xf>
    <xf numFmtId="10" fontId="8" fillId="6" borderId="50" xfId="1" applyNumberFormat="1" applyFont="1" applyFill="1" applyBorder="1" applyAlignment="1" applyProtection="1">
      <alignment horizontal="right" vertical="center" wrapText="1"/>
    </xf>
    <xf numFmtId="4" fontId="8" fillId="6" borderId="21" xfId="1" applyNumberFormat="1" applyFont="1" applyFill="1" applyBorder="1" applyAlignment="1" applyProtection="1">
      <alignment horizontal="right" vertical="center" wrapText="1"/>
    </xf>
    <xf numFmtId="4" fontId="8" fillId="0" borderId="13" xfId="1" applyNumberFormat="1" applyFont="1" applyBorder="1" applyAlignment="1" applyProtection="1">
      <alignment horizontal="right" vertical="center" wrapText="1"/>
    </xf>
    <xf numFmtId="10" fontId="8" fillId="0" borderId="50" xfId="1" applyNumberFormat="1" applyFont="1" applyBorder="1" applyAlignment="1" applyProtection="1">
      <alignment horizontal="right" vertical="center" wrapText="1"/>
      <protection locked="0"/>
    </xf>
    <xf numFmtId="10" fontId="8" fillId="0" borderId="53" xfId="1" applyNumberFormat="1" applyFont="1" applyBorder="1" applyAlignment="1" applyProtection="1">
      <alignment horizontal="right" vertical="center" wrapText="1"/>
      <protection locked="0"/>
    </xf>
    <xf numFmtId="10" fontId="8" fillId="0" borderId="50" xfId="1" applyNumberFormat="1" applyFont="1" applyBorder="1" applyAlignment="1" applyProtection="1">
      <alignment horizontal="right" vertical="center" wrapText="1"/>
    </xf>
    <xf numFmtId="4" fontId="8" fillId="0" borderId="21" xfId="1" applyNumberFormat="1" applyFont="1" applyBorder="1" applyAlignment="1" applyProtection="1">
      <alignment horizontal="right" vertical="center" wrapText="1"/>
    </xf>
    <xf numFmtId="3" fontId="8" fillId="0" borderId="54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0" borderId="32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4" fontId="8" fillId="3" borderId="4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6" fillId="6" borderId="46" xfId="1" applyFont="1" applyFill="1" applyBorder="1" applyAlignment="1" applyProtection="1">
      <alignment horizontal="center" vertical="center" wrapText="1"/>
      <protection locked="0"/>
    </xf>
    <xf numFmtId="0" fontId="6" fillId="6" borderId="12" xfId="1" applyFont="1" applyFill="1" applyBorder="1" applyAlignment="1" applyProtection="1">
      <alignment horizontal="left" vertical="center" wrapText="1"/>
      <protection locked="0"/>
    </xf>
    <xf numFmtId="3" fontId="6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6" fillId="6" borderId="44" xfId="1" applyNumberFormat="1" applyFont="1" applyFill="1" applyBorder="1" applyAlignment="1" applyProtection="1">
      <alignment horizontal="right" vertical="center" wrapText="1"/>
      <protection locked="0"/>
    </xf>
    <xf numFmtId="10" fontId="6" fillId="4" borderId="39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45" xfId="1" applyNumberFormat="1" applyFont="1" applyFill="1" applyBorder="1" applyAlignment="1" applyProtection="1">
      <alignment horizontal="right" vertical="center" wrapText="1"/>
      <protection locked="0"/>
    </xf>
    <xf numFmtId="10" fontId="6" fillId="7" borderId="38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14" xfId="1" applyNumberFormat="1" applyFont="1" applyFill="1" applyBorder="1" applyAlignment="1" applyProtection="1">
      <alignment horizontal="right" vertical="center" wrapText="1"/>
    </xf>
    <xf numFmtId="4" fontId="6" fillId="6" borderId="15" xfId="1" applyNumberFormat="1" applyFont="1" applyFill="1" applyBorder="1" applyAlignment="1" applyProtection="1">
      <alignment horizontal="right" vertical="center" wrapText="1"/>
    </xf>
    <xf numFmtId="10" fontId="6" fillId="7" borderId="39" xfId="1" applyNumberFormat="1" applyFont="1" applyFill="1" applyBorder="1" applyAlignment="1" applyProtection="1">
      <alignment horizontal="right" vertical="center" wrapText="1"/>
    </xf>
    <xf numFmtId="4" fontId="6" fillId="4" borderId="33" xfId="1" applyNumberFormat="1" applyFont="1" applyFill="1" applyBorder="1" applyAlignment="1" applyProtection="1">
      <alignment horizontal="right" vertical="center" wrapText="1"/>
    </xf>
    <xf numFmtId="0" fontId="8" fillId="6" borderId="11" xfId="1" applyFont="1" applyFill="1" applyBorder="1" applyAlignment="1">
      <alignment vertical="center" wrapText="1"/>
    </xf>
    <xf numFmtId="3" fontId="8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4" xfId="1" applyNumberFormat="1" applyFont="1" applyFill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0" fontId="8" fillId="8" borderId="21" xfId="1" applyFont="1" applyFill="1" applyBorder="1" applyAlignment="1">
      <alignment horizontal="left" vertical="center" wrapText="1"/>
    </xf>
    <xf numFmtId="3" fontId="8" fillId="6" borderId="20" xfId="1" applyNumberFormat="1" applyFont="1" applyFill="1" applyBorder="1" applyAlignment="1" applyProtection="1">
      <alignment vertical="center" wrapText="1"/>
      <protection locked="0"/>
    </xf>
    <xf numFmtId="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43" xfId="1" applyNumberFormat="1" applyFont="1" applyFill="1" applyBorder="1" applyAlignment="1" applyProtection="1">
      <alignment vertical="center" wrapText="1"/>
      <protection locked="0"/>
    </xf>
    <xf numFmtId="4" fontId="8" fillId="3" borderId="44" xfId="1" applyNumberFormat="1" applyFont="1" applyFill="1" applyBorder="1" applyAlignment="1" applyProtection="1">
      <alignment vertical="center" wrapText="1"/>
      <protection locked="0"/>
    </xf>
    <xf numFmtId="3" fontId="8" fillId="3" borderId="17" xfId="1" applyNumberFormat="1" applyFont="1" applyFill="1" applyBorder="1" applyAlignment="1" applyProtection="1">
      <alignment vertical="center" wrapText="1"/>
      <protection locked="0"/>
    </xf>
    <xf numFmtId="0" fontId="6" fillId="6" borderId="42" xfId="1" applyFont="1" applyFill="1" applyBorder="1" applyAlignment="1" applyProtection="1">
      <alignment horizontal="center" vertical="center"/>
      <protection locked="0"/>
    </xf>
    <xf numFmtId="0" fontId="6" fillId="6" borderId="21" xfId="1" applyFont="1" applyFill="1" applyBorder="1" applyAlignment="1">
      <alignment horizontal="left" vertical="center" wrapText="1"/>
    </xf>
    <xf numFmtId="3" fontId="6" fillId="6" borderId="20" xfId="1" applyNumberFormat="1" applyFont="1" applyFill="1" applyBorder="1" applyAlignment="1" applyProtection="1">
      <alignment vertical="center" wrapText="1"/>
      <protection locked="0"/>
    </xf>
    <xf numFmtId="4" fontId="6" fillId="6" borderId="15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Fill="1" applyProtection="1">
      <protection locked="0"/>
    </xf>
    <xf numFmtId="0" fontId="8" fillId="6" borderId="32" xfId="1" applyFont="1" applyFill="1" applyBorder="1" applyAlignment="1" applyProtection="1">
      <alignment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</xf>
    <xf numFmtId="0" fontId="8" fillId="8" borderId="21" xfId="1" applyFont="1" applyFill="1" applyBorder="1" applyAlignment="1" applyProtection="1">
      <alignment horizontal="left" vertical="center" wrapText="1"/>
      <protection locked="0"/>
    </xf>
    <xf numFmtId="3" fontId="8" fillId="3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7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1" xfId="1" applyFont="1" applyFill="1" applyBorder="1" applyAlignment="1" applyProtection="1">
      <alignment horizontal="left" vertical="center" wrapText="1"/>
      <protection locked="0"/>
    </xf>
    <xf numFmtId="16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3" fontId="8" fillId="6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7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3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3" fontId="8" fillId="6" borderId="52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11" xfId="1" applyFont="1" applyFill="1" applyBorder="1" applyAlignment="1">
      <alignment horizontal="left" vertical="center" wrapText="1"/>
    </xf>
    <xf numFmtId="0" fontId="8" fillId="8" borderId="33" xfId="1" applyFont="1" applyFill="1" applyBorder="1" applyAlignment="1">
      <alignment horizontal="left" vertical="center" wrapText="1"/>
    </xf>
    <xf numFmtId="3" fontId="8" fillId="4" borderId="34" xfId="1" applyNumberFormat="1" applyFont="1" applyFill="1" applyBorder="1" applyAlignment="1" applyProtection="1">
      <alignment horizontal="right" vertical="center" wrapText="1"/>
      <protection locked="0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4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4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0" fontId="8" fillId="6" borderId="46" xfId="1" applyFont="1" applyFill="1" applyBorder="1" applyAlignment="1" applyProtection="1">
      <alignment vertical="center" wrapText="1"/>
      <protection locked="0"/>
    </xf>
    <xf numFmtId="164" fontId="8" fillId="6" borderId="47" xfId="1" applyNumberFormat="1" applyFont="1" applyFill="1" applyBorder="1" applyAlignment="1" applyProtection="1">
      <alignment horizontal="right" vertical="center" wrapText="1"/>
    </xf>
    <xf numFmtId="3" fontId="8" fillId="6" borderId="43" xfId="1" applyNumberFormat="1" applyFont="1" applyFill="1" applyBorder="1" applyAlignment="1" applyProtection="1">
      <alignment vertical="center" wrapText="1"/>
      <protection locked="0"/>
    </xf>
    <xf numFmtId="3" fontId="8" fillId="6" borderId="45" xfId="1" applyNumberFormat="1" applyFont="1" applyFill="1" applyBorder="1" applyAlignment="1" applyProtection="1">
      <alignment vertical="center" wrapText="1"/>
      <protection locked="0"/>
    </xf>
    <xf numFmtId="4" fontId="8" fillId="6" borderId="44" xfId="1" applyNumberFormat="1" applyFont="1" applyFill="1" applyBorder="1" applyAlignment="1" applyProtection="1">
      <alignment vertical="center" wrapText="1"/>
      <protection locked="0"/>
    </xf>
    <xf numFmtId="3" fontId="8" fillId="6" borderId="43" xfId="1" applyNumberFormat="1" applyFont="1" applyFill="1" applyBorder="1" applyAlignment="1" applyProtection="1">
      <alignment vertical="center" wrapText="1"/>
    </xf>
    <xf numFmtId="4" fontId="8" fillId="6" borderId="44" xfId="1" applyNumberFormat="1" applyFont="1" applyFill="1" applyBorder="1" applyAlignment="1" applyProtection="1">
      <alignment vertical="center" wrapText="1"/>
    </xf>
    <xf numFmtId="3" fontId="8" fillId="6" borderId="14" xfId="1" applyNumberFormat="1" applyFont="1" applyFill="1" applyBorder="1" applyAlignment="1" applyProtection="1">
      <alignment vertical="center" wrapText="1"/>
    </xf>
    <xf numFmtId="4" fontId="8" fillId="6" borderId="15" xfId="1" applyNumberFormat="1" applyFont="1" applyFill="1" applyBorder="1" applyAlignment="1" applyProtection="1">
      <alignment vertical="center" wrapText="1"/>
    </xf>
    <xf numFmtId="3" fontId="8" fillId="6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5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4" fontId="6" fillId="2" borderId="13" xfId="1" applyNumberFormat="1" applyFont="1" applyFill="1" applyBorder="1" applyAlignment="1" applyProtection="1">
      <alignment horizontal="right" vertical="center" wrapText="1"/>
    </xf>
    <xf numFmtId="3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3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47" xfId="1" applyNumberFormat="1" applyFont="1" applyFill="1" applyBorder="1" applyAlignment="1" applyProtection="1">
      <alignment horizontal="right" vertical="center" wrapText="1"/>
    </xf>
    <xf numFmtId="10" fontId="6" fillId="2" borderId="50" xfId="1" applyNumberFormat="1" applyFont="1" applyFill="1" applyBorder="1" applyAlignment="1" applyProtection="1">
      <alignment horizontal="right" vertical="center" wrapText="1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0" fontId="6" fillId="2" borderId="46" xfId="1" applyFont="1" applyFill="1" applyBorder="1" applyAlignment="1" applyProtection="1">
      <alignment horizontal="center" vertical="center" wrapText="1"/>
      <protection locked="0"/>
    </xf>
    <xf numFmtId="3" fontId="6" fillId="2" borderId="54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1" applyFont="1" applyBorder="1" applyAlignment="1" applyProtection="1">
      <alignment horizontal="left"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  <protection locked="0"/>
    </xf>
    <xf numFmtId="3" fontId="8" fillId="0" borderId="57" xfId="1" applyNumberFormat="1" applyFont="1" applyBorder="1" applyAlignment="1" applyProtection="1">
      <alignment horizontal="right" vertical="center" wrapText="1"/>
      <protection locked="0"/>
    </xf>
    <xf numFmtId="4" fontId="8" fillId="0" borderId="45" xfId="1" applyNumberFormat="1" applyFont="1" applyBorder="1" applyAlignment="1" applyProtection="1">
      <alignment horizontal="right" vertical="center" wrapText="1"/>
    </xf>
    <xf numFmtId="0" fontId="8" fillId="8" borderId="14" xfId="1" applyFont="1" applyFill="1" applyBorder="1" applyAlignment="1" applyProtection="1">
      <alignment horizontal="left" vertical="center" wrapText="1"/>
      <protection locked="0"/>
    </xf>
    <xf numFmtId="0" fontId="8" fillId="8" borderId="15" xfId="1" applyFont="1" applyFill="1" applyBorder="1" applyAlignment="1" applyProtection="1">
      <alignment horizontal="left" vertical="center" wrapText="1"/>
      <protection locked="0"/>
    </xf>
    <xf numFmtId="4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1" applyFont="1" applyFill="1" applyBorder="1" applyAlignment="1" applyProtection="1">
      <alignment horizontal="left" vertical="center" wrapText="1"/>
      <protection locked="0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5" xfId="1" applyNumberFormat="1" applyFont="1" applyFill="1" applyBorder="1" applyAlignment="1" applyProtection="1">
      <alignment horizontal="right" vertical="center" wrapText="1"/>
    </xf>
    <xf numFmtId="4" fontId="8" fillId="6" borderId="38" xfId="1" applyNumberFormat="1" applyFont="1" applyFill="1" applyBorder="1" applyAlignment="1" applyProtection="1">
      <alignment horizontal="right" vertical="center" wrapText="1"/>
    </xf>
    <xf numFmtId="4" fontId="8" fillId="3" borderId="5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62" xfId="1" applyNumberFormat="1" applyFont="1" applyFill="1" applyBorder="1" applyAlignment="1" applyProtection="1">
      <alignment horizontal="right" vertical="center" wrapText="1"/>
    </xf>
    <xf numFmtId="4" fontId="8" fillId="6" borderId="29" xfId="1" applyNumberFormat="1" applyFont="1" applyFill="1" applyBorder="1" applyAlignment="1" applyProtection="1">
      <alignment horizontal="right" vertical="center" wrapText="1"/>
    </xf>
    <xf numFmtId="4" fontId="11" fillId="9" borderId="1" xfId="1" applyNumberFormat="1" applyFont="1" applyFill="1" applyBorder="1" applyAlignment="1">
      <alignment horizontal="right" vertical="center" wrapText="1"/>
    </xf>
    <xf numFmtId="3" fontId="11" fillId="9" borderId="1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1" applyNumberFormat="1" applyFont="1" applyFill="1" applyBorder="1" applyAlignment="1" applyProtection="1">
      <alignment horizontal="right" vertical="center" wrapText="1"/>
    </xf>
    <xf numFmtId="4" fontId="11" fillId="9" borderId="65" xfId="1" applyNumberFormat="1" applyFont="1" applyFill="1" applyBorder="1" applyAlignment="1" applyProtection="1">
      <alignment horizontal="right" vertical="center" wrapText="1"/>
    </xf>
    <xf numFmtId="10" fontId="11" fillId="9" borderId="66" xfId="1" applyNumberFormat="1" applyFont="1" applyFill="1" applyBorder="1" applyAlignment="1" applyProtection="1">
      <alignment horizontal="right" vertical="center" wrapText="1"/>
    </xf>
    <xf numFmtId="4" fontId="11" fillId="9" borderId="31" xfId="1" applyNumberFormat="1" applyFont="1" applyFill="1" applyBorder="1" applyAlignment="1" applyProtection="1">
      <alignment horizontal="right" vertical="center" wrapText="1"/>
    </xf>
    <xf numFmtId="4" fontId="11" fillId="9" borderId="63" xfId="1" applyNumberFormat="1" applyFont="1" applyFill="1" applyBorder="1" applyAlignment="1">
      <alignment horizontal="right" vertical="center" wrapText="1"/>
    </xf>
    <xf numFmtId="10" fontId="11" fillId="9" borderId="66" xfId="1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1" applyNumberFormat="1" applyFont="1" applyFill="1" applyBorder="1" applyAlignment="1" applyProtection="1">
      <alignment horizontal="right" vertical="center" wrapText="1"/>
    </xf>
    <xf numFmtId="0" fontId="9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4" fontId="12" fillId="0" borderId="0" xfId="1" applyNumberFormat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5" fillId="0" borderId="21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0" fontId="8" fillId="0" borderId="32" xfId="1" applyFont="1" applyBorder="1" applyAlignment="1" applyProtection="1">
      <alignment horizontal="center" vertical="center"/>
      <protection locked="0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0" fontId="8" fillId="0" borderId="46" xfId="1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>
      <alignment horizontal="center" vertical="center"/>
    </xf>
    <xf numFmtId="4" fontId="8" fillId="0" borderId="37" xfId="1" applyNumberFormat="1" applyFont="1" applyBorder="1" applyAlignment="1" applyProtection="1">
      <alignment horizontal="right" vertical="center" wrapText="1"/>
    </xf>
    <xf numFmtId="0" fontId="1" fillId="0" borderId="32" xfId="0" applyFont="1" applyBorder="1" applyAlignment="1">
      <alignment horizontal="center" vertical="center"/>
    </xf>
    <xf numFmtId="4" fontId="8" fillId="4" borderId="37" xfId="1" applyNumberFormat="1" applyFont="1" applyFill="1" applyBorder="1" applyAlignment="1">
      <alignment horizontal="right" vertical="center" wrapText="1"/>
    </xf>
    <xf numFmtId="4" fontId="8" fillId="4" borderId="44" xfId="1" applyNumberFormat="1" applyFont="1" applyFill="1" applyBorder="1" applyAlignment="1">
      <alignment horizontal="right" vertical="center" wrapText="1"/>
    </xf>
    <xf numFmtId="10" fontId="8" fillId="4" borderId="39" xfId="1" applyNumberFormat="1" applyFont="1" applyFill="1" applyBorder="1" applyAlignment="1">
      <alignment horizontal="right" vertical="center" wrapText="1"/>
    </xf>
    <xf numFmtId="10" fontId="8" fillId="4" borderId="38" xfId="1" applyNumberFormat="1" applyFont="1" applyFill="1" applyBorder="1" applyAlignment="1">
      <alignment horizontal="right" vertical="center" wrapText="1"/>
    </xf>
    <xf numFmtId="4" fontId="8" fillId="0" borderId="50" xfId="1" applyNumberFormat="1" applyFont="1" applyBorder="1" applyAlignment="1">
      <alignment horizontal="right" vertical="center" wrapText="1"/>
    </xf>
    <xf numFmtId="0" fontId="1" fillId="0" borderId="39" xfId="0" applyFont="1" applyBorder="1" applyAlignment="1">
      <alignment horizontal="right" vertical="center" wrapText="1"/>
    </xf>
    <xf numFmtId="0" fontId="1" fillId="0" borderId="51" xfId="0" applyFont="1" applyBorder="1" applyAlignment="1">
      <alignment horizontal="right" vertical="center" wrapText="1"/>
    </xf>
    <xf numFmtId="10" fontId="8" fillId="4" borderId="33" xfId="1" applyNumberFormat="1" applyFont="1" applyFill="1" applyBorder="1" applyAlignment="1">
      <alignment horizontal="right" vertical="center" wrapText="1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0" fontId="1" fillId="0" borderId="44" xfId="0" applyFont="1" applyBorder="1" applyAlignment="1">
      <alignment horizontal="right" vertical="center" wrapText="1"/>
    </xf>
    <xf numFmtId="4" fontId="6" fillId="4" borderId="54" xfId="1" applyNumberFormat="1" applyFont="1" applyFill="1" applyBorder="1" applyAlignment="1" applyProtection="1">
      <alignment horizontal="right" vertical="center" wrapText="1"/>
    </xf>
    <xf numFmtId="0" fontId="1" fillId="4" borderId="55" xfId="0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8" fillId="0" borderId="42" xfId="1" applyFont="1" applyBorder="1" applyAlignment="1" applyProtection="1">
      <alignment horizontal="center" vertical="center"/>
      <protection locked="0"/>
    </xf>
    <xf numFmtId="10" fontId="8" fillId="4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1" applyNumberFormat="1" applyFont="1" applyFill="1" applyBorder="1" applyAlignment="1" applyProtection="1">
      <alignment horizontal="right" vertical="center" wrapText="1"/>
    </xf>
    <xf numFmtId="4" fontId="8" fillId="4" borderId="33" xfId="1" applyNumberFormat="1" applyFont="1" applyFill="1" applyBorder="1" applyAlignment="1" applyProtection="1">
      <alignment horizontal="right" vertical="center" wrapText="1"/>
    </xf>
    <xf numFmtId="0" fontId="8" fillId="6" borderId="46" xfId="1" applyFont="1" applyFill="1" applyBorder="1" applyAlignment="1" applyProtection="1">
      <alignment horizontal="center" vertical="center"/>
      <protection locked="0"/>
    </xf>
    <xf numFmtId="0" fontId="8" fillId="6" borderId="32" xfId="1" applyFont="1" applyFill="1" applyBorder="1" applyAlignment="1" applyProtection="1">
      <alignment horizontal="center" vertical="center"/>
      <protection locked="0"/>
    </xf>
    <xf numFmtId="16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1" fillId="9" borderId="1" xfId="1" applyFont="1" applyFill="1" applyBorder="1" applyAlignment="1">
      <alignment horizontal="left" vertical="center" wrapText="1"/>
    </xf>
    <xf numFmtId="0" fontId="11" fillId="9" borderId="3" xfId="1" applyFont="1" applyFill="1" applyBorder="1" applyAlignment="1">
      <alignment horizontal="left" vertical="center" wrapText="1"/>
    </xf>
    <xf numFmtId="0" fontId="11" fillId="9" borderId="63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8" fillId="6" borderId="58" xfId="1" applyFont="1" applyFill="1" applyBorder="1" applyAlignment="1" applyProtection="1">
      <alignment horizontal="center" vertical="center"/>
      <protection locked="0"/>
    </xf>
    <xf numFmtId="4" fontId="8" fillId="3" borderId="24" xfId="1" applyNumberFormat="1" applyFont="1" applyFill="1" applyBorder="1" applyAlignment="1" applyProtection="1">
      <alignment horizontal="right" vertical="center" wrapText="1"/>
    </xf>
    <xf numFmtId="3" fontId="8" fillId="3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1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1" applyNumberFormat="1" applyFont="1" applyFill="1" applyBorder="1" applyAlignment="1" applyProtection="1">
      <alignment horizontal="right" vertical="center" wrapText="1"/>
    </xf>
    <xf numFmtId="4" fontId="8" fillId="3" borderId="31" xfId="1" applyNumberFormat="1" applyFont="1" applyFill="1" applyBorder="1" applyAlignment="1" applyProtection="1">
      <alignment horizontal="right" vertical="center" wrapText="1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1/listopad%202021/ARiMR%20(M_2021-11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"/>
      <sheetName val="1.2 I nabór"/>
      <sheetName val="1.2 II nabór"/>
      <sheetName val="1.2"/>
      <sheetName val="2.1_kampania_2018"/>
      <sheetName val="2.1_kampania_2020"/>
      <sheetName val="2_1_kampania 2020_uzupełnienie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1_1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"/>
      <sheetName val="3.1_PROW 7-13"/>
      <sheetName val="3.2 Nabór 2016"/>
      <sheetName val="3.2 Nabór 2019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"/>
      <sheetName val="6.4_nabor 2016"/>
      <sheetName val="6.4_nabor 2019"/>
      <sheetName val="6.4_nabor 2020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97">
          <cell r="D97">
            <v>2257322298</v>
          </cell>
          <cell r="E97">
            <v>10159584339.95344</v>
          </cell>
        </row>
        <row r="98">
          <cell r="D98">
            <v>20000000</v>
          </cell>
          <cell r="E98">
            <v>92351586.915583998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od uruchomienia Programu na dzień 30.11.2021 r.</v>
          </cell>
        </row>
        <row r="8">
          <cell r="F8">
            <v>267517637.12035203</v>
          </cell>
          <cell r="AK8">
            <v>15</v>
          </cell>
          <cell r="AR8">
            <v>57999757</v>
          </cell>
        </row>
        <row r="9">
          <cell r="H9">
            <v>175</v>
          </cell>
          <cell r="I9">
            <v>142353976.55000001</v>
          </cell>
          <cell r="U9">
            <v>24</v>
          </cell>
          <cell r="V9">
            <v>8871584</v>
          </cell>
          <cell r="AK9">
            <v>15</v>
          </cell>
          <cell r="AL9">
            <v>7579970.2199999997</v>
          </cell>
          <cell r="AM9">
            <v>4823134.82</v>
          </cell>
          <cell r="AN9">
            <v>1728208.2999999998</v>
          </cell>
        </row>
        <row r="13">
          <cell r="H13">
            <v>2</v>
          </cell>
          <cell r="I13">
            <v>86796392</v>
          </cell>
          <cell r="U13">
            <v>0</v>
          </cell>
          <cell r="V13">
            <v>0</v>
          </cell>
          <cell r="AK13">
            <v>0</v>
          </cell>
          <cell r="AM13">
            <v>0</v>
          </cell>
          <cell r="AN13">
            <v>0</v>
          </cell>
        </row>
        <row r="16">
          <cell r="F16">
            <v>697344446.00936007</v>
          </cell>
          <cell r="AR16">
            <v>152000519</v>
          </cell>
        </row>
        <row r="17">
          <cell r="H17">
            <v>81</v>
          </cell>
          <cell r="I17">
            <v>329745042.61999995</v>
          </cell>
          <cell r="U17">
            <v>72</v>
          </cell>
          <cell r="V17">
            <v>305196371.71999997</v>
          </cell>
          <cell r="AK17">
            <v>16</v>
          </cell>
          <cell r="AL17">
            <v>106742075.45</v>
          </cell>
          <cell r="AM17">
            <v>67919982.079999998</v>
          </cell>
          <cell r="AN17">
            <v>24118271.000000004</v>
          </cell>
        </row>
        <row r="22">
          <cell r="H22">
            <v>50</v>
          </cell>
          <cell r="I22">
            <v>39277548.660000004</v>
          </cell>
          <cell r="U22">
            <v>30</v>
          </cell>
          <cell r="V22">
            <v>17135206.060000002</v>
          </cell>
          <cell r="AK22">
            <v>6</v>
          </cell>
          <cell r="AL22">
            <v>4891785.1500000004</v>
          </cell>
          <cell r="AM22">
            <v>3112642.8</v>
          </cell>
          <cell r="AN22">
            <v>1083108.4500000002</v>
          </cell>
        </row>
        <row r="30">
          <cell r="F30">
            <v>198934842.802448</v>
          </cell>
          <cell r="AK30">
            <v>10510</v>
          </cell>
          <cell r="AR30">
            <v>44004400</v>
          </cell>
        </row>
        <row r="31">
          <cell r="AK31">
            <v>10474</v>
          </cell>
        </row>
        <row r="32">
          <cell r="H32">
            <v>4334</v>
          </cell>
          <cell r="U32">
            <v>3288</v>
          </cell>
          <cell r="AK32">
            <v>2301</v>
          </cell>
          <cell r="AL32">
            <v>7396338.9100000001</v>
          </cell>
          <cell r="AM32">
            <v>4706264.67</v>
          </cell>
          <cell r="AN32">
            <v>1691054.44</v>
          </cell>
        </row>
        <row r="40">
          <cell r="AK40">
            <v>8305</v>
          </cell>
          <cell r="AL40">
            <v>22571733.219999999</v>
          </cell>
          <cell r="AM40">
            <v>14362319.380000001</v>
          </cell>
          <cell r="AN40">
            <v>5228085.03</v>
          </cell>
        </row>
        <row r="41">
          <cell r="H41">
            <v>145</v>
          </cell>
          <cell r="I41">
            <v>190294914.17000002</v>
          </cell>
          <cell r="U41">
            <v>67</v>
          </cell>
          <cell r="V41">
            <v>87816888.140000015</v>
          </cell>
          <cell r="AK41">
            <v>37</v>
          </cell>
          <cell r="AL41">
            <v>32126317.560000002</v>
          </cell>
          <cell r="AM41">
            <v>20441975.400000002</v>
          </cell>
          <cell r="AN41">
            <v>7464651.4600000009</v>
          </cell>
        </row>
        <row r="44">
          <cell r="F44">
            <v>19003926908.649517</v>
          </cell>
          <cell r="AK44">
            <v>32175</v>
          </cell>
          <cell r="AR44">
            <v>4188935206</v>
          </cell>
        </row>
        <row r="45">
          <cell r="F45">
            <v>10568813046.869022</v>
          </cell>
          <cell r="H45">
            <v>87573</v>
          </cell>
          <cell r="I45">
            <v>17660034493.59</v>
          </cell>
          <cell r="U45">
            <v>39778</v>
          </cell>
          <cell r="V45">
            <v>7525861898.3900003</v>
          </cell>
          <cell r="AK45">
            <v>29137</v>
          </cell>
          <cell r="AL45">
            <v>5274663901.4499998</v>
          </cell>
          <cell r="AM45">
            <v>3356268542.2300005</v>
          </cell>
          <cell r="AN45">
            <v>1200404689.3999991</v>
          </cell>
          <cell r="AR45">
            <v>2345922298</v>
          </cell>
        </row>
        <row r="57">
          <cell r="F57">
            <v>581234467.81934404</v>
          </cell>
          <cell r="H57">
            <v>4680</v>
          </cell>
          <cell r="I57">
            <v>806649899.20000005</v>
          </cell>
          <cell r="U57">
            <v>2823</v>
          </cell>
          <cell r="V57">
            <v>425304632.66999996</v>
          </cell>
          <cell r="AK57">
            <v>2005</v>
          </cell>
          <cell r="AL57">
            <v>284097735.43000001</v>
          </cell>
          <cell r="AM57">
            <v>274854672.94</v>
          </cell>
          <cell r="AN57">
            <v>64610657.180000007</v>
          </cell>
          <cell r="AR57">
            <v>128937106</v>
          </cell>
        </row>
        <row r="61">
          <cell r="F61">
            <v>631506254.27574408</v>
          </cell>
          <cell r="H61">
            <v>7071</v>
          </cell>
          <cell r="I61">
            <v>510110594.12</v>
          </cell>
          <cell r="U61">
            <v>4017</v>
          </cell>
          <cell r="V61">
            <v>290232883.25</v>
          </cell>
          <cell r="AK61">
            <v>1892</v>
          </cell>
          <cell r="AL61">
            <v>133299853.51000001</v>
          </cell>
          <cell r="AM61">
            <v>133299853.51000001</v>
          </cell>
          <cell r="AN61">
            <v>29485547.160000004</v>
          </cell>
          <cell r="AR61">
            <v>137338894</v>
          </cell>
        </row>
        <row r="67">
          <cell r="F67">
            <v>4282602862.604176</v>
          </cell>
          <cell r="H67">
            <v>5082</v>
          </cell>
          <cell r="I67">
            <v>10021348674.709999</v>
          </cell>
          <cell r="U67">
            <v>1398</v>
          </cell>
          <cell r="V67">
            <v>3084015068.8599997</v>
          </cell>
          <cell r="AK67">
            <v>703</v>
          </cell>
          <cell r="AL67">
            <v>1361578560.4800003</v>
          </cell>
          <cell r="AM67">
            <v>866372433.65999997</v>
          </cell>
          <cell r="AN67">
            <v>310084961.66000003</v>
          </cell>
          <cell r="AR67">
            <v>938330975</v>
          </cell>
        </row>
        <row r="79">
          <cell r="F79">
            <v>1945223050.977232</v>
          </cell>
          <cell r="H79">
            <v>178</v>
          </cell>
          <cell r="I79">
            <v>1609304488.1600003</v>
          </cell>
          <cell r="U79">
            <v>140</v>
          </cell>
          <cell r="V79">
            <v>1241253750.4861212</v>
          </cell>
          <cell r="AK79">
            <v>41</v>
          </cell>
          <cell r="AL79">
            <v>244286125.88000003</v>
          </cell>
          <cell r="AM79">
            <v>155439261.52000001</v>
          </cell>
          <cell r="AN79">
            <v>54866759.290000007</v>
          </cell>
          <cell r="AR79">
            <v>423098688</v>
          </cell>
        </row>
        <row r="80">
          <cell r="F80">
            <v>994547226.10400009</v>
          </cell>
          <cell r="AR80">
            <v>215307245</v>
          </cell>
        </row>
        <row r="81">
          <cell r="F81">
            <v>758311942.49340796</v>
          </cell>
          <cell r="AK81">
            <v>2991</v>
          </cell>
          <cell r="AR81">
            <v>165446174</v>
          </cell>
        </row>
        <row r="82">
          <cell r="H82">
            <v>8744</v>
          </cell>
          <cell r="I82">
            <v>592728804.43000007</v>
          </cell>
          <cell r="U82">
            <v>5074</v>
          </cell>
          <cell r="V82">
            <v>321283159.91000003</v>
          </cell>
          <cell r="AK82">
            <v>2573</v>
          </cell>
          <cell r="AL82">
            <v>164597175.31999996</v>
          </cell>
          <cell r="AM82">
            <v>104733170.67999999</v>
          </cell>
          <cell r="AN82">
            <v>36684080</v>
          </cell>
        </row>
        <row r="90">
          <cell r="H90">
            <v>1465</v>
          </cell>
          <cell r="I90">
            <v>99479927.159999996</v>
          </cell>
          <cell r="U90">
            <v>505</v>
          </cell>
          <cell r="V90">
            <v>23256137.789999999</v>
          </cell>
          <cell r="AK90">
            <v>419</v>
          </cell>
          <cell r="AL90">
            <v>19765653.749999996</v>
          </cell>
          <cell r="AM90">
            <v>12576883.719999999</v>
          </cell>
          <cell r="AN90">
            <v>4518443.3699999992</v>
          </cell>
        </row>
        <row r="101">
          <cell r="AK101">
            <v>75728</v>
          </cell>
        </row>
        <row r="102">
          <cell r="F102">
            <v>4071879423.2986078</v>
          </cell>
          <cell r="H102">
            <v>33408</v>
          </cell>
          <cell r="I102">
            <v>4150350000</v>
          </cell>
          <cell r="U102">
            <v>22775</v>
          </cell>
          <cell r="V102">
            <v>2796100000</v>
          </cell>
          <cell r="AK102">
            <v>21183</v>
          </cell>
          <cell r="AL102">
            <v>2214550000</v>
          </cell>
          <cell r="AM102">
            <v>1409118165</v>
          </cell>
          <cell r="AN102">
            <v>502204009.86000001</v>
          </cell>
          <cell r="AR102">
            <v>902171231</v>
          </cell>
        </row>
        <row r="110">
          <cell r="F110">
            <v>3227595196.614224</v>
          </cell>
          <cell r="H110">
            <v>21738</v>
          </cell>
          <cell r="I110">
            <v>3706950000</v>
          </cell>
          <cell r="U110">
            <v>12517</v>
          </cell>
          <cell r="V110">
            <v>2145800000</v>
          </cell>
          <cell r="AK110">
            <v>7604</v>
          </cell>
          <cell r="AL110">
            <v>1027490000</v>
          </cell>
          <cell r="AM110">
            <v>653791887</v>
          </cell>
          <cell r="AN110">
            <v>228848914.73000002</v>
          </cell>
          <cell r="AR110">
            <v>704677347</v>
          </cell>
        </row>
        <row r="118">
          <cell r="F118">
            <v>3825920718.6019039</v>
          </cell>
          <cell r="H118">
            <v>75487</v>
          </cell>
          <cell r="I118">
            <v>4529220000</v>
          </cell>
          <cell r="U118">
            <v>45233</v>
          </cell>
          <cell r="V118">
            <v>2713980000</v>
          </cell>
          <cell r="AK118">
            <v>44837</v>
          </cell>
          <cell r="AL118">
            <v>2242608000</v>
          </cell>
          <cell r="AM118">
            <v>1426971470.4000001</v>
          </cell>
          <cell r="AN118">
            <v>507854458.01999998</v>
          </cell>
          <cell r="AR118">
            <v>848852603</v>
          </cell>
        </row>
        <row r="128">
          <cell r="F128">
            <v>2508659831.6662879</v>
          </cell>
          <cell r="H128">
            <v>5650</v>
          </cell>
          <cell r="I128">
            <v>2447132406.8900003</v>
          </cell>
          <cell r="U128">
            <v>2188</v>
          </cell>
          <cell r="V128">
            <v>918605877.46999979</v>
          </cell>
          <cell r="AK128">
            <v>1568</v>
          </cell>
          <cell r="AL128">
            <v>645207599.17999995</v>
          </cell>
          <cell r="AM128">
            <v>410545591.94999999</v>
          </cell>
          <cell r="AN128">
            <v>147201239.19999999</v>
          </cell>
          <cell r="AR128">
            <v>550577793</v>
          </cell>
        </row>
        <row r="133">
          <cell r="F133">
            <v>10278856.010288</v>
          </cell>
          <cell r="H133">
            <v>887</v>
          </cell>
          <cell r="U133">
            <v>571</v>
          </cell>
          <cell r="V133">
            <v>10115497.399999999</v>
          </cell>
          <cell r="AK133">
            <v>570</v>
          </cell>
          <cell r="AL133">
            <v>9979061.1999999993</v>
          </cell>
          <cell r="AM133">
            <v>6349673.71</v>
          </cell>
          <cell r="AN133">
            <v>2332100.96</v>
          </cell>
          <cell r="AR133">
            <v>2396857</v>
          </cell>
        </row>
        <row r="139">
          <cell r="F139">
            <v>9955242371.258255</v>
          </cell>
          <cell r="AK139">
            <v>1814</v>
          </cell>
          <cell r="AR139">
            <v>2213455964</v>
          </cell>
        </row>
        <row r="140">
          <cell r="H140">
            <v>5465</v>
          </cell>
          <cell r="I140">
            <v>6685752268.1812611</v>
          </cell>
          <cell r="U140">
            <v>2310</v>
          </cell>
          <cell r="V140">
            <v>2287905085.5749187</v>
          </cell>
          <cell r="AK140">
            <v>1173</v>
          </cell>
          <cell r="AL140">
            <v>2012705076.6400001</v>
          </cell>
          <cell r="AM140">
            <v>1280684231.48</v>
          </cell>
          <cell r="AN140">
            <v>469498662.62000012</v>
          </cell>
        </row>
        <row r="141">
          <cell r="H141">
            <v>3026</v>
          </cell>
          <cell r="I141">
            <v>5734241006.1790257</v>
          </cell>
          <cell r="U141">
            <v>1830</v>
          </cell>
          <cell r="V141">
            <v>3193684677.5568104</v>
          </cell>
          <cell r="AK141">
            <v>822</v>
          </cell>
          <cell r="AL141">
            <v>1552091610.74</v>
          </cell>
          <cell r="AM141">
            <v>987595887.28000009</v>
          </cell>
          <cell r="AN141">
            <v>355958673.39999998</v>
          </cell>
        </row>
        <row r="144">
          <cell r="H144">
            <v>1464</v>
          </cell>
          <cell r="I144">
            <v>895228557.01448703</v>
          </cell>
          <cell r="U144">
            <v>698</v>
          </cell>
          <cell r="V144">
            <v>446575278.13778263</v>
          </cell>
          <cell r="AK144">
            <v>490</v>
          </cell>
          <cell r="AL144">
            <v>320388065.64999998</v>
          </cell>
          <cell r="AM144">
            <v>203862923.90000001</v>
          </cell>
          <cell r="AN144">
            <v>71760390.829999998</v>
          </cell>
        </row>
        <row r="145">
          <cell r="H145">
            <v>333</v>
          </cell>
          <cell r="I145">
            <v>422624231.05647963</v>
          </cell>
          <cell r="U145">
            <v>216</v>
          </cell>
          <cell r="V145">
            <v>265742503.70363826</v>
          </cell>
          <cell r="AK145">
            <v>158</v>
          </cell>
          <cell r="AL145">
            <v>184387400.17000005</v>
          </cell>
          <cell r="AM145">
            <v>117325702.17999998</v>
          </cell>
          <cell r="AN145">
            <v>42124784.949999996</v>
          </cell>
        </row>
        <row r="146">
          <cell r="H146">
            <v>103</v>
          </cell>
          <cell r="I146">
            <v>58895854.840573631</v>
          </cell>
          <cell r="U146">
            <v>76</v>
          </cell>
          <cell r="V146">
            <v>44605175.846900828</v>
          </cell>
          <cell r="AK146">
            <v>72</v>
          </cell>
          <cell r="AL146">
            <v>39886935.780000009</v>
          </cell>
          <cell r="AM146">
            <v>25380056.950000003</v>
          </cell>
          <cell r="AN146">
            <v>8981316.3399999999</v>
          </cell>
        </row>
        <row r="148">
          <cell r="F148">
            <v>1135106750.1889119</v>
          </cell>
          <cell r="H148">
            <v>22661</v>
          </cell>
          <cell r="I148">
            <v>128740346.41999999</v>
          </cell>
          <cell r="U148">
            <v>18411</v>
          </cell>
          <cell r="V148">
            <v>1087699655.6900001</v>
          </cell>
          <cell r="AK148">
            <v>18417</v>
          </cell>
          <cell r="AL148">
            <v>651226846.53999996</v>
          </cell>
          <cell r="AM148">
            <v>414374745.39000005</v>
          </cell>
          <cell r="AN148">
            <v>149715911.81999996</v>
          </cell>
          <cell r="AR148">
            <v>254189060</v>
          </cell>
        </row>
        <row r="149">
          <cell r="H149">
            <v>20638</v>
          </cell>
          <cell r="I149">
            <v>116510320.44999999</v>
          </cell>
          <cell r="U149">
            <v>17279</v>
          </cell>
          <cell r="V149">
            <v>1082144540.77</v>
          </cell>
          <cell r="AK149">
            <v>18085</v>
          </cell>
          <cell r="AL149">
            <v>645511969.70000005</v>
          </cell>
          <cell r="AM149">
            <v>410738374.89999998</v>
          </cell>
          <cell r="AN149">
            <v>148443432.55000001</v>
          </cell>
        </row>
        <row r="150">
          <cell r="H150">
            <v>20500</v>
          </cell>
          <cell r="I150">
            <v>114528671.84999999</v>
          </cell>
          <cell r="U150">
            <v>17222</v>
          </cell>
          <cell r="AK150">
            <v>2593</v>
          </cell>
          <cell r="AL150">
            <v>83335755.329999998</v>
          </cell>
          <cell r="AM150">
            <v>53026416.680000007</v>
          </cell>
          <cell r="AN150">
            <v>18997238.390000001</v>
          </cell>
        </row>
        <row r="170">
          <cell r="H170">
            <v>138</v>
          </cell>
          <cell r="I170">
            <v>1981648.6</v>
          </cell>
          <cell r="U170">
            <v>57</v>
          </cell>
          <cell r="AK170">
            <v>9379</v>
          </cell>
          <cell r="AL170">
            <v>309483360.56999999</v>
          </cell>
          <cell r="AM170">
            <v>196923694.00999999</v>
          </cell>
          <cell r="AN170">
            <v>71110580.400000006</v>
          </cell>
        </row>
        <row r="179">
          <cell r="V179">
            <v>497501139.80000001</v>
          </cell>
          <cell r="AK179">
            <v>7670</v>
          </cell>
          <cell r="AL179">
            <v>252692853.80000001</v>
          </cell>
          <cell r="AM179">
            <v>160788264.20999998</v>
          </cell>
          <cell r="AN179">
            <v>58335613.75999999</v>
          </cell>
        </row>
        <row r="187">
          <cell r="H187">
            <v>2023</v>
          </cell>
          <cell r="I187">
            <v>12230025.970000001</v>
          </cell>
          <cell r="U187">
            <v>1132</v>
          </cell>
          <cell r="V187">
            <v>5555114.9199999999</v>
          </cell>
          <cell r="AK187">
            <v>920</v>
          </cell>
          <cell r="AL187">
            <v>5714876.8399999999</v>
          </cell>
          <cell r="AM187">
            <v>3636370.4899999993</v>
          </cell>
          <cell r="AN187">
            <v>1272479.2699999998</v>
          </cell>
        </row>
        <row r="193">
          <cell r="F193">
            <v>1180216194.1521759</v>
          </cell>
          <cell r="AR193">
            <v>262416420</v>
          </cell>
        </row>
        <row r="194">
          <cell r="H194">
            <v>535</v>
          </cell>
          <cell r="U194">
            <v>495</v>
          </cell>
          <cell r="AK194">
            <v>423</v>
          </cell>
          <cell r="AL194">
            <v>321630036.73000002</v>
          </cell>
          <cell r="AM194">
            <v>203173586.53</v>
          </cell>
          <cell r="AN194">
            <v>72431015.870000005</v>
          </cell>
        </row>
        <row r="205">
          <cell r="AK205">
            <v>756</v>
          </cell>
          <cell r="AL205">
            <v>271254898.06999999</v>
          </cell>
          <cell r="AM205">
            <v>172599482.47999999</v>
          </cell>
          <cell r="AN205">
            <v>62977142.140000001</v>
          </cell>
        </row>
        <row r="206">
          <cell r="F206">
            <v>9265982449.3170586</v>
          </cell>
          <cell r="H206">
            <v>502296</v>
          </cell>
          <cell r="U206">
            <v>426740</v>
          </cell>
          <cell r="AK206">
            <v>110687</v>
          </cell>
          <cell r="AL206">
            <v>5653521790.8499994</v>
          </cell>
          <cell r="AM206">
            <v>3597315230.2600007</v>
          </cell>
          <cell r="AN206">
            <v>1287295935.73</v>
          </cell>
          <cell r="AR206">
            <v>2057025287</v>
          </cell>
        </row>
        <row r="207">
          <cell r="H207">
            <v>469481</v>
          </cell>
          <cell r="U207">
            <v>400478</v>
          </cell>
          <cell r="V207">
            <v>4622399917.9499998</v>
          </cell>
          <cell r="AK207">
            <v>104012</v>
          </cell>
          <cell r="AL207">
            <v>5212212785.1799994</v>
          </cell>
          <cell r="AM207">
            <v>3316510532.3699999</v>
          </cell>
          <cell r="AN207">
            <v>1186804030.1200001</v>
          </cell>
        </row>
        <row r="208">
          <cell r="H208">
            <v>46479</v>
          </cell>
          <cell r="U208">
            <v>38737</v>
          </cell>
          <cell r="V208">
            <v>389936028.88</v>
          </cell>
          <cell r="AK208">
            <v>11898</v>
          </cell>
          <cell r="AL208">
            <v>441309005.67000002</v>
          </cell>
          <cell r="AM208">
            <v>280804697.88999999</v>
          </cell>
          <cell r="AN208">
            <v>100491905.60999998</v>
          </cell>
        </row>
        <row r="209">
          <cell r="H209">
            <v>352583</v>
          </cell>
          <cell r="U209">
            <v>283032</v>
          </cell>
          <cell r="AK209">
            <v>81223</v>
          </cell>
          <cell r="AL209">
            <v>4112409634.3000002</v>
          </cell>
          <cell r="AM209">
            <v>2616723464.8599997</v>
          </cell>
          <cell r="AN209">
            <v>930284767.91999984</v>
          </cell>
        </row>
        <row r="223">
          <cell r="H223">
            <v>149713</v>
          </cell>
          <cell r="U223">
            <v>143708</v>
          </cell>
          <cell r="AK223">
            <v>57607</v>
          </cell>
          <cell r="AL223">
            <v>1541068039.7499998</v>
          </cell>
          <cell r="AM223">
            <v>980563693.88999987</v>
          </cell>
          <cell r="AN223">
            <v>357000603.44999999</v>
          </cell>
        </row>
        <row r="228">
          <cell r="AK228">
            <v>1</v>
          </cell>
          <cell r="AL228">
            <v>44116.800000000003</v>
          </cell>
          <cell r="AM228">
            <v>28071.51</v>
          </cell>
          <cell r="AN228">
            <v>10564.36</v>
          </cell>
        </row>
        <row r="229">
          <cell r="F229">
            <v>3517367594.9680166</v>
          </cell>
          <cell r="H229">
            <v>129894</v>
          </cell>
          <cell r="U229">
            <v>108939</v>
          </cell>
          <cell r="AK229">
            <v>30808</v>
          </cell>
          <cell r="AL229">
            <v>2175806181.6100001</v>
          </cell>
          <cell r="AM229">
            <v>1384464237.46</v>
          </cell>
          <cell r="AN229">
            <v>497213616.00999999</v>
          </cell>
          <cell r="AR229">
            <v>783368117</v>
          </cell>
        </row>
        <row r="230">
          <cell r="H230">
            <v>31524</v>
          </cell>
          <cell r="U230">
            <v>22231</v>
          </cell>
          <cell r="V230">
            <v>398676088.31000006</v>
          </cell>
          <cell r="AK230">
            <v>13101</v>
          </cell>
          <cell r="AL230">
            <v>463848011.35999995</v>
          </cell>
          <cell r="AM230">
            <v>295146281.21999997</v>
          </cell>
          <cell r="AN230">
            <v>106067427.24000001</v>
          </cell>
        </row>
        <row r="231">
          <cell r="H231">
            <v>109645</v>
          </cell>
          <cell r="U231">
            <v>93711</v>
          </cell>
          <cell r="V231">
            <v>1542593805.5000005</v>
          </cell>
          <cell r="AK231">
            <v>27699</v>
          </cell>
          <cell r="AL231">
            <v>1711958170.25</v>
          </cell>
          <cell r="AM231">
            <v>1089317956.24</v>
          </cell>
          <cell r="AN231">
            <v>391146188.76999998</v>
          </cell>
        </row>
        <row r="232">
          <cell r="H232">
            <v>89106</v>
          </cell>
          <cell r="U232">
            <v>68981</v>
          </cell>
          <cell r="AK232">
            <v>20263</v>
          </cell>
          <cell r="AL232">
            <v>1614995956.8599997</v>
          </cell>
          <cell r="AM232">
            <v>1027621041.6400001</v>
          </cell>
          <cell r="AN232">
            <v>367404380.40999997</v>
          </cell>
        </row>
        <row r="246">
          <cell r="H246">
            <v>40788</v>
          </cell>
          <cell r="U246">
            <v>39958</v>
          </cell>
          <cell r="AK246">
            <v>17898</v>
          </cell>
          <cell r="AL246">
            <v>560810224.75000012</v>
          </cell>
          <cell r="AM246">
            <v>356843195.81999999</v>
          </cell>
          <cell r="AN246">
            <v>129809235.59999999</v>
          </cell>
        </row>
        <row r="251">
          <cell r="F251">
            <v>11329424090.095043</v>
          </cell>
          <cell r="H251">
            <v>5565050</v>
          </cell>
          <cell r="U251">
            <v>4755417</v>
          </cell>
          <cell r="V251">
            <v>8297764992.5999994</v>
          </cell>
          <cell r="AK251">
            <v>1050158</v>
          </cell>
          <cell r="AL251">
            <v>9483649342.8799992</v>
          </cell>
          <cell r="AM251">
            <v>6034405976.4399996</v>
          </cell>
          <cell r="AN251">
            <v>2164908131.9700003</v>
          </cell>
          <cell r="AR251">
            <v>2562428425</v>
          </cell>
        </row>
        <row r="252">
          <cell r="H252">
            <v>217581</v>
          </cell>
          <cell r="U252">
            <v>186308</v>
          </cell>
          <cell r="V252">
            <v>398809187.25999993</v>
          </cell>
          <cell r="AK252">
            <v>39823</v>
          </cell>
          <cell r="AL252">
            <v>453640289.81</v>
          </cell>
          <cell r="AM252">
            <v>288649966.81999999</v>
          </cell>
          <cell r="AN252">
            <v>103566023.55000001</v>
          </cell>
        </row>
        <row r="253">
          <cell r="H253">
            <v>4676807</v>
          </cell>
          <cell r="U253">
            <v>4048184</v>
          </cell>
          <cell r="V253">
            <v>7213762192.9699993</v>
          </cell>
          <cell r="AK253">
            <v>901816</v>
          </cell>
          <cell r="AL253">
            <v>8110791685.2099991</v>
          </cell>
          <cell r="AM253">
            <v>5160863314.1999989</v>
          </cell>
          <cell r="AN253">
            <v>1853805765.55</v>
          </cell>
        </row>
        <row r="254">
          <cell r="H254">
            <v>798170</v>
          </cell>
          <cell r="U254">
            <v>624410</v>
          </cell>
          <cell r="V254">
            <v>748859715.88999999</v>
          </cell>
          <cell r="AK254">
            <v>210684</v>
          </cell>
          <cell r="AL254">
            <v>919217367.86000013</v>
          </cell>
          <cell r="AM254">
            <v>584892695.41999996</v>
          </cell>
          <cell r="AN254">
            <v>207536342.86999997</v>
          </cell>
        </row>
        <row r="255">
          <cell r="H255">
            <v>5564241</v>
          </cell>
          <cell r="U255">
            <v>4754608</v>
          </cell>
          <cell r="V255">
            <v>8293761452.2999992</v>
          </cell>
          <cell r="AK255">
            <v>1050079</v>
          </cell>
          <cell r="AL255">
            <v>9481224282.4099998</v>
          </cell>
          <cell r="AM255">
            <v>6032862913.21</v>
          </cell>
          <cell r="AN255">
            <v>2164341967.6500001</v>
          </cell>
        </row>
        <row r="263">
          <cell r="H263">
            <v>809</v>
          </cell>
          <cell r="U263">
            <v>809</v>
          </cell>
          <cell r="V263">
            <v>4003540.3000000003</v>
          </cell>
          <cell r="AK263">
            <v>812</v>
          </cell>
          <cell r="AL263">
            <v>2425060.4699999997</v>
          </cell>
          <cell r="AM263">
            <v>1543063.23</v>
          </cell>
          <cell r="AN263">
            <v>566164.31999999995</v>
          </cell>
        </row>
        <row r="265">
          <cell r="F265">
            <v>974052181.46217597</v>
          </cell>
          <cell r="H265">
            <v>94806</v>
          </cell>
          <cell r="U265">
            <v>42928</v>
          </cell>
          <cell r="V265">
            <v>300260812.28000003</v>
          </cell>
          <cell r="AK265">
            <v>42226</v>
          </cell>
          <cell r="AL265">
            <v>299597526.89999998</v>
          </cell>
          <cell r="AM265">
            <v>190633683.75999999</v>
          </cell>
          <cell r="AN265">
            <v>65339906.569999993</v>
          </cell>
          <cell r="AR265">
            <v>211340000</v>
          </cell>
        </row>
        <row r="269">
          <cell r="F269">
            <v>570351620.65686405</v>
          </cell>
          <cell r="H269">
            <v>538</v>
          </cell>
          <cell r="I269">
            <v>1095056115.0900002</v>
          </cell>
          <cell r="U269">
            <v>146</v>
          </cell>
          <cell r="V269">
            <v>247492009</v>
          </cell>
          <cell r="AK269">
            <v>43</v>
          </cell>
          <cell r="AL269">
            <v>50552620.059999995</v>
          </cell>
          <cell r="AM269">
            <v>32166631.720000003</v>
          </cell>
          <cell r="AN269">
            <v>11114134.07</v>
          </cell>
          <cell r="AR269">
            <v>123644108</v>
          </cell>
        </row>
        <row r="275">
          <cell r="F275">
            <v>501044624</v>
          </cell>
          <cell r="AR275">
            <v>108470000</v>
          </cell>
        </row>
        <row r="276">
          <cell r="F276">
            <v>4353079591.7384481</v>
          </cell>
          <cell r="AK276">
            <v>15819</v>
          </cell>
          <cell r="AR276">
            <v>966653465</v>
          </cell>
        </row>
        <row r="277">
          <cell r="H277">
            <v>301</v>
          </cell>
          <cell r="I277">
            <v>37422000</v>
          </cell>
          <cell r="U277">
            <v>299</v>
          </cell>
          <cell r="V277">
            <v>37180000</v>
          </cell>
          <cell r="AK277">
            <v>299</v>
          </cell>
          <cell r="AL277">
            <v>37156680</v>
          </cell>
          <cell r="AM277">
            <v>23642795.48</v>
          </cell>
          <cell r="AN277">
            <v>8641728.5499999989</v>
          </cell>
        </row>
        <row r="278">
          <cell r="H278">
            <v>38268</v>
          </cell>
          <cell r="I278">
            <v>4475210715.0410929</v>
          </cell>
          <cell r="AK278">
            <v>15741</v>
          </cell>
          <cell r="AL278">
            <v>1931295143.1300001</v>
          </cell>
          <cell r="AM278">
            <v>1174221094.9200001</v>
          </cell>
          <cell r="AN278">
            <v>442461531.26000005</v>
          </cell>
        </row>
        <row r="279">
          <cell r="H279">
            <v>38268</v>
          </cell>
          <cell r="I279">
            <v>4475210715.0410929</v>
          </cell>
          <cell r="U279">
            <v>20409</v>
          </cell>
          <cell r="V279">
            <v>2332993097.1732192</v>
          </cell>
          <cell r="AK279">
            <v>15687</v>
          </cell>
          <cell r="AL279">
            <v>1926248462.5900002</v>
          </cell>
          <cell r="AM279">
            <v>1171009892.3000002</v>
          </cell>
          <cell r="AN279">
            <v>441326819.59000003</v>
          </cell>
        </row>
        <row r="280">
          <cell r="U280">
            <v>63</v>
          </cell>
          <cell r="V280">
            <v>5046680.5399999991</v>
          </cell>
          <cell r="AK280">
            <v>62</v>
          </cell>
          <cell r="AL280">
            <v>5046680.5399999991</v>
          </cell>
          <cell r="AM280">
            <v>3211202.62</v>
          </cell>
          <cell r="AN280">
            <v>1134711.67</v>
          </cell>
        </row>
        <row r="281">
          <cell r="H281">
            <v>260</v>
          </cell>
          <cell r="I281">
            <v>123291541.22</v>
          </cell>
          <cell r="AK281">
            <v>245</v>
          </cell>
          <cell r="AL281">
            <v>48523603.270000003</v>
          </cell>
          <cell r="AM281">
            <v>21248372.170000002</v>
          </cell>
          <cell r="AN281">
            <v>10970192.75</v>
          </cell>
        </row>
        <row r="282">
          <cell r="H282">
            <v>260</v>
          </cell>
          <cell r="I282">
            <v>123291541.22</v>
          </cell>
          <cell r="U282">
            <v>181</v>
          </cell>
          <cell r="V282">
            <v>75520801.980000004</v>
          </cell>
          <cell r="AK282">
            <v>243</v>
          </cell>
          <cell r="AL282">
            <v>47553444.990000002</v>
          </cell>
          <cell r="AM282">
            <v>20631060.490000002</v>
          </cell>
          <cell r="AN282">
            <v>10752346.109999999</v>
          </cell>
        </row>
        <row r="283">
          <cell r="U283">
            <v>4</v>
          </cell>
          <cell r="V283">
            <v>970158.28</v>
          </cell>
          <cell r="AK283">
            <v>7</v>
          </cell>
          <cell r="AL283">
            <v>970158.28</v>
          </cell>
          <cell r="AM283">
            <v>617311.68000000005</v>
          </cell>
          <cell r="AN283">
            <v>217846.64</v>
          </cell>
        </row>
        <row r="284">
          <cell r="H284">
            <v>274</v>
          </cell>
          <cell r="I284">
            <v>595205950.86912799</v>
          </cell>
          <cell r="U284">
            <v>273</v>
          </cell>
          <cell r="V284">
            <v>593856474.68512809</v>
          </cell>
          <cell r="AK284">
            <v>274</v>
          </cell>
          <cell r="AL284">
            <v>463165488.50999999</v>
          </cell>
          <cell r="AM284">
            <v>279802108.21000004</v>
          </cell>
          <cell r="AN284">
            <v>105771680.50000001</v>
          </cell>
        </row>
        <row r="285">
          <cell r="F285">
            <v>2167932903.7379522</v>
          </cell>
          <cell r="H285">
            <v>1237</v>
          </cell>
          <cell r="I285">
            <v>989005984.83000004</v>
          </cell>
          <cell r="U285">
            <v>1115</v>
          </cell>
          <cell r="V285">
            <v>886971208.07999992</v>
          </cell>
          <cell r="AK285">
            <v>42</v>
          </cell>
          <cell r="AL285">
            <v>786212196.38999999</v>
          </cell>
          <cell r="AM285">
            <v>500266815</v>
          </cell>
          <cell r="AN285">
            <v>179012435.19</v>
          </cell>
          <cell r="AR285">
            <v>478137978</v>
          </cell>
        </row>
        <row r="288">
          <cell r="B288">
            <v>21</v>
          </cell>
          <cell r="C288" t="str">
            <v>Wyjątkowe tymczasowe wsparcie dla rolników i MŚP szczególnie dotkniętych kryzysem
związanym z COVID-19</v>
          </cell>
          <cell r="F288">
            <v>1228863293.846096</v>
          </cell>
          <cell r="H288">
            <v>195625</v>
          </cell>
          <cell r="U288">
            <v>180302</v>
          </cell>
          <cell r="V288">
            <v>1198810895.9900002</v>
          </cell>
          <cell r="AK288">
            <v>180336</v>
          </cell>
          <cell r="AL288">
            <v>1199169635.6099999</v>
          </cell>
          <cell r="AM288">
            <v>763030781.07000005</v>
          </cell>
          <cell r="AN288">
            <v>267023497.69999996</v>
          </cell>
          <cell r="AR288">
            <v>273379123</v>
          </cell>
        </row>
        <row r="289">
          <cell r="F289">
            <v>1178015550.3829601</v>
          </cell>
          <cell r="AK289">
            <v>53466</v>
          </cell>
          <cell r="AR289">
            <v>263985099</v>
          </cell>
        </row>
        <row r="290">
          <cell r="AK290">
            <v>17662</v>
          </cell>
          <cell r="AL290">
            <v>586710431.03999996</v>
          </cell>
          <cell r="AM290">
            <v>373321428.02999997</v>
          </cell>
          <cell r="AN290">
            <v>137689426.47999999</v>
          </cell>
        </row>
        <row r="291">
          <cell r="AK291">
            <v>35804</v>
          </cell>
          <cell r="AL291">
            <v>673095313.02999997</v>
          </cell>
          <cell r="AM291">
            <v>428288593.16000003</v>
          </cell>
          <cell r="AN291">
            <v>160332838.28</v>
          </cell>
        </row>
        <row r="292">
          <cell r="F292">
            <v>81614095839.718475</v>
          </cell>
          <cell r="H292">
            <v>6818886</v>
          </cell>
          <cell r="I292">
            <v>68162451733.002045</v>
          </cell>
          <cell r="U292">
            <v>5701352</v>
          </cell>
          <cell r="V292">
            <v>55351461277.620506</v>
          </cell>
          <cell r="AK292">
            <v>1228261</v>
          </cell>
          <cell r="AL292">
            <v>42545458710.310005</v>
          </cell>
          <cell r="AM292">
            <v>27133492289.340004</v>
          </cell>
          <cell r="AN292">
            <v>9701632192.5400009</v>
          </cell>
          <cell r="AR292">
            <v>18106954933</v>
          </cell>
        </row>
        <row r="293">
          <cell r="F293">
            <v>81927049019.070343</v>
          </cell>
          <cell r="V293">
            <v>55643261277.620506</v>
          </cell>
          <cell r="AL293">
            <v>42691358710.310005</v>
          </cell>
          <cell r="AM293">
            <v>27226328459.260002</v>
          </cell>
          <cell r="AN293">
            <v>9734067233.3800011</v>
          </cell>
          <cell r="AR293">
            <v>18175554933</v>
          </cell>
        </row>
        <row r="296">
          <cell r="B296" t="str">
            <v xml:space="preserve">3.) W ramach poddziałania 19.2 dane zawarte w sekcjach "złożone wnioski" oraz "wnioski odrzucone / wycofane" nie zawierają wniosków niewybranych przez LGD. </v>
          </cell>
        </row>
        <row r="297">
          <cell r="B297" t="str">
            <v>4.) W ramach poddziałania 19.4 dane kwotowe zawarte w sekcjach dotyczących złożonych wniosków oraz zawartych umów dotyczą maksymalnej kwoty wsparcia wynikającej z umowy ramowej zawartej przez daną LGD.</v>
          </cell>
        </row>
        <row r="298">
          <cell r="B298" t="str">
            <v>5.)  W przypadku działania 13, w wyniku przeksięgowań płatności część kwot z decyzji została zrealizowana w ramach budżetu PROW 2007-2013 (dot. wiersza zobowiązania z PROW 2007-2013 (część kampanii 2014)).</v>
          </cell>
        </row>
        <row r="299">
          <cell r="B299" t="str">
    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    </cell>
        </row>
        <row r="300">
          <cell r="B300" t="str">
            <v>7.)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  <row r="301">
          <cell r="B301" t="str">
            <v>8.) Dane w sekcjach B-J i L-N nie obejmują instrumentów finansowych realizowanych w ramach Programu.</v>
          </cell>
        </row>
        <row r="302">
          <cell r="B302" t="str">
    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    </cell>
        </row>
        <row r="304">
          <cell r="B304" t="str">
            <v xml:space="preserve">Sporządzili: pracownicy Wydziału Informacji Zarządczej i Sprawozdawczości oraz Wydziału Sprawozdawczości Instrumentów Rolnych i Rybackich </v>
          </cell>
        </row>
        <row r="305">
          <cell r="B305" t="str">
            <v xml:space="preserve">Sprawdzili: Marcin Bereziński p.o. Naczelnika Wydziału Informacji Zarządczej i Sprawozdawczości, Tomasz Sikora Naczelnik Wydziału Sprawozdawczości Instrumentów Rolnych i Rybackich </v>
          </cell>
        </row>
        <row r="306">
          <cell r="B306" t="str">
            <v>Akceptował: Cezary Gadomski - Zastępca Dyrektora, Departament Analiz i Sprawozdawczości</v>
          </cell>
        </row>
        <row r="307">
          <cell r="B307" t="str">
            <v>Zatwierdziła: Katarzyna Kotańska,  p.o. Dyrektora Departamentu Analiz i Sprawozdawczości</v>
          </cell>
        </row>
        <row r="308">
          <cell r="B308" t="str">
            <v>Data sporządzenia: 14.12.2021 r.</v>
          </cell>
        </row>
      </sheetData>
      <sheetData sheetId="15"/>
      <sheetData sheetId="16"/>
      <sheetData sheetId="17"/>
      <sheetData sheetId="18">
        <row r="7">
          <cell r="F7">
            <v>13017341.909999974</v>
          </cell>
        </row>
        <row r="8">
          <cell r="F8">
            <v>22571733.219999999</v>
          </cell>
        </row>
        <row r="10">
          <cell r="F10">
            <v>115629152.91</v>
          </cell>
        </row>
        <row r="11">
          <cell r="F11">
            <v>469014248.06</v>
          </cell>
        </row>
        <row r="13">
          <cell r="F13">
            <v>938237471.51999998</v>
          </cell>
        </row>
        <row r="14">
          <cell r="F14">
            <v>659892612.21000004</v>
          </cell>
        </row>
        <row r="15">
          <cell r="F15">
            <v>278344859.31</v>
          </cell>
        </row>
        <row r="16">
          <cell r="F16">
            <v>7081037814.5640011</v>
          </cell>
        </row>
        <row r="17">
          <cell r="F17">
            <v>5539934814.5640011</v>
          </cell>
        </row>
        <row r="18">
          <cell r="F18">
            <v>1541103000</v>
          </cell>
        </row>
        <row r="19">
          <cell r="F19">
            <v>2818882709.072</v>
          </cell>
        </row>
        <row r="20">
          <cell r="F20">
            <v>2259392809.072</v>
          </cell>
        </row>
        <row r="21">
          <cell r="F21">
            <v>559489900</v>
          </cell>
        </row>
        <row r="22">
          <cell r="F22">
            <v>1259805744.0699999</v>
          </cell>
        </row>
        <row r="23">
          <cell r="F23">
            <v>586710431.03999996</v>
          </cell>
        </row>
        <row r="24">
          <cell r="F24">
            <v>673095313.02999997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46">
          <cell r="D46">
            <v>77916</v>
          </cell>
          <cell r="E46">
            <v>14555019733.450001</v>
          </cell>
          <cell r="M46">
            <v>36859</v>
          </cell>
          <cell r="N46">
            <v>6567162524.3500004</v>
          </cell>
          <cell r="W46">
            <v>4547384522.079999</v>
          </cell>
          <cell r="X46">
            <v>2893500682.8000007</v>
          </cell>
          <cell r="Y46">
            <v>1033373760.6699991</v>
          </cell>
        </row>
        <row r="69">
          <cell r="D69">
            <v>865</v>
          </cell>
          <cell r="E69">
            <v>661506892.48000002</v>
          </cell>
          <cell r="M69">
            <v>233</v>
          </cell>
          <cell r="N69">
            <v>178284675.47999999</v>
          </cell>
          <cell r="W69">
            <v>133125120.10000001</v>
          </cell>
          <cell r="X69">
            <v>84707513</v>
          </cell>
          <cell r="Y69">
            <v>30696355.989999998</v>
          </cell>
        </row>
        <row r="92">
          <cell r="D92">
            <v>4444</v>
          </cell>
          <cell r="E92">
            <v>1492735616.1600001</v>
          </cell>
          <cell r="M92">
            <v>1887</v>
          </cell>
          <cell r="N92">
            <v>592693134.13</v>
          </cell>
          <cell r="W92">
            <v>469861696.23000002</v>
          </cell>
          <cell r="X92">
            <v>298972990.91000003</v>
          </cell>
          <cell r="Y92">
            <v>107791714.28000006</v>
          </cell>
        </row>
        <row r="115">
          <cell r="D115">
            <v>2142</v>
          </cell>
          <cell r="E115">
            <v>777419810.72000003</v>
          </cell>
          <cell r="M115">
            <v>509</v>
          </cell>
          <cell r="N115">
            <v>168265026.23000002</v>
          </cell>
          <cell r="W115">
            <v>121303423.54000001</v>
          </cell>
          <cell r="X115">
            <v>77185366.219999999</v>
          </cell>
          <cell r="Y115">
            <v>27888729.479999997</v>
          </cell>
        </row>
        <row r="138">
          <cell r="D138">
            <v>2206</v>
          </cell>
          <cell r="E138">
            <v>173352440.78</v>
          </cell>
          <cell r="M138">
            <v>290</v>
          </cell>
          <cell r="N138">
            <v>19456538.199999999</v>
          </cell>
          <cell r="V138">
            <v>57</v>
          </cell>
          <cell r="W138">
            <v>2989139.5</v>
          </cell>
          <cell r="X138">
            <v>1901989.3</v>
          </cell>
          <cell r="Y138">
            <v>654128.98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8"/>
  <sheetViews>
    <sheetView tabSelected="1" topLeftCell="A2" zoomScale="80" zoomScaleNormal="80" workbookViewId="0">
      <selection sqref="A1:M1"/>
    </sheetView>
  </sheetViews>
  <sheetFormatPr defaultColWidth="9.1796875" defaultRowHeight="12.5" x14ac:dyDescent="0.25"/>
  <cols>
    <col min="1" max="1" width="14.26953125" style="1" customWidth="1"/>
    <col min="2" max="2" width="74.45312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7265625" style="1" customWidth="1"/>
    <col min="8" max="8" width="24.26953125" style="1" customWidth="1"/>
    <col min="9" max="9" width="14.453125" style="1" customWidth="1"/>
    <col min="10" max="10" width="14.81640625" style="1" customWidth="1"/>
    <col min="11" max="11" width="23.7265625" style="1" bestFit="1" customWidth="1"/>
    <col min="12" max="12" width="23.54296875" style="1" customWidth="1"/>
    <col min="13" max="13" width="20.81640625" style="1" bestFit="1" customWidth="1"/>
    <col min="14" max="14" width="14.7265625" style="1" customWidth="1"/>
    <col min="15" max="15" width="22.453125" style="1" bestFit="1" customWidth="1"/>
    <col min="16" max="16384" width="9.179687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263" t="s">
        <v>1</v>
      </c>
      <c r="E1" s="264"/>
      <c r="F1" s="265"/>
      <c r="G1" s="266" t="s">
        <v>2</v>
      </c>
      <c r="H1" s="266"/>
      <c r="I1" s="266"/>
      <c r="J1" s="267" t="s">
        <v>3</v>
      </c>
      <c r="K1" s="266"/>
      <c r="L1" s="266"/>
      <c r="M1" s="266"/>
      <c r="N1" s="268"/>
      <c r="O1" s="5" t="s">
        <v>4</v>
      </c>
    </row>
    <row r="2" spans="1:15" s="2" customFormat="1" ht="29" x14ac:dyDescent="0.25">
      <c r="A2" s="269" t="s">
        <v>5</v>
      </c>
      <c r="B2" s="272" t="s">
        <v>6</v>
      </c>
      <c r="C2" s="6" t="s">
        <v>7</v>
      </c>
      <c r="D2" s="275" t="s">
        <v>8</v>
      </c>
      <c r="E2" s="276"/>
      <c r="F2" s="272"/>
      <c r="G2" s="276" t="s">
        <v>130</v>
      </c>
      <c r="H2" s="276"/>
      <c r="I2" s="276"/>
      <c r="J2" s="277" t="s">
        <v>9</v>
      </c>
      <c r="K2" s="278"/>
      <c r="L2" s="278"/>
      <c r="M2" s="278"/>
      <c r="N2" s="279"/>
      <c r="O2" s="7" t="s">
        <v>10</v>
      </c>
    </row>
    <row r="3" spans="1:15" s="2" customFormat="1" ht="29" x14ac:dyDescent="0.25">
      <c r="A3" s="270"/>
      <c r="B3" s="273"/>
      <c r="C3" s="251" t="s">
        <v>11</v>
      </c>
      <c r="D3" s="253" t="s">
        <v>12</v>
      </c>
      <c r="E3" s="8" t="s">
        <v>13</v>
      </c>
      <c r="F3" s="9" t="s">
        <v>14</v>
      </c>
      <c r="G3" s="255" t="s">
        <v>15</v>
      </c>
      <c r="H3" s="10" t="s">
        <v>13</v>
      </c>
      <c r="I3" s="11" t="s">
        <v>14</v>
      </c>
      <c r="J3" s="257" t="s">
        <v>16</v>
      </c>
      <c r="K3" s="259" t="s">
        <v>13</v>
      </c>
      <c r="L3" s="260"/>
      <c r="M3" s="8" t="s">
        <v>17</v>
      </c>
      <c r="N3" s="9" t="s">
        <v>14</v>
      </c>
      <c r="O3" s="261" t="s">
        <v>11</v>
      </c>
    </row>
    <row r="4" spans="1:15" s="2" customFormat="1" ht="15" thickBot="1" x14ac:dyDescent="0.3">
      <c r="A4" s="271"/>
      <c r="B4" s="274"/>
      <c r="C4" s="252"/>
      <c r="D4" s="254"/>
      <c r="E4" s="12" t="s">
        <v>11</v>
      </c>
      <c r="F4" s="13" t="s">
        <v>18</v>
      </c>
      <c r="G4" s="256"/>
      <c r="H4" s="12" t="s">
        <v>11</v>
      </c>
      <c r="I4" s="14" t="s">
        <v>18</v>
      </c>
      <c r="J4" s="258"/>
      <c r="K4" s="12" t="s">
        <v>11</v>
      </c>
      <c r="L4" s="12" t="s">
        <v>19</v>
      </c>
      <c r="M4" s="12" t="s">
        <v>11</v>
      </c>
      <c r="N4" s="13" t="s">
        <v>18</v>
      </c>
      <c r="O4" s="262"/>
    </row>
    <row r="5" spans="1:15" s="2" customFormat="1" ht="15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20</v>
      </c>
      <c r="G5" s="20">
        <v>7</v>
      </c>
      <c r="H5" s="21">
        <v>8</v>
      </c>
      <c r="I5" s="22" t="s">
        <v>21</v>
      </c>
      <c r="J5" s="18">
        <v>10</v>
      </c>
      <c r="K5" s="21">
        <v>11</v>
      </c>
      <c r="L5" s="21">
        <v>12</v>
      </c>
      <c r="M5" s="21">
        <v>13</v>
      </c>
      <c r="N5" s="23" t="s">
        <v>22</v>
      </c>
      <c r="O5" s="16">
        <v>15</v>
      </c>
    </row>
    <row r="6" spans="1:15" s="36" customFormat="1" ht="14" x14ac:dyDescent="0.3">
      <c r="A6" s="24">
        <v>1</v>
      </c>
      <c r="B6" s="25" t="s">
        <v>23</v>
      </c>
      <c r="C6" s="26">
        <f>'[3]arkusz główny'!F8</f>
        <v>267517637.12035203</v>
      </c>
      <c r="D6" s="27">
        <f>SUM(D7:D8)</f>
        <v>177</v>
      </c>
      <c r="E6" s="28">
        <f>SUM(E7:E8)</f>
        <v>229150368.55000001</v>
      </c>
      <c r="F6" s="29">
        <f>IFERROR(E6/C6,".")</f>
        <v>0.85658041472199764</v>
      </c>
      <c r="G6" s="30">
        <f>SUM(G7:G8)</f>
        <v>24</v>
      </c>
      <c r="H6" s="28">
        <f>SUM(H7:H8)</f>
        <v>8871584</v>
      </c>
      <c r="I6" s="31">
        <f>IFERROR(H6/C6,".")</f>
        <v>3.3162613484092683E-2</v>
      </c>
      <c r="J6" s="32">
        <f>'[3]arkusz główny'!AK8</f>
        <v>15</v>
      </c>
      <c r="K6" s="33">
        <f>SUM(K7:K8)</f>
        <v>7579970.2199999997</v>
      </c>
      <c r="L6" s="33">
        <f>SUM(L7:L8)</f>
        <v>4823134.82</v>
      </c>
      <c r="M6" s="33">
        <f>SUM(M7:M8)</f>
        <v>1728208.2999999998</v>
      </c>
      <c r="N6" s="34">
        <f>IFERROR(M6/O6,".")</f>
        <v>2.9796819665985838E-2</v>
      </c>
      <c r="O6" s="35">
        <f>'[3]arkusz główny'!AR8</f>
        <v>57999757</v>
      </c>
    </row>
    <row r="7" spans="1:15" s="36" customFormat="1" ht="14" x14ac:dyDescent="0.3">
      <c r="A7" s="37" t="s">
        <v>24</v>
      </c>
      <c r="B7" s="38" t="s">
        <v>25</v>
      </c>
      <c r="C7" s="280"/>
      <c r="D7" s="39">
        <f>'[3]arkusz główny'!H9</f>
        <v>175</v>
      </c>
      <c r="E7" s="40">
        <f>'[3]arkusz główny'!I9</f>
        <v>142353976.55000001</v>
      </c>
      <c r="F7" s="281"/>
      <c r="G7" s="41">
        <f>'[3]arkusz główny'!U9</f>
        <v>24</v>
      </c>
      <c r="H7" s="40">
        <f>'[3]arkusz główny'!V9</f>
        <v>8871584</v>
      </c>
      <c r="I7" s="282"/>
      <c r="J7" s="42">
        <f>'[3]arkusz główny'!AK9</f>
        <v>15</v>
      </c>
      <c r="K7" s="43">
        <f>'[3]arkusz główny'!AL9</f>
        <v>7579970.2199999997</v>
      </c>
      <c r="L7" s="43">
        <f>'[3]arkusz główny'!AM9</f>
        <v>4823134.82</v>
      </c>
      <c r="M7" s="43">
        <f>'[3]arkusz główny'!AN9</f>
        <v>1728208.2999999998</v>
      </c>
      <c r="N7" s="283"/>
      <c r="O7" s="284"/>
    </row>
    <row r="8" spans="1:15" x14ac:dyDescent="0.25">
      <c r="A8" s="44" t="s">
        <v>26</v>
      </c>
      <c r="B8" s="45" t="s">
        <v>27</v>
      </c>
      <c r="C8" s="280"/>
      <c r="D8" s="46">
        <f>'[3]arkusz główny'!H13</f>
        <v>2</v>
      </c>
      <c r="E8" s="47">
        <f>'[3]arkusz główny'!I13</f>
        <v>86796392</v>
      </c>
      <c r="F8" s="281"/>
      <c r="G8" s="48">
        <f>'[3]arkusz główny'!U13</f>
        <v>0</v>
      </c>
      <c r="H8" s="47">
        <f>'[3]arkusz główny'!V13</f>
        <v>0</v>
      </c>
      <c r="I8" s="282"/>
      <c r="J8" s="49">
        <f>'[3]arkusz główny'!AK13</f>
        <v>0</v>
      </c>
      <c r="K8" s="50">
        <v>0</v>
      </c>
      <c r="L8" s="51">
        <f>'[3]arkusz główny'!AM13</f>
        <v>0</v>
      </c>
      <c r="M8" s="43">
        <f>'[3]arkusz główny'!AN13</f>
        <v>0</v>
      </c>
      <c r="N8" s="283"/>
      <c r="O8" s="284"/>
    </row>
    <row r="9" spans="1:15" x14ac:dyDescent="0.25">
      <c r="A9" s="52">
        <v>2</v>
      </c>
      <c r="B9" s="53" t="s">
        <v>28</v>
      </c>
      <c r="C9" s="54">
        <f>'[3]arkusz główny'!F16</f>
        <v>697344446.00936007</v>
      </c>
      <c r="D9" s="55">
        <f>D10+D12</f>
        <v>131</v>
      </c>
      <c r="E9" s="56">
        <f>E10+E12</f>
        <v>369022591.27999997</v>
      </c>
      <c r="F9" s="57">
        <f>IFERROR(E9/C9,".")</f>
        <v>0.5291826634481388</v>
      </c>
      <c r="G9" s="58">
        <f>G10+G12</f>
        <v>102</v>
      </c>
      <c r="H9" s="56">
        <f>H10+H12</f>
        <v>322331577.77999997</v>
      </c>
      <c r="I9" s="59">
        <f>IFERROR(H9/C9,".")</f>
        <v>0.46222721013206935</v>
      </c>
      <c r="J9" s="60">
        <f>J12+J10</f>
        <v>22</v>
      </c>
      <c r="K9" s="61">
        <f>K10+K12</f>
        <v>111633860.60000001</v>
      </c>
      <c r="L9" s="61">
        <f>L10+L12</f>
        <v>71032624.879999995</v>
      </c>
      <c r="M9" s="61">
        <f>M10+M12</f>
        <v>25201379.450000003</v>
      </c>
      <c r="N9" s="62">
        <f>IFERROR(M9/O9,".")</f>
        <v>0.16579798290030839</v>
      </c>
      <c r="O9" s="63">
        <f>'[3]arkusz główny'!AR16</f>
        <v>152000519</v>
      </c>
    </row>
    <row r="10" spans="1:15" x14ac:dyDescent="0.25">
      <c r="A10" s="285" t="s">
        <v>29</v>
      </c>
      <c r="B10" s="38" t="s">
        <v>30</v>
      </c>
      <c r="C10" s="280"/>
      <c r="D10" s="286">
        <f>'[3]arkusz główny'!H17</f>
        <v>81</v>
      </c>
      <c r="E10" s="288">
        <f>'[3]arkusz główny'!I17</f>
        <v>329745042.61999995</v>
      </c>
      <c r="F10" s="281"/>
      <c r="G10" s="302">
        <f>'[3]arkusz główny'!U17</f>
        <v>72</v>
      </c>
      <c r="H10" s="288">
        <f>'[3]arkusz główny'!V17</f>
        <v>305196371.71999997</v>
      </c>
      <c r="I10" s="282"/>
      <c r="J10" s="304">
        <f>'[3]arkusz główny'!AK17</f>
        <v>16</v>
      </c>
      <c r="K10" s="292">
        <f>'[3]arkusz główny'!AL17</f>
        <v>106742075.45</v>
      </c>
      <c r="L10" s="305">
        <f>'[3]arkusz główny'!AM17</f>
        <v>67919982.079999998</v>
      </c>
      <c r="M10" s="292">
        <f>'[3]arkusz główny'!AN17</f>
        <v>24118271.000000004</v>
      </c>
      <c r="N10" s="283"/>
      <c r="O10" s="284"/>
    </row>
    <row r="11" spans="1:15" x14ac:dyDescent="0.25">
      <c r="A11" s="285"/>
      <c r="B11" s="64" t="s">
        <v>31</v>
      </c>
      <c r="C11" s="280"/>
      <c r="D11" s="287"/>
      <c r="E11" s="289"/>
      <c r="F11" s="281"/>
      <c r="G11" s="303"/>
      <c r="H11" s="289"/>
      <c r="I11" s="282"/>
      <c r="J11" s="304"/>
      <c r="K11" s="292"/>
      <c r="L11" s="306"/>
      <c r="M11" s="292"/>
      <c r="N11" s="283"/>
      <c r="O11" s="284"/>
    </row>
    <row r="12" spans="1:15" x14ac:dyDescent="0.25">
      <c r="A12" s="44" t="s">
        <v>32</v>
      </c>
      <c r="B12" s="45" t="s">
        <v>33</v>
      </c>
      <c r="C12" s="280"/>
      <c r="D12" s="46">
        <f>'[3]arkusz główny'!H22</f>
        <v>50</v>
      </c>
      <c r="E12" s="47">
        <f>'[3]arkusz główny'!I22</f>
        <v>39277548.660000004</v>
      </c>
      <c r="F12" s="281"/>
      <c r="G12" s="48">
        <f>'[3]arkusz główny'!U22</f>
        <v>30</v>
      </c>
      <c r="H12" s="47">
        <f>'[3]arkusz główny'!V22</f>
        <v>17135206.060000002</v>
      </c>
      <c r="I12" s="282"/>
      <c r="J12" s="49">
        <f>'[3]arkusz główny'!AK22</f>
        <v>6</v>
      </c>
      <c r="K12" s="50">
        <f>'[3]arkusz główny'!AL22</f>
        <v>4891785.1500000004</v>
      </c>
      <c r="L12" s="50">
        <f>'[3]arkusz główny'!AM22</f>
        <v>3112642.8</v>
      </c>
      <c r="M12" s="50">
        <f>'[3]arkusz główny'!AN22</f>
        <v>1083108.4500000002</v>
      </c>
      <c r="N12" s="283"/>
      <c r="O12" s="284"/>
    </row>
    <row r="13" spans="1:15" x14ac:dyDescent="0.25">
      <c r="A13" s="52">
        <v>3</v>
      </c>
      <c r="B13" s="53" t="s">
        <v>34</v>
      </c>
      <c r="C13" s="54">
        <f>'[3]arkusz główny'!F30</f>
        <v>198934842.802448</v>
      </c>
      <c r="D13" s="55">
        <f>D14+D17</f>
        <v>4479</v>
      </c>
      <c r="E13" s="56">
        <f>E14+E17</f>
        <v>190294914.17000002</v>
      </c>
      <c r="F13" s="57"/>
      <c r="G13" s="58">
        <f>G14+G17</f>
        <v>3355</v>
      </c>
      <c r="H13" s="56">
        <f>H14+H17</f>
        <v>123405963.26999998</v>
      </c>
      <c r="I13" s="59">
        <f>IFERROR(H13/C13,".")</f>
        <v>0.62033358023937579</v>
      </c>
      <c r="J13" s="60">
        <f>'[3]arkusz główny'!AK30</f>
        <v>10510</v>
      </c>
      <c r="K13" s="61">
        <f>K14+K17</f>
        <v>62094389.689999998</v>
      </c>
      <c r="L13" s="61">
        <f>L14+L17</f>
        <v>39510559.450000003</v>
      </c>
      <c r="M13" s="61">
        <f>M14+M17</f>
        <v>14383790.930000002</v>
      </c>
      <c r="N13" s="62">
        <f>IFERROR(M13/O13,".")</f>
        <v>0.32687165215296654</v>
      </c>
      <c r="O13" s="63">
        <f>'[3]arkusz główny'!AR30</f>
        <v>44004400</v>
      </c>
    </row>
    <row r="14" spans="1:15" x14ac:dyDescent="0.25">
      <c r="A14" s="290" t="s">
        <v>35</v>
      </c>
      <c r="B14" s="65" t="s">
        <v>36</v>
      </c>
      <c r="C14" s="280"/>
      <c r="D14" s="66">
        <f>D15+D16</f>
        <v>4334</v>
      </c>
      <c r="E14" s="294"/>
      <c r="F14" s="296"/>
      <c r="G14" s="67">
        <f>G15+G16</f>
        <v>3288</v>
      </c>
      <c r="H14" s="68">
        <f>H15+H16</f>
        <v>35589075.129999973</v>
      </c>
      <c r="I14" s="297"/>
      <c r="J14" s="66">
        <f>'[3]arkusz główny'!AK31</f>
        <v>10474</v>
      </c>
      <c r="K14" s="69">
        <f>K15+K16</f>
        <v>29968072.129999999</v>
      </c>
      <c r="L14" s="69">
        <f>L15+L16</f>
        <v>19068584.050000001</v>
      </c>
      <c r="M14" s="69">
        <f>M15+M16</f>
        <v>6919139.4700000007</v>
      </c>
      <c r="N14" s="298"/>
      <c r="O14" s="301"/>
    </row>
    <row r="15" spans="1:15" ht="24" x14ac:dyDescent="0.25">
      <c r="A15" s="293"/>
      <c r="B15" s="70" t="s">
        <v>37</v>
      </c>
      <c r="C15" s="280"/>
      <c r="D15" s="66">
        <f>'[3]arkusz główny'!H32</f>
        <v>4334</v>
      </c>
      <c r="E15" s="294"/>
      <c r="F15" s="296"/>
      <c r="G15" s="67">
        <f>'[3]arkusz główny'!U32</f>
        <v>3288</v>
      </c>
      <c r="H15" s="68">
        <f>'[3]zobowiązania wieloletnie'!F7</f>
        <v>13017341.909999974</v>
      </c>
      <c r="I15" s="297"/>
      <c r="J15" s="66">
        <f>'[3]arkusz główny'!AK32</f>
        <v>2301</v>
      </c>
      <c r="K15" s="69">
        <f>'[3]arkusz główny'!AL32</f>
        <v>7396338.9100000001</v>
      </c>
      <c r="L15" s="69">
        <f>'[3]arkusz główny'!AM32</f>
        <v>4706264.67</v>
      </c>
      <c r="M15" s="69">
        <f>'[3]arkusz główny'!AN32</f>
        <v>1691054.44</v>
      </c>
      <c r="N15" s="299"/>
      <c r="O15" s="301"/>
    </row>
    <row r="16" spans="1:15" x14ac:dyDescent="0.25">
      <c r="A16" s="291"/>
      <c r="B16" s="71" t="s">
        <v>38</v>
      </c>
      <c r="C16" s="280"/>
      <c r="D16" s="72"/>
      <c r="E16" s="295"/>
      <c r="F16" s="296"/>
      <c r="G16" s="73"/>
      <c r="H16" s="74">
        <f>'[3]zobowiązania wieloletnie'!F8</f>
        <v>22571733.219999999</v>
      </c>
      <c r="I16" s="297"/>
      <c r="J16" s="75">
        <f>'[3]arkusz główny'!AK40</f>
        <v>8305</v>
      </c>
      <c r="K16" s="76">
        <f>'[3]arkusz główny'!AL40</f>
        <v>22571733.219999999</v>
      </c>
      <c r="L16" s="76">
        <f>'[3]arkusz główny'!AM40</f>
        <v>14362319.380000001</v>
      </c>
      <c r="M16" s="76">
        <f>'[3]arkusz główny'!AN40</f>
        <v>5228085.03</v>
      </c>
      <c r="N16" s="299"/>
      <c r="O16" s="301"/>
    </row>
    <row r="17" spans="1:15" x14ac:dyDescent="0.25">
      <c r="A17" s="44" t="s">
        <v>39</v>
      </c>
      <c r="B17" s="77" t="s">
        <v>40</v>
      </c>
      <c r="C17" s="78"/>
      <c r="D17" s="79">
        <f>'[3]arkusz główny'!H41</f>
        <v>145</v>
      </c>
      <c r="E17" s="80">
        <f>'[3]arkusz główny'!I41</f>
        <v>190294914.17000002</v>
      </c>
      <c r="F17" s="296"/>
      <c r="G17" s="81">
        <f>'[3]arkusz główny'!U41</f>
        <v>67</v>
      </c>
      <c r="H17" s="82">
        <f>'[3]arkusz główny'!V41</f>
        <v>87816888.140000015</v>
      </c>
      <c r="I17" s="297"/>
      <c r="J17" s="79">
        <f>'[3]arkusz główny'!AK41</f>
        <v>37</v>
      </c>
      <c r="K17" s="80">
        <f>'[3]arkusz główny'!AL41</f>
        <v>32126317.560000002</v>
      </c>
      <c r="L17" s="80">
        <f>'[3]arkusz główny'!AM41</f>
        <v>20441975.400000002</v>
      </c>
      <c r="M17" s="80">
        <f>'[3]arkusz główny'!AN41</f>
        <v>7464651.4600000009</v>
      </c>
      <c r="N17" s="300"/>
      <c r="O17" s="301"/>
    </row>
    <row r="18" spans="1:15" x14ac:dyDescent="0.25">
      <c r="A18" s="52">
        <v>4</v>
      </c>
      <c r="B18" s="53" t="s">
        <v>41</v>
      </c>
      <c r="C18" s="54">
        <f>'[3]arkusz główny'!F44</f>
        <v>19003926908.649517</v>
      </c>
      <c r="D18" s="55">
        <f>D19+D22+D23+D24+D25</f>
        <v>104584</v>
      </c>
      <c r="E18" s="56">
        <f>E19+E22+E23+E24+E25</f>
        <v>30607448149.779999</v>
      </c>
      <c r="F18" s="57">
        <f t="shared" ref="F18:F27" si="0">IFERROR(E18/C18,".")</f>
        <v>1.6105854488342204</v>
      </c>
      <c r="G18" s="58">
        <f>G19+G22+G23+G24+G25</f>
        <v>48156</v>
      </c>
      <c r="H18" s="56">
        <f>H19+H22+H23+H24+H25</f>
        <v>12566668233.65612</v>
      </c>
      <c r="I18" s="59">
        <f t="shared" ref="I18:I27" si="1">IFERROR(H18/C18,".")</f>
        <v>0.66126692099286499</v>
      </c>
      <c r="J18" s="60">
        <f>'[3]arkusz główny'!AK44</f>
        <v>32175</v>
      </c>
      <c r="K18" s="61">
        <f>K19+K22+K23+K24+K25</f>
        <v>7297926176.750001</v>
      </c>
      <c r="L18" s="61">
        <f>L19+L22+L23+L24+L25</f>
        <v>4786234763.8600016</v>
      </c>
      <c r="M18" s="61">
        <f>M19+M22+M23+M24+M25</f>
        <v>1659452614.6899993</v>
      </c>
      <c r="N18" s="62">
        <f t="shared" ref="N18:N27" si="2">IFERROR(M18/O18,".")</f>
        <v>0.39615141631054374</v>
      </c>
      <c r="O18" s="63">
        <f>'[3]arkusz główny'!AR44</f>
        <v>4188935206</v>
      </c>
    </row>
    <row r="19" spans="1:15" x14ac:dyDescent="0.25">
      <c r="A19" s="290" t="s">
        <v>42</v>
      </c>
      <c r="B19" s="83" t="s">
        <v>43</v>
      </c>
      <c r="C19" s="84">
        <f>'[3]arkusz główny'!F45</f>
        <v>10568813046.869022</v>
      </c>
      <c r="D19" s="85">
        <f>'[3]arkusz główny'!H45</f>
        <v>87573</v>
      </c>
      <c r="E19" s="86">
        <f>'[3]arkusz główny'!I45</f>
        <v>17660034493.59</v>
      </c>
      <c r="F19" s="87">
        <f t="shared" si="0"/>
        <v>1.6709572224689631</v>
      </c>
      <c r="G19" s="88">
        <f>'[3]arkusz główny'!U45</f>
        <v>39778</v>
      </c>
      <c r="H19" s="86">
        <f>'[3]arkusz główny'!V45</f>
        <v>7525861898.3900003</v>
      </c>
      <c r="I19" s="89">
        <f t="shared" si="1"/>
        <v>0.71208203466325037</v>
      </c>
      <c r="J19" s="90">
        <f>'[3]arkusz główny'!AK45</f>
        <v>29137</v>
      </c>
      <c r="K19" s="51">
        <f>'[3]arkusz główny'!AL45</f>
        <v>5274663901.4499998</v>
      </c>
      <c r="L19" s="51">
        <f>'[3]arkusz główny'!AM45</f>
        <v>3356268542.2300005</v>
      </c>
      <c r="M19" s="51">
        <f>'[3]arkusz główny'!AN45</f>
        <v>1200404689.3999991</v>
      </c>
      <c r="N19" s="91">
        <f t="shared" si="2"/>
        <v>0.51169840127415811</v>
      </c>
      <c r="O19" s="92">
        <f>'[3]arkusz główny'!AR45</f>
        <v>2345922298</v>
      </c>
    </row>
    <row r="20" spans="1:15" x14ac:dyDescent="0.25">
      <c r="A20" s="285"/>
      <c r="B20" s="93" t="s">
        <v>44</v>
      </c>
      <c r="C20" s="94">
        <f>[3]limity_ogółem!E97</f>
        <v>10159584339.95344</v>
      </c>
      <c r="D20" s="95">
        <f>'[3]4.1_modernizacja'!D46+'[3]4.1_modernizacja'!D69+'[3]4.1_modernizacja'!D92+'[3]4.1_modernizacja'!D115</f>
        <v>85367</v>
      </c>
      <c r="E20" s="96">
        <f>'[3]4.1_modernizacja'!E46+'[3]4.1_modernizacja'!E69+'[3]4.1_modernizacja'!E92+'[3]4.1_modernizacja'!E115</f>
        <v>17486682052.810001</v>
      </c>
      <c r="F20" s="97">
        <f t="shared" si="0"/>
        <v>1.7212005400695498</v>
      </c>
      <c r="G20" s="98">
        <f>'[3]4.1_modernizacja'!M46+'[3]4.1_modernizacja'!M69+'[3]4.1_modernizacja'!M92+'[3]4.1_modernizacja'!M115</f>
        <v>39488</v>
      </c>
      <c r="H20" s="96">
        <f>'[3]4.1_modernizacja'!N46+'[3]4.1_modernizacja'!N69+'[3]4.1_modernizacja'!N92+'[3]4.1_modernizacja'!N115</f>
        <v>7506405360.1900005</v>
      </c>
      <c r="I20" s="99">
        <f t="shared" si="1"/>
        <v>0.73884965260541369</v>
      </c>
      <c r="J20" s="100">
        <v>29102</v>
      </c>
      <c r="K20" s="101">
        <f>'[3]4.1_modernizacja'!W46+'[3]4.1_modernizacja'!W69+'[3]4.1_modernizacja'!W92+'[3]4.1_modernizacja'!W115</f>
        <v>5271674761.9499998</v>
      </c>
      <c r="L20" s="101">
        <f>'[3]4.1_modernizacja'!X46+'[3]4.1_modernizacja'!X69+'[3]4.1_modernizacja'!X92+'[3]4.1_modernizacja'!X115</f>
        <v>3354366552.9300003</v>
      </c>
      <c r="M20" s="101">
        <f>'[3]4.1_modernizacja'!Y46+'[3]4.1_modernizacja'!Y69+'[3]4.1_modernizacja'!Y92+'[3]4.1_modernizacja'!Y115</f>
        <v>1199750560.4199991</v>
      </c>
      <c r="N20" s="91">
        <f t="shared" si="2"/>
        <v>0.53149280520685271</v>
      </c>
      <c r="O20" s="102">
        <f>[3]limity_ogółem!D97</f>
        <v>2257322298</v>
      </c>
    </row>
    <row r="21" spans="1:15" x14ac:dyDescent="0.25">
      <c r="A21" s="285"/>
      <c r="B21" s="93" t="s">
        <v>45</v>
      </c>
      <c r="C21" s="103">
        <f>[3]limity_ogółem!E98</f>
        <v>92351586.915583998</v>
      </c>
      <c r="D21" s="95">
        <f>'[3]4.1_modernizacja'!D138</f>
        <v>2206</v>
      </c>
      <c r="E21" s="96">
        <f>'[3]4.1_modernizacja'!E138</f>
        <v>173352440.78</v>
      </c>
      <c r="F21" s="97">
        <f t="shared" si="0"/>
        <v>1.8770921710144148</v>
      </c>
      <c r="G21" s="98">
        <f>'[3]4.1_modernizacja'!M138</f>
        <v>290</v>
      </c>
      <c r="H21" s="96">
        <f>'[3]4.1_modernizacja'!N138</f>
        <v>19456538.199999999</v>
      </c>
      <c r="I21" s="99">
        <f t="shared" si="1"/>
        <v>0.2106789807281241</v>
      </c>
      <c r="J21" s="100">
        <f>'[3]4.1_modernizacja'!V138</f>
        <v>57</v>
      </c>
      <c r="K21" s="101">
        <f>'[3]4.1_modernizacja'!W138</f>
        <v>2989139.5</v>
      </c>
      <c r="L21" s="101">
        <f>'[3]4.1_modernizacja'!X138</f>
        <v>1901989.3</v>
      </c>
      <c r="M21" s="101">
        <f>'[3]4.1_modernizacja'!Y138</f>
        <v>654128.98</v>
      </c>
      <c r="N21" s="104">
        <f t="shared" si="2"/>
        <v>3.2706448999999999E-2</v>
      </c>
      <c r="O21" s="102">
        <f>[3]limity_ogółem!D98</f>
        <v>20000000</v>
      </c>
    </row>
    <row r="22" spans="1:15" x14ac:dyDescent="0.25">
      <c r="A22" s="285"/>
      <c r="B22" s="83" t="s">
        <v>46</v>
      </c>
      <c r="C22" s="105">
        <f>'[3]arkusz główny'!F57</f>
        <v>581234467.81934404</v>
      </c>
      <c r="D22" s="106">
        <f>'[3]arkusz główny'!H57</f>
        <v>4680</v>
      </c>
      <c r="E22" s="107">
        <f>'[3]arkusz główny'!I57</f>
        <v>806649899.20000005</v>
      </c>
      <c r="F22" s="108">
        <f t="shared" si="0"/>
        <v>1.3878218582362503</v>
      </c>
      <c r="G22" s="109">
        <f>'[3]arkusz główny'!U57</f>
        <v>2823</v>
      </c>
      <c r="H22" s="107">
        <f>'[3]arkusz główny'!V57</f>
        <v>425304632.66999996</v>
      </c>
      <c r="I22" s="110">
        <f t="shared" si="1"/>
        <v>0.73172644813313226</v>
      </c>
      <c r="J22" s="111">
        <f>'[3]arkusz główny'!AK57</f>
        <v>2005</v>
      </c>
      <c r="K22" s="112">
        <f>'[3]arkusz główny'!AL57</f>
        <v>284097735.43000001</v>
      </c>
      <c r="L22" s="112">
        <f>'[3]arkusz główny'!AM57</f>
        <v>274854672.94</v>
      </c>
      <c r="M22" s="112">
        <f>'[3]arkusz główny'!AN57</f>
        <v>64610657.180000007</v>
      </c>
      <c r="N22" s="113">
        <f t="shared" si="2"/>
        <v>0.50110212012979416</v>
      </c>
      <c r="O22" s="114">
        <f>'[3]arkusz główny'!AR57</f>
        <v>128937106</v>
      </c>
    </row>
    <row r="23" spans="1:15" ht="24" x14ac:dyDescent="0.25">
      <c r="A23" s="285"/>
      <c r="B23" s="83" t="s">
        <v>128</v>
      </c>
      <c r="C23" s="105">
        <f>'[3]arkusz główny'!F61</f>
        <v>631506254.27574408</v>
      </c>
      <c r="D23" s="106">
        <f>'[3]arkusz główny'!H61</f>
        <v>7071</v>
      </c>
      <c r="E23" s="107">
        <f>'[3]arkusz główny'!I61</f>
        <v>510110594.12</v>
      </c>
      <c r="F23" s="108">
        <f t="shared" si="0"/>
        <v>0.80776807935976946</v>
      </c>
      <c r="G23" s="109">
        <f>'[3]arkusz główny'!U61</f>
        <v>4017</v>
      </c>
      <c r="H23" s="107">
        <f>'[3]arkusz główny'!V61</f>
        <v>290232883.25</v>
      </c>
      <c r="I23" s="110">
        <f t="shared" si="1"/>
        <v>0.45958829589559574</v>
      </c>
      <c r="J23" s="111">
        <f>'[3]arkusz główny'!AK61</f>
        <v>1892</v>
      </c>
      <c r="K23" s="112">
        <f>'[3]arkusz główny'!AL61</f>
        <v>133299853.51000001</v>
      </c>
      <c r="L23" s="112">
        <f>'[3]arkusz główny'!AM61</f>
        <v>133299853.51000001</v>
      </c>
      <c r="M23" s="112">
        <f>'[3]arkusz główny'!AN61</f>
        <v>29485547.160000004</v>
      </c>
      <c r="N23" s="113">
        <f t="shared" si="2"/>
        <v>0.21469189317921844</v>
      </c>
      <c r="O23" s="114">
        <f>'[3]arkusz główny'!AR61</f>
        <v>137338894</v>
      </c>
    </row>
    <row r="24" spans="1:15" x14ac:dyDescent="0.25">
      <c r="A24" s="44" t="s">
        <v>47</v>
      </c>
      <c r="B24" s="83" t="s">
        <v>48</v>
      </c>
      <c r="C24" s="115">
        <f>'[3]arkusz główny'!F67</f>
        <v>4282602862.604176</v>
      </c>
      <c r="D24" s="95">
        <f>'[3]arkusz główny'!H67</f>
        <v>5082</v>
      </c>
      <c r="E24" s="96">
        <f>'[3]arkusz główny'!I67</f>
        <v>10021348674.709999</v>
      </c>
      <c r="F24" s="116">
        <f t="shared" si="0"/>
        <v>2.3400135376120756</v>
      </c>
      <c r="G24" s="98">
        <f>'[3]arkusz główny'!U67</f>
        <v>1398</v>
      </c>
      <c r="H24" s="96">
        <f>'[3]arkusz główny'!V67</f>
        <v>3084015068.8599997</v>
      </c>
      <c r="I24" s="117">
        <f t="shared" si="1"/>
        <v>0.72012632686297318</v>
      </c>
      <c r="J24" s="49">
        <f>'[3]arkusz główny'!AK67</f>
        <v>703</v>
      </c>
      <c r="K24" s="50">
        <f>'[3]arkusz główny'!AL67</f>
        <v>1361578560.4800003</v>
      </c>
      <c r="L24" s="50">
        <f>'[3]arkusz główny'!AM67</f>
        <v>866372433.65999997</v>
      </c>
      <c r="M24" s="50">
        <f>'[3]arkusz główny'!AN67</f>
        <v>310084961.66000003</v>
      </c>
      <c r="N24" s="118">
        <f t="shared" si="2"/>
        <v>0.3304643776253896</v>
      </c>
      <c r="O24" s="119">
        <f>'[3]arkusz główny'!AR67</f>
        <v>938330975</v>
      </c>
    </row>
    <row r="25" spans="1:15" x14ac:dyDescent="0.25">
      <c r="A25" s="290" t="s">
        <v>49</v>
      </c>
      <c r="B25" s="77" t="s">
        <v>50</v>
      </c>
      <c r="C25" s="115">
        <f>'[3]arkusz główny'!F79</f>
        <v>1945223050.977232</v>
      </c>
      <c r="D25" s="95">
        <f>'[3]arkusz główny'!H79</f>
        <v>178</v>
      </c>
      <c r="E25" s="96">
        <f>'[3]arkusz główny'!I79</f>
        <v>1609304488.1600003</v>
      </c>
      <c r="F25" s="116">
        <f t="shared" si="0"/>
        <v>0.82731103117019178</v>
      </c>
      <c r="G25" s="48">
        <f>'[3]arkusz główny'!U79</f>
        <v>140</v>
      </c>
      <c r="H25" s="96">
        <f>'[3]arkusz główny'!V79</f>
        <v>1241253750.4861212</v>
      </c>
      <c r="I25" s="117">
        <f t="shared" si="1"/>
        <v>0.63810355828476639</v>
      </c>
      <c r="J25" s="120">
        <f>'[3]arkusz główny'!AK79</f>
        <v>41</v>
      </c>
      <c r="K25" s="101">
        <f>'[3]arkusz główny'!AL79</f>
        <v>244286125.88000003</v>
      </c>
      <c r="L25" s="121">
        <f>'[3]arkusz główny'!AM79</f>
        <v>155439261.52000001</v>
      </c>
      <c r="M25" s="50">
        <f>'[3]arkusz główny'!AN79</f>
        <v>54866759.290000007</v>
      </c>
      <c r="N25" s="118">
        <f t="shared" si="2"/>
        <v>0.12967839619015789</v>
      </c>
      <c r="O25" s="119">
        <f>'[3]arkusz główny'!AR79</f>
        <v>423098688</v>
      </c>
    </row>
    <row r="26" spans="1:15" x14ac:dyDescent="0.25">
      <c r="A26" s="291"/>
      <c r="B26" s="77" t="s">
        <v>51</v>
      </c>
      <c r="C26" s="115">
        <f>'[3]arkusz główny'!F80</f>
        <v>994547226.10400009</v>
      </c>
      <c r="D26" s="95"/>
      <c r="E26" s="96"/>
      <c r="F26" s="116"/>
      <c r="G26" s="48"/>
      <c r="H26" s="96"/>
      <c r="I26" s="117"/>
      <c r="J26" s="120"/>
      <c r="K26" s="101"/>
      <c r="L26" s="121"/>
      <c r="M26" s="50"/>
      <c r="N26" s="118"/>
      <c r="O26" s="119">
        <f>'[3]arkusz główny'!AR80</f>
        <v>215307245</v>
      </c>
    </row>
    <row r="27" spans="1:15" ht="24" x14ac:dyDescent="0.25">
      <c r="A27" s="52">
        <v>5</v>
      </c>
      <c r="B27" s="53" t="s">
        <v>52</v>
      </c>
      <c r="C27" s="54">
        <f>'[3]arkusz główny'!F81</f>
        <v>758311942.49340796</v>
      </c>
      <c r="D27" s="55">
        <f>D28+D29</f>
        <v>10209</v>
      </c>
      <c r="E27" s="56">
        <f>E28+E29</f>
        <v>692208731.59000003</v>
      </c>
      <c r="F27" s="57">
        <f t="shared" si="0"/>
        <v>0.91282847176842064</v>
      </c>
      <c r="G27" s="58">
        <f>G28+G29</f>
        <v>5579</v>
      </c>
      <c r="H27" s="56">
        <f>H28+H29</f>
        <v>344539297.70000005</v>
      </c>
      <c r="I27" s="59">
        <f t="shared" si="1"/>
        <v>0.45435035160743908</v>
      </c>
      <c r="J27" s="60">
        <f>'[3]arkusz główny'!AK81</f>
        <v>2991</v>
      </c>
      <c r="K27" s="61">
        <f>K28+K29</f>
        <v>184362829.06999996</v>
      </c>
      <c r="L27" s="61">
        <f>L28+L29</f>
        <v>117310054.39999999</v>
      </c>
      <c r="M27" s="61">
        <f>M28+M29</f>
        <v>41202523.369999997</v>
      </c>
      <c r="N27" s="62">
        <f t="shared" si="2"/>
        <v>0.24903884069268351</v>
      </c>
      <c r="O27" s="63">
        <f>'[3]arkusz główny'!AR81</f>
        <v>165446174</v>
      </c>
    </row>
    <row r="28" spans="1:15" x14ac:dyDescent="0.25">
      <c r="A28" s="122" t="s">
        <v>53</v>
      </c>
      <c r="B28" s="123" t="s">
        <v>54</v>
      </c>
      <c r="C28" s="280"/>
      <c r="D28" s="39">
        <f>'[3]arkusz główny'!H82</f>
        <v>8744</v>
      </c>
      <c r="E28" s="40">
        <f>'[3]arkusz główny'!I82</f>
        <v>592728804.43000007</v>
      </c>
      <c r="F28" s="281"/>
      <c r="G28" s="41">
        <f>'[3]arkusz główny'!U82</f>
        <v>5074</v>
      </c>
      <c r="H28" s="40">
        <f>'[3]arkusz główny'!V82</f>
        <v>321283159.91000003</v>
      </c>
      <c r="I28" s="282"/>
      <c r="J28" s="90">
        <f>'[3]arkusz główny'!AK82</f>
        <v>2573</v>
      </c>
      <c r="K28" s="51">
        <f>'[3]arkusz główny'!AL82</f>
        <v>164597175.31999996</v>
      </c>
      <c r="L28" s="51">
        <f>'[3]arkusz główny'!AM82</f>
        <v>104733170.67999999</v>
      </c>
      <c r="M28" s="51">
        <f>'[3]arkusz główny'!AN82</f>
        <v>36684080</v>
      </c>
      <c r="N28" s="283"/>
      <c r="O28" s="284"/>
    </row>
    <row r="29" spans="1:15" x14ac:dyDescent="0.25">
      <c r="A29" s="44" t="s">
        <v>55</v>
      </c>
      <c r="B29" s="45" t="s">
        <v>56</v>
      </c>
      <c r="C29" s="280"/>
      <c r="D29" s="46">
        <f>'[3]arkusz główny'!H90</f>
        <v>1465</v>
      </c>
      <c r="E29" s="47">
        <f>'[3]arkusz główny'!I90</f>
        <v>99479927.159999996</v>
      </c>
      <c r="F29" s="281"/>
      <c r="G29" s="48">
        <f>'[3]arkusz główny'!U90</f>
        <v>505</v>
      </c>
      <c r="H29" s="47">
        <f>'[3]arkusz główny'!V90</f>
        <v>23256137.789999999</v>
      </c>
      <c r="I29" s="282"/>
      <c r="J29" s="49">
        <f>'[3]arkusz główny'!AK90</f>
        <v>419</v>
      </c>
      <c r="K29" s="50">
        <f>'[3]arkusz główny'!AL90</f>
        <v>19765653.749999996</v>
      </c>
      <c r="L29" s="50">
        <f>'[3]arkusz główny'!AM90</f>
        <v>12576883.719999999</v>
      </c>
      <c r="M29" s="50">
        <f>'[3]arkusz główny'!AN90</f>
        <v>4518443.3699999992</v>
      </c>
      <c r="N29" s="283"/>
      <c r="O29" s="284"/>
    </row>
    <row r="30" spans="1:15" x14ac:dyDescent="0.25">
      <c r="A30" s="52">
        <v>6</v>
      </c>
      <c r="B30" s="53" t="s">
        <v>57</v>
      </c>
      <c r="C30" s="54">
        <f>SUM(C31:C35)</f>
        <v>13644334026.191313</v>
      </c>
      <c r="D30" s="55">
        <f>D31+D32+D33+D34+D35</f>
        <v>137170</v>
      </c>
      <c r="E30" s="56">
        <f>E31+E32+E33+E34+E35</f>
        <v>14833652406.889999</v>
      </c>
      <c r="F30" s="57">
        <f t="shared" ref="F30:F36" si="3">IFERROR(E30/C30,".")</f>
        <v>1.0871657332938127</v>
      </c>
      <c r="G30" s="58">
        <f>G31+G32+G33+G34+G35</f>
        <v>83284</v>
      </c>
      <c r="H30" s="56">
        <f>H31+H32+H33+H34+H35</f>
        <v>8584601374.8699989</v>
      </c>
      <c r="I30" s="59">
        <f t="shared" ref="I30:I36" si="4">IFERROR(H30/C30,".")</f>
        <v>0.62916968746083313</v>
      </c>
      <c r="J30" s="60">
        <f>'[3]arkusz główny'!AK101</f>
        <v>75728</v>
      </c>
      <c r="K30" s="61">
        <f>K31+K32+K33+K34+K35</f>
        <v>6139834660.3800001</v>
      </c>
      <c r="L30" s="61">
        <f>L31+L32+L33+L34+L35</f>
        <v>3906776788.0599999</v>
      </c>
      <c r="M30" s="61">
        <f>M31+M32+M33+M34+M35</f>
        <v>1388440722.7700002</v>
      </c>
      <c r="N30" s="62">
        <f t="shared" ref="N30:N36" si="5">IFERROR(M30/O30,".")</f>
        <v>0.46147900297670857</v>
      </c>
      <c r="O30" s="63">
        <f>SUM(O31:O35)</f>
        <v>3008675831</v>
      </c>
    </row>
    <row r="31" spans="1:15" x14ac:dyDescent="0.25">
      <c r="A31" s="122" t="s">
        <v>58</v>
      </c>
      <c r="B31" s="123" t="s">
        <v>59</v>
      </c>
      <c r="C31" s="103">
        <f>'[3]arkusz główny'!F102</f>
        <v>4071879423.2986078</v>
      </c>
      <c r="D31" s="39">
        <f>'[3]arkusz główny'!H102</f>
        <v>33408</v>
      </c>
      <c r="E31" s="40">
        <f>'[3]arkusz główny'!I102</f>
        <v>4150350000</v>
      </c>
      <c r="F31" s="87">
        <f t="shared" si="3"/>
        <v>1.0192713409568066</v>
      </c>
      <c r="G31" s="41">
        <f>'[3]arkusz główny'!U102</f>
        <v>22775</v>
      </c>
      <c r="H31" s="40">
        <f>'[3]arkusz główny'!V102</f>
        <v>2796100000</v>
      </c>
      <c r="I31" s="89">
        <f t="shared" si="4"/>
        <v>0.68668536302946181</v>
      </c>
      <c r="J31" s="90">
        <f>'[3]arkusz główny'!AK102</f>
        <v>21183</v>
      </c>
      <c r="K31" s="51">
        <f>'[3]arkusz główny'!AL102</f>
        <v>2214550000</v>
      </c>
      <c r="L31" s="51">
        <f>'[3]arkusz główny'!AM102</f>
        <v>1409118165</v>
      </c>
      <c r="M31" s="51">
        <f>'[3]arkusz główny'!AN102</f>
        <v>502204009.86000001</v>
      </c>
      <c r="N31" s="104">
        <f t="shared" si="5"/>
        <v>0.55666152123177159</v>
      </c>
      <c r="O31" s="92">
        <f>'[3]arkusz główny'!AR102</f>
        <v>902171231</v>
      </c>
    </row>
    <row r="32" spans="1:15" x14ac:dyDescent="0.25">
      <c r="A32" s="44" t="s">
        <v>60</v>
      </c>
      <c r="B32" s="45" t="s">
        <v>61</v>
      </c>
      <c r="C32" s="115">
        <f>'[3]arkusz główny'!F110</f>
        <v>3227595196.614224</v>
      </c>
      <c r="D32" s="95">
        <f>'[3]arkusz główny'!H110</f>
        <v>21738</v>
      </c>
      <c r="E32" s="96">
        <f>'[3]arkusz główny'!I110</f>
        <v>3706950000</v>
      </c>
      <c r="F32" s="116">
        <f t="shared" si="3"/>
        <v>1.1485176343949897</v>
      </c>
      <c r="G32" s="98">
        <f>'[3]arkusz główny'!U110</f>
        <v>12517</v>
      </c>
      <c r="H32" s="96">
        <f>'[3]arkusz główny'!V110</f>
        <v>2145800000</v>
      </c>
      <c r="I32" s="117">
        <f t="shared" si="4"/>
        <v>0.66482934484812817</v>
      </c>
      <c r="J32" s="49">
        <f>'[3]arkusz główny'!AK110</f>
        <v>7604</v>
      </c>
      <c r="K32" s="50">
        <f>'[3]arkusz główny'!AL110</f>
        <v>1027490000</v>
      </c>
      <c r="L32" s="50">
        <f>'[3]arkusz główny'!AM110</f>
        <v>653791887</v>
      </c>
      <c r="M32" s="50">
        <f>'[3]arkusz główny'!AN110</f>
        <v>228848914.73000002</v>
      </c>
      <c r="N32" s="118">
        <f t="shared" si="5"/>
        <v>0.32475701922911399</v>
      </c>
      <c r="O32" s="119">
        <f>'[3]arkusz główny'!AR110</f>
        <v>704677347</v>
      </c>
    </row>
    <row r="33" spans="1:15" x14ac:dyDescent="0.25">
      <c r="A33" s="44" t="s">
        <v>62</v>
      </c>
      <c r="B33" s="45" t="s">
        <v>63</v>
      </c>
      <c r="C33" s="115">
        <f>'[3]arkusz główny'!F118</f>
        <v>3825920718.6019039</v>
      </c>
      <c r="D33" s="95">
        <f>'[3]arkusz główny'!H118</f>
        <v>75487</v>
      </c>
      <c r="E33" s="96">
        <f>'[3]arkusz główny'!I118</f>
        <v>4529220000</v>
      </c>
      <c r="F33" s="116">
        <f t="shared" si="3"/>
        <v>1.1838248445605797</v>
      </c>
      <c r="G33" s="98">
        <f>'[3]arkusz główny'!U118</f>
        <v>45233</v>
      </c>
      <c r="H33" s="96">
        <f>'[3]arkusz główny'!V118</f>
        <v>2713980000</v>
      </c>
      <c r="I33" s="117">
        <f t="shared" si="4"/>
        <v>0.70936650276218027</v>
      </c>
      <c r="J33" s="49">
        <f>'[3]arkusz główny'!AK118</f>
        <v>44837</v>
      </c>
      <c r="K33" s="50">
        <f>'[3]arkusz główny'!AL118</f>
        <v>2242608000</v>
      </c>
      <c r="L33" s="50">
        <f>'[3]arkusz główny'!AM118</f>
        <v>1426971470.4000001</v>
      </c>
      <c r="M33" s="50">
        <f>'[3]arkusz główny'!AN118</f>
        <v>507854458.01999998</v>
      </c>
      <c r="N33" s="118">
        <f t="shared" si="5"/>
        <v>0.59828344311503512</v>
      </c>
      <c r="O33" s="119">
        <f>'[3]arkusz główny'!AR118</f>
        <v>848852603</v>
      </c>
    </row>
    <row r="34" spans="1:15" x14ac:dyDescent="0.25">
      <c r="A34" s="44" t="s">
        <v>64</v>
      </c>
      <c r="B34" s="45" t="s">
        <v>65</v>
      </c>
      <c r="C34" s="115">
        <f>'[3]arkusz główny'!F128</f>
        <v>2508659831.6662879</v>
      </c>
      <c r="D34" s="95">
        <f>'[3]arkusz główny'!H128</f>
        <v>5650</v>
      </c>
      <c r="E34" s="96">
        <f>'[3]arkusz główny'!I128</f>
        <v>2447132406.8900003</v>
      </c>
      <c r="F34" s="116">
        <f t="shared" si="3"/>
        <v>0.97547398654865847</v>
      </c>
      <c r="G34" s="98">
        <f>'[3]arkusz główny'!U128</f>
        <v>2188</v>
      </c>
      <c r="H34" s="96">
        <f>'[3]arkusz główny'!V128</f>
        <v>918605877.46999979</v>
      </c>
      <c r="I34" s="117">
        <f t="shared" si="4"/>
        <v>0.36617394908414053</v>
      </c>
      <c r="J34" s="49">
        <f>'[3]arkusz główny'!AK128</f>
        <v>1568</v>
      </c>
      <c r="K34" s="50">
        <f>'[3]arkusz główny'!AL128</f>
        <v>645207599.17999995</v>
      </c>
      <c r="L34" s="50">
        <f>'[3]arkusz główny'!AM128</f>
        <v>410545591.94999999</v>
      </c>
      <c r="M34" s="50">
        <f>'[3]arkusz główny'!AN128</f>
        <v>147201239.19999999</v>
      </c>
      <c r="N34" s="118">
        <f t="shared" si="5"/>
        <v>0.26735774866241291</v>
      </c>
      <c r="O34" s="119">
        <f>'[3]arkusz główny'!AR128</f>
        <v>550577793</v>
      </c>
    </row>
    <row r="35" spans="1:15" x14ac:dyDescent="0.25">
      <c r="A35" s="44" t="s">
        <v>66</v>
      </c>
      <c r="B35" s="45" t="s">
        <v>67</v>
      </c>
      <c r="C35" s="115">
        <f>'[3]arkusz główny'!F133</f>
        <v>10278856.010288</v>
      </c>
      <c r="D35" s="46">
        <f>'[3]arkusz główny'!H133</f>
        <v>887</v>
      </c>
      <c r="E35" s="124"/>
      <c r="F35" s="125"/>
      <c r="G35" s="48">
        <f>'[3]arkusz główny'!U133</f>
        <v>571</v>
      </c>
      <c r="H35" s="47">
        <f>'[3]arkusz główny'!V133</f>
        <v>10115497.399999999</v>
      </c>
      <c r="I35" s="117">
        <f t="shared" si="4"/>
        <v>0.98410731601605295</v>
      </c>
      <c r="J35" s="49">
        <f>'[3]arkusz główny'!AK133</f>
        <v>570</v>
      </c>
      <c r="K35" s="50">
        <f>'[3]arkusz główny'!AL133</f>
        <v>9979061.1999999993</v>
      </c>
      <c r="L35" s="50">
        <f>'[3]arkusz główny'!AM133</f>
        <v>6349673.71</v>
      </c>
      <c r="M35" s="50">
        <f>'[3]arkusz główny'!AN133</f>
        <v>2332100.96</v>
      </c>
      <c r="N35" s="118">
        <f t="shared" si="5"/>
        <v>0.97298293556937265</v>
      </c>
      <c r="O35" s="119">
        <f>'[3]arkusz główny'!AR133</f>
        <v>2396857</v>
      </c>
    </row>
    <row r="36" spans="1:15" x14ac:dyDescent="0.25">
      <c r="A36" s="52">
        <v>7</v>
      </c>
      <c r="B36" s="53" t="s">
        <v>68</v>
      </c>
      <c r="C36" s="54">
        <f>'[3]arkusz główny'!F139</f>
        <v>9955242371.258255</v>
      </c>
      <c r="D36" s="55">
        <f>SUM(D37:D41)</f>
        <v>10391</v>
      </c>
      <c r="E36" s="56">
        <f>SUM(E37:E41)</f>
        <v>13796741917.271828</v>
      </c>
      <c r="F36" s="57">
        <f t="shared" si="3"/>
        <v>1.3858770487702392</v>
      </c>
      <c r="G36" s="58">
        <f>SUM(G37:G41)</f>
        <v>5130</v>
      </c>
      <c r="H36" s="56">
        <f>SUM(H37:H41)</f>
        <v>6238512720.8200512</v>
      </c>
      <c r="I36" s="59">
        <f t="shared" si="4"/>
        <v>0.62665603590237429</v>
      </c>
      <c r="J36" s="60">
        <f>'[3]arkusz główny'!AK139</f>
        <v>1814</v>
      </c>
      <c r="K36" s="61">
        <f>SUM(K37:K41)</f>
        <v>4109459088.9800005</v>
      </c>
      <c r="L36" s="61">
        <f>SUM(L37:L41)</f>
        <v>2614848801.79</v>
      </c>
      <c r="M36" s="61">
        <f>SUM(M37:M41)</f>
        <v>948323828.14000022</v>
      </c>
      <c r="N36" s="62">
        <f t="shared" si="5"/>
        <v>0.42843582323917434</v>
      </c>
      <c r="O36" s="63">
        <f>'[3]arkusz główny'!AR139</f>
        <v>2213455964</v>
      </c>
    </row>
    <row r="37" spans="1:15" x14ac:dyDescent="0.25">
      <c r="A37" s="290" t="s">
        <v>69</v>
      </c>
      <c r="B37" s="83" t="s">
        <v>70</v>
      </c>
      <c r="C37" s="280"/>
      <c r="D37" s="39">
        <f>'[3]arkusz główny'!H140</f>
        <v>5465</v>
      </c>
      <c r="E37" s="40">
        <f>'[3]arkusz główny'!I140</f>
        <v>6685752268.1812611</v>
      </c>
      <c r="F37" s="281"/>
      <c r="G37" s="41">
        <f>'[3]arkusz główny'!U140</f>
        <v>2310</v>
      </c>
      <c r="H37" s="40">
        <f>'[3]arkusz główny'!V140</f>
        <v>2287905085.5749187</v>
      </c>
      <c r="I37" s="282"/>
      <c r="J37" s="42">
        <f>'[3]arkusz główny'!AK140</f>
        <v>1173</v>
      </c>
      <c r="K37" s="43">
        <f>'[3]arkusz główny'!AL140</f>
        <v>2012705076.6400001</v>
      </c>
      <c r="L37" s="43">
        <f>'[3]arkusz główny'!AM140</f>
        <v>1280684231.48</v>
      </c>
      <c r="M37" s="43">
        <f>'[3]arkusz główny'!AN140</f>
        <v>469498662.62000012</v>
      </c>
      <c r="N37" s="283"/>
      <c r="O37" s="284"/>
    </row>
    <row r="38" spans="1:15" x14ac:dyDescent="0.25">
      <c r="A38" s="310"/>
      <c r="B38" s="83" t="s">
        <v>71</v>
      </c>
      <c r="C38" s="280"/>
      <c r="D38" s="95">
        <f>'[3]arkusz główny'!H141</f>
        <v>3026</v>
      </c>
      <c r="E38" s="96">
        <f>'[3]arkusz główny'!I141</f>
        <v>5734241006.1790257</v>
      </c>
      <c r="F38" s="281"/>
      <c r="G38" s="98">
        <f>'[3]arkusz główny'!U141</f>
        <v>1830</v>
      </c>
      <c r="H38" s="96">
        <f>'[3]arkusz główny'!V141</f>
        <v>3193684677.5568104</v>
      </c>
      <c r="I38" s="282"/>
      <c r="J38" s="100">
        <f>'[3]arkusz główny'!AK141</f>
        <v>822</v>
      </c>
      <c r="K38" s="101">
        <f>'[3]arkusz główny'!AL141</f>
        <v>1552091610.74</v>
      </c>
      <c r="L38" s="101">
        <f>'[3]arkusz główny'!AM141</f>
        <v>987595887.28000009</v>
      </c>
      <c r="M38" s="101">
        <f>'[3]arkusz główny'!AN141</f>
        <v>355958673.39999998</v>
      </c>
      <c r="N38" s="283"/>
      <c r="O38" s="284"/>
    </row>
    <row r="39" spans="1:15" x14ac:dyDescent="0.25">
      <c r="A39" s="290" t="s">
        <v>72</v>
      </c>
      <c r="B39" s="77" t="s">
        <v>73</v>
      </c>
      <c r="C39" s="280"/>
      <c r="D39" s="95">
        <f>'[3]arkusz główny'!H144</f>
        <v>1464</v>
      </c>
      <c r="E39" s="96">
        <f>'[3]arkusz główny'!I144</f>
        <v>895228557.01448703</v>
      </c>
      <c r="F39" s="281"/>
      <c r="G39" s="98">
        <f>'[3]arkusz główny'!U144</f>
        <v>698</v>
      </c>
      <c r="H39" s="96">
        <f>'[3]arkusz główny'!V144</f>
        <v>446575278.13778263</v>
      </c>
      <c r="I39" s="282"/>
      <c r="J39" s="100">
        <f>'[3]arkusz główny'!AK144</f>
        <v>490</v>
      </c>
      <c r="K39" s="101">
        <f>'[3]arkusz główny'!AL144</f>
        <v>320388065.64999998</v>
      </c>
      <c r="L39" s="101">
        <f>'[3]arkusz główny'!AM144</f>
        <v>203862923.90000001</v>
      </c>
      <c r="M39" s="101">
        <f>'[3]arkusz główny'!AN144</f>
        <v>71760390.829999998</v>
      </c>
      <c r="N39" s="283"/>
      <c r="O39" s="284"/>
    </row>
    <row r="40" spans="1:15" ht="24" x14ac:dyDescent="0.25">
      <c r="A40" s="310"/>
      <c r="B40" s="64" t="s">
        <v>74</v>
      </c>
      <c r="C40" s="280"/>
      <c r="D40" s="95">
        <f>'[3]arkusz główny'!H145</f>
        <v>333</v>
      </c>
      <c r="E40" s="96">
        <f>'[3]arkusz główny'!I145</f>
        <v>422624231.05647963</v>
      </c>
      <c r="F40" s="281"/>
      <c r="G40" s="98">
        <f>'[3]arkusz główny'!U145</f>
        <v>216</v>
      </c>
      <c r="H40" s="96">
        <f>'[3]arkusz główny'!V145</f>
        <v>265742503.70363826</v>
      </c>
      <c r="I40" s="282"/>
      <c r="J40" s="100">
        <f>'[3]arkusz główny'!AK145</f>
        <v>158</v>
      </c>
      <c r="K40" s="101">
        <f>'[3]arkusz główny'!AL145</f>
        <v>184387400.17000005</v>
      </c>
      <c r="L40" s="101">
        <f>'[3]arkusz główny'!AM145</f>
        <v>117325702.17999998</v>
      </c>
      <c r="M40" s="101">
        <f>'[3]arkusz główny'!AN145</f>
        <v>42124784.949999996</v>
      </c>
      <c r="N40" s="283"/>
      <c r="O40" s="284"/>
    </row>
    <row r="41" spans="1:15" x14ac:dyDescent="0.25">
      <c r="A41" s="126" t="s">
        <v>75</v>
      </c>
      <c r="B41" s="77" t="s">
        <v>76</v>
      </c>
      <c r="C41" s="280"/>
      <c r="D41" s="46">
        <f>'[3]arkusz główny'!H146</f>
        <v>103</v>
      </c>
      <c r="E41" s="47">
        <f>'[3]arkusz główny'!I146</f>
        <v>58895854.840573631</v>
      </c>
      <c r="F41" s="281"/>
      <c r="G41" s="48">
        <f>'[3]arkusz główny'!U146</f>
        <v>76</v>
      </c>
      <c r="H41" s="47">
        <f>'[3]arkusz główny'!V146</f>
        <v>44605175.846900828</v>
      </c>
      <c r="I41" s="282"/>
      <c r="J41" s="49">
        <f>'[3]arkusz główny'!AK146</f>
        <v>72</v>
      </c>
      <c r="K41" s="50">
        <f>'[3]arkusz główny'!AL146</f>
        <v>39886935.780000009</v>
      </c>
      <c r="L41" s="50">
        <f>'[3]arkusz główny'!AM146</f>
        <v>25380056.950000003</v>
      </c>
      <c r="M41" s="50">
        <f>'[3]arkusz główny'!AN146</f>
        <v>8981316.3399999999</v>
      </c>
      <c r="N41" s="283"/>
      <c r="O41" s="284"/>
    </row>
    <row r="42" spans="1:15" x14ac:dyDescent="0.25">
      <c r="A42" s="52">
        <v>8</v>
      </c>
      <c r="B42" s="53" t="s">
        <v>77</v>
      </c>
      <c r="C42" s="54">
        <f>'[3]arkusz główny'!F148</f>
        <v>1135106750.1889119</v>
      </c>
      <c r="D42" s="55">
        <f>'[3]arkusz główny'!H148</f>
        <v>22661</v>
      </c>
      <c r="E42" s="56">
        <f>'[3]arkusz główny'!I148</f>
        <v>128740346.41999999</v>
      </c>
      <c r="F42" s="57">
        <f>IFERROR(E42/C42,".")</f>
        <v>0.11341695078332868</v>
      </c>
      <c r="G42" s="58">
        <f>'[3]arkusz główny'!U148</f>
        <v>18411</v>
      </c>
      <c r="H42" s="56">
        <f>'[3]arkusz główny'!V148</f>
        <v>1087699655.6900001</v>
      </c>
      <c r="I42" s="59">
        <f>IFERROR(H42/C42,".")</f>
        <v>0.95823556287457368</v>
      </c>
      <c r="J42" s="60">
        <f>'[3]arkusz główny'!AK148</f>
        <v>18417</v>
      </c>
      <c r="K42" s="61">
        <f>'[3]arkusz główny'!AL148</f>
        <v>651226846.53999996</v>
      </c>
      <c r="L42" s="61">
        <f>'[3]arkusz główny'!AM148</f>
        <v>414374745.39000005</v>
      </c>
      <c r="M42" s="61">
        <f>'[3]arkusz główny'!AN148</f>
        <v>149715911.81999996</v>
      </c>
      <c r="N42" s="62">
        <f>IFERROR(M42/O42,".")</f>
        <v>0.58899431714331041</v>
      </c>
      <c r="O42" s="63">
        <f>'[3]arkusz główny'!AR148</f>
        <v>254189060</v>
      </c>
    </row>
    <row r="43" spans="1:15" x14ac:dyDescent="0.25">
      <c r="A43" s="127" t="s">
        <v>78</v>
      </c>
      <c r="B43" s="128" t="s">
        <v>79</v>
      </c>
      <c r="C43" s="307"/>
      <c r="D43" s="129">
        <f>'[3]arkusz główny'!H149</f>
        <v>20638</v>
      </c>
      <c r="E43" s="130">
        <f>'[3]arkusz główny'!I149</f>
        <v>116510320.44999999</v>
      </c>
      <c r="F43" s="131"/>
      <c r="G43" s="132">
        <f>'[3]arkusz główny'!U149</f>
        <v>17279</v>
      </c>
      <c r="H43" s="130">
        <f>'[3]arkusz główny'!V149</f>
        <v>1082144540.77</v>
      </c>
      <c r="I43" s="133"/>
      <c r="J43" s="134">
        <f>'[3]arkusz główny'!AK149</f>
        <v>18085</v>
      </c>
      <c r="K43" s="135">
        <f>'[3]arkusz główny'!AL149</f>
        <v>645511969.70000005</v>
      </c>
      <c r="L43" s="135">
        <f>'[3]arkusz główny'!AM149</f>
        <v>410738374.89999998</v>
      </c>
      <c r="M43" s="135">
        <f>'[3]arkusz główny'!AN149</f>
        <v>148443432.55000001</v>
      </c>
      <c r="N43" s="136"/>
      <c r="O43" s="137"/>
    </row>
    <row r="44" spans="1:15" x14ac:dyDescent="0.25">
      <c r="A44" s="290" t="s">
        <v>80</v>
      </c>
      <c r="B44" s="138" t="s">
        <v>81</v>
      </c>
      <c r="C44" s="308"/>
      <c r="D44" s="139">
        <f>'[3]arkusz główny'!H150</f>
        <v>20500</v>
      </c>
      <c r="E44" s="140">
        <f>'[3]arkusz główny'!I150</f>
        <v>114528671.84999999</v>
      </c>
      <c r="F44" s="311"/>
      <c r="G44" s="141">
        <f>'[3]arkusz główny'!U150</f>
        <v>17222</v>
      </c>
      <c r="H44" s="142">
        <f>'[3]zobowiązania wieloletnie'!F10</f>
        <v>115629152.91</v>
      </c>
      <c r="I44" s="312"/>
      <c r="J44" s="143">
        <f>'[3]arkusz główny'!AK150</f>
        <v>2593</v>
      </c>
      <c r="K44" s="144">
        <f>'[3]arkusz główny'!AL150</f>
        <v>83335755.329999998</v>
      </c>
      <c r="L44" s="144">
        <f>'[3]arkusz główny'!AM150</f>
        <v>53026416.680000007</v>
      </c>
      <c r="M44" s="144">
        <f>'[3]arkusz główny'!AN150</f>
        <v>18997238.390000001</v>
      </c>
      <c r="N44" s="313"/>
      <c r="O44" s="314"/>
    </row>
    <row r="45" spans="1:15" x14ac:dyDescent="0.25">
      <c r="A45" s="285"/>
      <c r="B45" s="145" t="s">
        <v>82</v>
      </c>
      <c r="C45" s="308"/>
      <c r="D45" s="139">
        <f>'[3]arkusz główny'!H170</f>
        <v>138</v>
      </c>
      <c r="E45" s="140">
        <f>'[3]arkusz główny'!I170</f>
        <v>1981648.6</v>
      </c>
      <c r="F45" s="311"/>
      <c r="G45" s="146">
        <f>'[3]arkusz główny'!U170</f>
        <v>57</v>
      </c>
      <c r="H45" s="147">
        <f>'[3]zobowiązania wieloletnie'!F11</f>
        <v>469014248.06</v>
      </c>
      <c r="I45" s="312"/>
      <c r="J45" s="143">
        <f>'[3]arkusz główny'!AK170</f>
        <v>9379</v>
      </c>
      <c r="K45" s="144">
        <f>'[3]arkusz główny'!AL170</f>
        <v>309483360.56999999</v>
      </c>
      <c r="L45" s="144">
        <f>'[3]arkusz główny'!AM170</f>
        <v>196923694.00999999</v>
      </c>
      <c r="M45" s="144">
        <f>'[3]arkusz główny'!AN170</f>
        <v>71110580.400000006</v>
      </c>
      <c r="N45" s="313"/>
      <c r="O45" s="314"/>
    </row>
    <row r="46" spans="1:15" x14ac:dyDescent="0.25">
      <c r="A46" s="310"/>
      <c r="B46" s="145" t="s">
        <v>83</v>
      </c>
      <c r="C46" s="308"/>
      <c r="D46" s="148"/>
      <c r="E46" s="149"/>
      <c r="F46" s="311"/>
      <c r="G46" s="150"/>
      <c r="H46" s="147">
        <f>'[3]arkusz główny'!V179</f>
        <v>497501139.80000001</v>
      </c>
      <c r="I46" s="312"/>
      <c r="J46" s="143">
        <f>'[3]arkusz główny'!AK179</f>
        <v>7670</v>
      </c>
      <c r="K46" s="144">
        <f>'[3]arkusz główny'!AL179</f>
        <v>252692853.80000001</v>
      </c>
      <c r="L46" s="144">
        <f>'[3]arkusz główny'!AM179</f>
        <v>160788264.20999998</v>
      </c>
      <c r="M46" s="144">
        <f>'[3]arkusz główny'!AN179</f>
        <v>58335613.75999999</v>
      </c>
      <c r="N46" s="313"/>
      <c r="O46" s="314"/>
    </row>
    <row r="47" spans="1:15" s="155" customFormat="1" ht="13" x14ac:dyDescent="0.3">
      <c r="A47" s="151" t="s">
        <v>84</v>
      </c>
      <c r="B47" s="152" t="s">
        <v>85</v>
      </c>
      <c r="C47" s="309"/>
      <c r="D47" s="129">
        <f>'[3]arkusz główny'!H187</f>
        <v>2023</v>
      </c>
      <c r="E47" s="130">
        <f>'[3]arkusz główny'!I187</f>
        <v>12230025.970000001</v>
      </c>
      <c r="F47" s="131"/>
      <c r="G47" s="153">
        <f>'[3]arkusz główny'!U187</f>
        <v>1132</v>
      </c>
      <c r="H47" s="154">
        <f>'[3]arkusz główny'!V187</f>
        <v>5555114.9199999999</v>
      </c>
      <c r="I47" s="133"/>
      <c r="J47" s="134">
        <f>'[3]arkusz główny'!AK187</f>
        <v>920</v>
      </c>
      <c r="K47" s="135">
        <f>'[3]arkusz główny'!AL187</f>
        <v>5714876.8399999999</v>
      </c>
      <c r="L47" s="135">
        <f>'[3]arkusz główny'!AM187</f>
        <v>3636370.4899999993</v>
      </c>
      <c r="M47" s="135">
        <f>'[3]arkusz główny'!AN187</f>
        <v>1272479.2699999998</v>
      </c>
      <c r="N47" s="136"/>
      <c r="O47" s="137"/>
    </row>
    <row r="48" spans="1:15" x14ac:dyDescent="0.25">
      <c r="A48" s="52">
        <v>9</v>
      </c>
      <c r="B48" s="53" t="s">
        <v>86</v>
      </c>
      <c r="C48" s="54">
        <f>'[3]arkusz główny'!F193</f>
        <v>1180216194.1521759</v>
      </c>
      <c r="D48" s="55">
        <f>SUM(D49:D50)</f>
        <v>535</v>
      </c>
      <c r="E48" s="56"/>
      <c r="F48" s="57"/>
      <c r="G48" s="58">
        <f>SUM(G49)</f>
        <v>495</v>
      </c>
      <c r="H48" s="56">
        <f>'[3]zobowiązania wieloletnie'!F13</f>
        <v>938237471.51999998</v>
      </c>
      <c r="I48" s="59">
        <f>IFERROR(H48/C48,".")</f>
        <v>0.79497085039914694</v>
      </c>
      <c r="J48" s="60">
        <f>J49+J50</f>
        <v>1179</v>
      </c>
      <c r="K48" s="61">
        <f>SUM(K49:K50)</f>
        <v>592884934.79999995</v>
      </c>
      <c r="L48" s="61">
        <f>SUM(L49:L50)</f>
        <v>375773069.00999999</v>
      </c>
      <c r="M48" s="61">
        <f>SUM(M49:M50)</f>
        <v>135408158.00999999</v>
      </c>
      <c r="N48" s="62">
        <f>IFERROR(M48/O48,".")</f>
        <v>0.51600489790234927</v>
      </c>
      <c r="O48" s="63">
        <f>'[3]arkusz główny'!AR193</f>
        <v>262416420</v>
      </c>
    </row>
    <row r="49" spans="1:15" x14ac:dyDescent="0.25">
      <c r="A49" s="285" t="s">
        <v>87</v>
      </c>
      <c r="B49" s="156" t="s">
        <v>88</v>
      </c>
      <c r="C49" s="280"/>
      <c r="D49" s="39">
        <f>'[3]arkusz główny'!H194</f>
        <v>535</v>
      </c>
      <c r="E49" s="322"/>
      <c r="F49" s="281"/>
      <c r="G49" s="41">
        <f>'[3]arkusz główny'!U194</f>
        <v>495</v>
      </c>
      <c r="H49" s="142">
        <f>'[3]zobowiązania wieloletnie'!F14</f>
        <v>659892612.21000004</v>
      </c>
      <c r="I49" s="282"/>
      <c r="J49" s="157">
        <f>'[3]arkusz główny'!AK194</f>
        <v>423</v>
      </c>
      <c r="K49" s="101">
        <f>'[3]arkusz główny'!AL194</f>
        <v>321630036.73000002</v>
      </c>
      <c r="L49" s="43">
        <f>'[3]arkusz główny'!AM194</f>
        <v>203173586.53</v>
      </c>
      <c r="M49" s="43">
        <f>'[3]arkusz główny'!AN194</f>
        <v>72431015.870000005</v>
      </c>
      <c r="N49" s="283"/>
      <c r="O49" s="284"/>
    </row>
    <row r="50" spans="1:15" x14ac:dyDescent="0.25">
      <c r="A50" s="285"/>
      <c r="B50" s="158" t="s">
        <v>38</v>
      </c>
      <c r="C50" s="280"/>
      <c r="D50" s="159"/>
      <c r="E50" s="322"/>
      <c r="F50" s="281"/>
      <c r="G50" s="160"/>
      <c r="H50" s="161">
        <f>'[3]zobowiązania wieloletnie'!F15</f>
        <v>278344859.31</v>
      </c>
      <c r="I50" s="282"/>
      <c r="J50" s="49">
        <f>'[3]arkusz główny'!AK205</f>
        <v>756</v>
      </c>
      <c r="K50" s="50">
        <f>'[3]arkusz główny'!AL205</f>
        <v>271254898.06999999</v>
      </c>
      <c r="L50" s="50">
        <f>'[3]arkusz główny'!AM205</f>
        <v>172599482.47999999</v>
      </c>
      <c r="M50" s="50">
        <f>'[3]arkusz główny'!AN205</f>
        <v>62977142.140000001</v>
      </c>
      <c r="N50" s="283"/>
      <c r="O50" s="284"/>
    </row>
    <row r="51" spans="1:15" x14ac:dyDescent="0.25">
      <c r="A51" s="52">
        <v>10</v>
      </c>
      <c r="B51" s="162" t="s">
        <v>89</v>
      </c>
      <c r="C51" s="54">
        <f>'[3]arkusz główny'!F206</f>
        <v>9265982449.3170586</v>
      </c>
      <c r="D51" s="55">
        <f>'[3]arkusz główny'!H206</f>
        <v>502296</v>
      </c>
      <c r="E51" s="56"/>
      <c r="F51" s="57"/>
      <c r="G51" s="58">
        <f>'[3]arkusz główny'!U206</f>
        <v>426740</v>
      </c>
      <c r="H51" s="56">
        <f>'[3]zobowiązania wieloletnie'!F16</f>
        <v>7081037814.5640011</v>
      </c>
      <c r="I51" s="59">
        <f>IFERROR(H51/C51,".")</f>
        <v>0.76419719692928012</v>
      </c>
      <c r="J51" s="60">
        <f>'[3]arkusz główny'!AK206</f>
        <v>110687</v>
      </c>
      <c r="K51" s="163">
        <f>'[3]arkusz główny'!AL206</f>
        <v>5653521790.8499994</v>
      </c>
      <c r="L51" s="163">
        <f>'[3]arkusz główny'!AM206</f>
        <v>3597315230.2600007</v>
      </c>
      <c r="M51" s="163">
        <f>'[3]arkusz główny'!AN206</f>
        <v>1287295935.73</v>
      </c>
      <c r="N51" s="164">
        <f>IFERROR(M51/O51,".")</f>
        <v>0.62580462372799217</v>
      </c>
      <c r="O51" s="63">
        <f>'[3]arkusz główny'!AR206</f>
        <v>2057025287</v>
      </c>
    </row>
    <row r="52" spans="1:15" x14ac:dyDescent="0.25">
      <c r="A52" s="44" t="s">
        <v>90</v>
      </c>
      <c r="B52" s="138" t="s">
        <v>91</v>
      </c>
      <c r="C52" s="280"/>
      <c r="D52" s="165">
        <f>'[3]arkusz główny'!H207</f>
        <v>469481</v>
      </c>
      <c r="E52" s="321"/>
      <c r="F52" s="318"/>
      <c r="G52" s="166">
        <f>'[3]arkusz główny'!U207</f>
        <v>400478</v>
      </c>
      <c r="H52" s="167">
        <f>'[3]arkusz główny'!V207</f>
        <v>4622399917.9499998</v>
      </c>
      <c r="I52" s="319"/>
      <c r="J52" s="168">
        <f>'[3]arkusz główny'!AK207</f>
        <v>104012</v>
      </c>
      <c r="K52" s="169">
        <f>'[3]arkusz główny'!AL207</f>
        <v>5212212785.1799994</v>
      </c>
      <c r="L52" s="169">
        <f>'[3]arkusz główny'!AM207</f>
        <v>3316510532.3699999</v>
      </c>
      <c r="M52" s="169">
        <f>'[3]arkusz główny'!AN207</f>
        <v>1186804030.1200001</v>
      </c>
      <c r="N52" s="320"/>
      <c r="O52" s="284"/>
    </row>
    <row r="53" spans="1:15" x14ac:dyDescent="0.25">
      <c r="A53" s="126" t="s">
        <v>92</v>
      </c>
      <c r="B53" s="138" t="s">
        <v>91</v>
      </c>
      <c r="C53" s="280"/>
      <c r="D53" s="106">
        <f>'[3]arkusz główny'!H208</f>
        <v>46479</v>
      </c>
      <c r="E53" s="321"/>
      <c r="F53" s="318"/>
      <c r="G53" s="109">
        <f>'[3]arkusz główny'!U208</f>
        <v>38737</v>
      </c>
      <c r="H53" s="107">
        <f>'[3]arkusz główny'!V208</f>
        <v>389936028.88</v>
      </c>
      <c r="I53" s="319"/>
      <c r="J53" s="168">
        <f>'[3]arkusz główny'!AK208</f>
        <v>11898</v>
      </c>
      <c r="K53" s="169">
        <f>'[3]arkusz główny'!AL208</f>
        <v>441309005.67000002</v>
      </c>
      <c r="L53" s="169">
        <f>'[3]arkusz główny'!AM208</f>
        <v>280804697.88999999</v>
      </c>
      <c r="M53" s="169">
        <f>'[3]arkusz główny'!AN208</f>
        <v>100491905.60999998</v>
      </c>
      <c r="N53" s="320"/>
      <c r="O53" s="284"/>
    </row>
    <row r="54" spans="1:15" x14ac:dyDescent="0.25">
      <c r="A54" s="315" t="s">
        <v>93</v>
      </c>
      <c r="B54" s="138" t="s">
        <v>81</v>
      </c>
      <c r="C54" s="280"/>
      <c r="D54" s="170">
        <f>'[3]arkusz główny'!H209</f>
        <v>352583</v>
      </c>
      <c r="E54" s="321"/>
      <c r="F54" s="318"/>
      <c r="G54" s="171">
        <f>'[3]arkusz główny'!U209</f>
        <v>283032</v>
      </c>
      <c r="H54" s="172">
        <f>'[3]zobowiązania wieloletnie'!F17</f>
        <v>5539934814.5640011</v>
      </c>
      <c r="I54" s="319"/>
      <c r="J54" s="168">
        <f>'[3]arkusz główny'!AK209</f>
        <v>81223</v>
      </c>
      <c r="K54" s="169">
        <f>'[3]arkusz główny'!AL209</f>
        <v>4112409634.3000002</v>
      </c>
      <c r="L54" s="169">
        <f>'[3]arkusz główny'!AM209</f>
        <v>2616723464.8599997</v>
      </c>
      <c r="M54" s="169">
        <f>'[3]arkusz główny'!AN209</f>
        <v>930284767.91999984</v>
      </c>
      <c r="N54" s="320"/>
      <c r="O54" s="284"/>
    </row>
    <row r="55" spans="1:15" x14ac:dyDescent="0.25">
      <c r="A55" s="316"/>
      <c r="B55" s="173" t="s">
        <v>82</v>
      </c>
      <c r="C55" s="280"/>
      <c r="D55" s="106">
        <f>'[3]arkusz główny'!H223</f>
        <v>149713</v>
      </c>
      <c r="E55" s="321"/>
      <c r="F55" s="318"/>
      <c r="G55" s="106">
        <f>'[3]arkusz główny'!U223</f>
        <v>143708</v>
      </c>
      <c r="H55" s="147">
        <f>'[3]zobowiązania wieloletnie'!F18</f>
        <v>1541103000</v>
      </c>
      <c r="I55" s="319"/>
      <c r="J55" s="168">
        <f>'[3]arkusz główny'!AK223</f>
        <v>57607</v>
      </c>
      <c r="K55" s="112">
        <f>'[3]arkusz główny'!AL223</f>
        <v>1541068039.7499998</v>
      </c>
      <c r="L55" s="112">
        <f>'[3]arkusz główny'!AM223</f>
        <v>980563693.88999987</v>
      </c>
      <c r="M55" s="112">
        <f>'[3]arkusz główny'!AN223</f>
        <v>357000603.44999999</v>
      </c>
      <c r="N55" s="320"/>
      <c r="O55" s="284"/>
    </row>
    <row r="56" spans="1:15" x14ac:dyDescent="0.25">
      <c r="A56" s="291"/>
      <c r="B56" s="174" t="s">
        <v>83</v>
      </c>
      <c r="C56" s="78"/>
      <c r="D56" s="175"/>
      <c r="E56" s="176"/>
      <c r="F56" s="177"/>
      <c r="G56" s="178"/>
      <c r="H56" s="179"/>
      <c r="I56" s="180"/>
      <c r="J56" s="168">
        <f>'[3]arkusz główny'!AK228</f>
        <v>1</v>
      </c>
      <c r="K56" s="112">
        <f>'[3]arkusz główny'!AL228</f>
        <v>44116.800000000003</v>
      </c>
      <c r="L56" s="112">
        <f>'[3]arkusz główny'!AM228</f>
        <v>28071.51</v>
      </c>
      <c r="M56" s="112">
        <f>'[3]arkusz główny'!AN228</f>
        <v>10564.36</v>
      </c>
      <c r="N56" s="181"/>
      <c r="O56" s="182"/>
    </row>
    <row r="57" spans="1:15" x14ac:dyDescent="0.25">
      <c r="A57" s="52">
        <v>11</v>
      </c>
      <c r="B57" s="53" t="s">
        <v>94</v>
      </c>
      <c r="C57" s="54">
        <f>'[3]arkusz główny'!F229</f>
        <v>3517367594.9680166</v>
      </c>
      <c r="D57" s="55">
        <f>'[3]arkusz główny'!H229</f>
        <v>129894</v>
      </c>
      <c r="E57" s="56"/>
      <c r="F57" s="57"/>
      <c r="G57" s="58">
        <f>'[3]arkusz główny'!U229</f>
        <v>108939</v>
      </c>
      <c r="H57" s="56">
        <f>'[3]zobowiązania wieloletnie'!F19</f>
        <v>2818882709.072</v>
      </c>
      <c r="I57" s="59">
        <f>IFERROR(H57/C57,".")</f>
        <v>0.8014182859661082</v>
      </c>
      <c r="J57" s="60">
        <f>'[3]arkusz główny'!AK229</f>
        <v>30808</v>
      </c>
      <c r="K57" s="163">
        <f>'[3]arkusz główny'!AL229</f>
        <v>2175806181.6100001</v>
      </c>
      <c r="L57" s="163">
        <f>'[3]arkusz główny'!AM229</f>
        <v>1384464237.46</v>
      </c>
      <c r="M57" s="163">
        <f>'[3]arkusz główny'!AN229</f>
        <v>497213616.00999999</v>
      </c>
      <c r="N57" s="164">
        <f>IFERROR(M57/O57,".")</f>
        <v>0.63471260218521253</v>
      </c>
      <c r="O57" s="63">
        <f>'[3]arkusz główny'!AR229</f>
        <v>783368117</v>
      </c>
    </row>
    <row r="58" spans="1:15" x14ac:dyDescent="0.25">
      <c r="A58" s="122" t="s">
        <v>95</v>
      </c>
      <c r="B58" s="38" t="s">
        <v>96</v>
      </c>
      <c r="C58" s="280"/>
      <c r="D58" s="165">
        <f>'[3]arkusz główny'!H230</f>
        <v>31524</v>
      </c>
      <c r="E58" s="317"/>
      <c r="F58" s="318"/>
      <c r="G58" s="166">
        <f>'[3]arkusz główny'!U230</f>
        <v>22231</v>
      </c>
      <c r="H58" s="167">
        <f>'[3]arkusz główny'!V230</f>
        <v>398676088.31000006</v>
      </c>
      <c r="I58" s="319"/>
      <c r="J58" s="168">
        <f>'[3]arkusz główny'!AK230</f>
        <v>13101</v>
      </c>
      <c r="K58" s="169">
        <f>'[3]arkusz główny'!AL230</f>
        <v>463848011.35999995</v>
      </c>
      <c r="L58" s="169">
        <f>'[3]arkusz główny'!AM230</f>
        <v>295146281.21999997</v>
      </c>
      <c r="M58" s="169">
        <f>'[3]arkusz główny'!AN230</f>
        <v>106067427.24000001</v>
      </c>
      <c r="N58" s="320"/>
      <c r="O58" s="284"/>
    </row>
    <row r="59" spans="1:15" x14ac:dyDescent="0.25">
      <c r="A59" s="126" t="s">
        <v>97</v>
      </c>
      <c r="B59" s="64" t="s">
        <v>98</v>
      </c>
      <c r="C59" s="280"/>
      <c r="D59" s="106">
        <f>'[3]arkusz główny'!H231</f>
        <v>109645</v>
      </c>
      <c r="E59" s="317"/>
      <c r="F59" s="318"/>
      <c r="G59" s="109">
        <f>'[3]arkusz główny'!U231</f>
        <v>93711</v>
      </c>
      <c r="H59" s="107">
        <f>'[3]arkusz główny'!V231</f>
        <v>1542593805.5000005</v>
      </c>
      <c r="I59" s="319"/>
      <c r="J59" s="168">
        <f>'[3]arkusz główny'!AK231</f>
        <v>27699</v>
      </c>
      <c r="K59" s="169">
        <f>'[3]arkusz główny'!AL231</f>
        <v>1711958170.25</v>
      </c>
      <c r="L59" s="169">
        <f>'[3]arkusz główny'!AM231</f>
        <v>1089317956.24</v>
      </c>
      <c r="M59" s="169">
        <f>'[3]arkusz główny'!AN231</f>
        <v>391146188.76999998</v>
      </c>
      <c r="N59" s="320"/>
      <c r="O59" s="284"/>
    </row>
    <row r="60" spans="1:15" x14ac:dyDescent="0.25">
      <c r="A60" s="315" t="s">
        <v>99</v>
      </c>
      <c r="B60" s="183" t="s">
        <v>88</v>
      </c>
      <c r="C60" s="280"/>
      <c r="D60" s="170">
        <f>'[3]arkusz główny'!H232</f>
        <v>89106</v>
      </c>
      <c r="E60" s="317"/>
      <c r="F60" s="318"/>
      <c r="G60" s="171">
        <f>'[3]arkusz główny'!U232</f>
        <v>68981</v>
      </c>
      <c r="H60" s="172">
        <f>'[3]zobowiązania wieloletnie'!F20</f>
        <v>2259392809.072</v>
      </c>
      <c r="I60" s="319"/>
      <c r="J60" s="111">
        <f>'[3]arkusz główny'!AK232</f>
        <v>20263</v>
      </c>
      <c r="K60" s="184">
        <f>'[3]arkusz główny'!AL232</f>
        <v>1614995956.8599997</v>
      </c>
      <c r="L60" s="184">
        <f>'[3]arkusz główny'!AM232</f>
        <v>1027621041.6400001</v>
      </c>
      <c r="M60" s="184">
        <f>'[3]arkusz główny'!AN232</f>
        <v>367404380.40999997</v>
      </c>
      <c r="N60" s="320"/>
      <c r="O60" s="284"/>
    </row>
    <row r="61" spans="1:15" x14ac:dyDescent="0.25">
      <c r="A61" s="316"/>
      <c r="B61" s="158" t="s">
        <v>38</v>
      </c>
      <c r="C61" s="280"/>
      <c r="D61" s="165">
        <f>'[3]arkusz główny'!H246</f>
        <v>40788</v>
      </c>
      <c r="E61" s="317"/>
      <c r="F61" s="318"/>
      <c r="G61" s="166">
        <f>'[3]arkusz główny'!U246</f>
        <v>39958</v>
      </c>
      <c r="H61" s="161">
        <f>'[3]zobowiązania wieloletnie'!F21</f>
        <v>559489900</v>
      </c>
      <c r="I61" s="319"/>
      <c r="J61" s="111">
        <f>'[3]arkusz główny'!AK246</f>
        <v>17898</v>
      </c>
      <c r="K61" s="112">
        <f>'[3]arkusz główny'!AL246</f>
        <v>560810224.75000012</v>
      </c>
      <c r="L61" s="112">
        <f>'[3]arkusz główny'!AM246</f>
        <v>356843195.81999999</v>
      </c>
      <c r="M61" s="112">
        <f>'[3]arkusz główny'!AN246</f>
        <v>129809235.59999999</v>
      </c>
      <c r="N61" s="320"/>
      <c r="O61" s="284"/>
    </row>
    <row r="62" spans="1:15" x14ac:dyDescent="0.25">
      <c r="A62" s="52">
        <v>13</v>
      </c>
      <c r="B62" s="53" t="s">
        <v>100</v>
      </c>
      <c r="C62" s="54">
        <f>'[3]arkusz główny'!F251</f>
        <v>11329424090.095043</v>
      </c>
      <c r="D62" s="55">
        <f>'[3]arkusz główny'!H251</f>
        <v>5565050</v>
      </c>
      <c r="E62" s="56"/>
      <c r="F62" s="57"/>
      <c r="G62" s="58">
        <f>'[3]arkusz główny'!U251</f>
        <v>4755417</v>
      </c>
      <c r="H62" s="56">
        <f>'[3]arkusz główny'!V251</f>
        <v>8297764992.5999994</v>
      </c>
      <c r="I62" s="59">
        <f>IFERROR(H62/C62,".")</f>
        <v>0.73240836662248987</v>
      </c>
      <c r="J62" s="60">
        <f>'[3]arkusz główny'!AK251</f>
        <v>1050158</v>
      </c>
      <c r="K62" s="61">
        <f>'[3]arkusz główny'!AL251</f>
        <v>9483649342.8799992</v>
      </c>
      <c r="L62" s="61">
        <f>'[3]arkusz główny'!AM251</f>
        <v>6034405976.4399996</v>
      </c>
      <c r="M62" s="61">
        <f>'[3]arkusz główny'!AN251</f>
        <v>2164908131.9700003</v>
      </c>
      <c r="N62" s="62">
        <f>IFERROR(M62/O62,".")</f>
        <v>0.84486579638609816</v>
      </c>
      <c r="O62" s="63">
        <f>'[3]arkusz główny'!AR251</f>
        <v>2562428425</v>
      </c>
    </row>
    <row r="63" spans="1:15" x14ac:dyDescent="0.25">
      <c r="A63" s="37" t="s">
        <v>101</v>
      </c>
      <c r="B63" s="323" t="s">
        <v>102</v>
      </c>
      <c r="C63" s="280"/>
      <c r="D63" s="185">
        <f>'[3]arkusz główny'!H252</f>
        <v>217581</v>
      </c>
      <c r="E63" s="321"/>
      <c r="F63" s="281"/>
      <c r="G63" s="186">
        <f>'[3]arkusz główny'!U252</f>
        <v>186308</v>
      </c>
      <c r="H63" s="187">
        <f>'[3]arkusz główny'!V252</f>
        <v>398809187.25999993</v>
      </c>
      <c r="I63" s="282"/>
      <c r="J63" s="188">
        <f>'[3]arkusz główny'!AK252</f>
        <v>39823</v>
      </c>
      <c r="K63" s="189">
        <f>'[3]arkusz główny'!AL252</f>
        <v>453640289.81</v>
      </c>
      <c r="L63" s="189">
        <f>'[3]arkusz główny'!AM252</f>
        <v>288649966.81999999</v>
      </c>
      <c r="M63" s="189">
        <f>'[3]arkusz główny'!AN252</f>
        <v>103566023.55000001</v>
      </c>
      <c r="N63" s="283"/>
      <c r="O63" s="284"/>
    </row>
    <row r="64" spans="1:15" x14ac:dyDescent="0.25">
      <c r="A64" s="126" t="s">
        <v>103</v>
      </c>
      <c r="B64" s="324"/>
      <c r="C64" s="280"/>
      <c r="D64" s="185">
        <f>'[3]arkusz główny'!H253</f>
        <v>4676807</v>
      </c>
      <c r="E64" s="321"/>
      <c r="F64" s="281"/>
      <c r="G64" s="186">
        <f>'[3]arkusz główny'!U253</f>
        <v>4048184</v>
      </c>
      <c r="H64" s="187">
        <f>'[3]arkusz główny'!V253</f>
        <v>7213762192.9699993</v>
      </c>
      <c r="I64" s="282"/>
      <c r="J64" s="190">
        <f>'[3]arkusz główny'!AK253</f>
        <v>901816</v>
      </c>
      <c r="K64" s="191">
        <f>'[3]arkusz główny'!AL253</f>
        <v>8110791685.2099991</v>
      </c>
      <c r="L64" s="191">
        <f>'[3]arkusz główny'!AM253</f>
        <v>5160863314.1999989</v>
      </c>
      <c r="M64" s="191">
        <f>'[3]arkusz główny'!AN253</f>
        <v>1853805765.55</v>
      </c>
      <c r="N64" s="283"/>
      <c r="O64" s="284"/>
    </row>
    <row r="65" spans="1:15" x14ac:dyDescent="0.25">
      <c r="A65" s="126" t="s">
        <v>104</v>
      </c>
      <c r="B65" s="325"/>
      <c r="C65" s="280"/>
      <c r="D65" s="185">
        <f>'[3]arkusz główny'!H254</f>
        <v>798170</v>
      </c>
      <c r="E65" s="321"/>
      <c r="F65" s="281"/>
      <c r="G65" s="186">
        <f>'[3]arkusz główny'!U254</f>
        <v>624410</v>
      </c>
      <c r="H65" s="187">
        <f>'[3]arkusz główny'!V254</f>
        <v>748859715.88999999</v>
      </c>
      <c r="I65" s="282"/>
      <c r="J65" s="190">
        <f>'[3]arkusz główny'!AK254</f>
        <v>210684</v>
      </c>
      <c r="K65" s="191">
        <f>'[3]arkusz główny'!AL254</f>
        <v>919217367.86000013</v>
      </c>
      <c r="L65" s="191">
        <f>'[3]arkusz główny'!AM254</f>
        <v>584892695.41999996</v>
      </c>
      <c r="M65" s="191">
        <f>'[3]arkusz główny'!AN254</f>
        <v>207536342.86999997</v>
      </c>
      <c r="N65" s="283"/>
      <c r="O65" s="284"/>
    </row>
    <row r="66" spans="1:15" x14ac:dyDescent="0.25">
      <c r="A66" s="290" t="s">
        <v>105</v>
      </c>
      <c r="B66" s="183" t="s">
        <v>88</v>
      </c>
      <c r="C66" s="280"/>
      <c r="D66" s="192">
        <f>'[3]arkusz główny'!H255</f>
        <v>5564241</v>
      </c>
      <c r="E66" s="321"/>
      <c r="F66" s="281"/>
      <c r="G66" s="193">
        <f>'[3]arkusz główny'!U255</f>
        <v>4754608</v>
      </c>
      <c r="H66" s="194">
        <f>'[3]arkusz główny'!V255</f>
        <v>8293761452.2999992</v>
      </c>
      <c r="I66" s="282"/>
      <c r="J66" s="111">
        <f>'[3]arkusz główny'!AK255</f>
        <v>1050079</v>
      </c>
      <c r="K66" s="112">
        <f>'[3]arkusz główny'!AL255</f>
        <v>9481224282.4099998</v>
      </c>
      <c r="L66" s="112">
        <f>'[3]arkusz główny'!AM255</f>
        <v>6032862913.21</v>
      </c>
      <c r="M66" s="112">
        <f>'[3]arkusz główny'!AN255</f>
        <v>2164341967.6500001</v>
      </c>
      <c r="N66" s="283"/>
      <c r="O66" s="284"/>
    </row>
    <row r="67" spans="1:15" x14ac:dyDescent="0.25">
      <c r="A67" s="285"/>
      <c r="B67" s="158" t="s">
        <v>106</v>
      </c>
      <c r="C67" s="280"/>
      <c r="D67" s="195">
        <f>'[3]arkusz główny'!H263</f>
        <v>809</v>
      </c>
      <c r="E67" s="321"/>
      <c r="F67" s="281"/>
      <c r="G67" s="193">
        <f>'[3]arkusz główny'!U263</f>
        <v>809</v>
      </c>
      <c r="H67" s="194">
        <f>'[3]arkusz główny'!V263</f>
        <v>4003540.3000000003</v>
      </c>
      <c r="I67" s="282"/>
      <c r="J67" s="111">
        <f>'[3]arkusz główny'!AK263</f>
        <v>812</v>
      </c>
      <c r="K67" s="112">
        <f>'[3]arkusz główny'!AL263</f>
        <v>2425060.4699999997</v>
      </c>
      <c r="L67" s="112">
        <f>'[3]arkusz główny'!AM263</f>
        <v>1543063.23</v>
      </c>
      <c r="M67" s="112">
        <f>'[3]arkusz główny'!AN263</f>
        <v>566164.31999999995</v>
      </c>
      <c r="N67" s="283"/>
      <c r="O67" s="284"/>
    </row>
    <row r="68" spans="1:15" x14ac:dyDescent="0.25">
      <c r="A68" s="196">
        <v>14</v>
      </c>
      <c r="B68" s="197" t="s">
        <v>107</v>
      </c>
      <c r="C68" s="198">
        <f>'[3]arkusz główny'!F265</f>
        <v>974052181.46217597</v>
      </c>
      <c r="D68" s="199">
        <f>'[3]arkusz główny'!H265</f>
        <v>94806</v>
      </c>
      <c r="E68" s="200"/>
      <c r="F68" s="201">
        <f>IFERROR(E68/C68,".")</f>
        <v>0</v>
      </c>
      <c r="G68" s="202">
        <f>'[3]arkusz główny'!U265</f>
        <v>42928</v>
      </c>
      <c r="H68" s="200">
        <f>'[3]arkusz główny'!V265</f>
        <v>300260812.28000003</v>
      </c>
      <c r="I68" s="203">
        <f>IFERROR(H68/C68,".")</f>
        <v>0.30825947315191105</v>
      </c>
      <c r="J68" s="204">
        <f>'[3]arkusz główny'!AK265</f>
        <v>42226</v>
      </c>
      <c r="K68" s="205">
        <f>'[3]arkusz główny'!AL265</f>
        <v>299597526.89999998</v>
      </c>
      <c r="L68" s="205">
        <f>'[3]arkusz główny'!AM265</f>
        <v>190633683.75999999</v>
      </c>
      <c r="M68" s="205">
        <f>'[3]arkusz główny'!AN265</f>
        <v>65339906.569999993</v>
      </c>
      <c r="N68" s="206">
        <f>IFERROR(M68/O68,".")</f>
        <v>0.30916961564303963</v>
      </c>
      <c r="O68" s="207">
        <f>'[3]arkusz główny'!AR265</f>
        <v>211340000</v>
      </c>
    </row>
    <row r="69" spans="1:15" x14ac:dyDescent="0.25">
      <c r="A69" s="208">
        <v>16</v>
      </c>
      <c r="B69" s="162" t="s">
        <v>108</v>
      </c>
      <c r="C69" s="198">
        <f>'[3]arkusz główny'!F269</f>
        <v>570351620.65686405</v>
      </c>
      <c r="D69" s="199">
        <f>'[3]arkusz główny'!H269</f>
        <v>538</v>
      </c>
      <c r="E69" s="200">
        <f>'[3]arkusz główny'!I269</f>
        <v>1095056115.0900002</v>
      </c>
      <c r="F69" s="201">
        <f>IFERROR(E69/C69,".")</f>
        <v>1.9199666932283685</v>
      </c>
      <c r="G69" s="202">
        <f>'[3]arkusz główny'!U269</f>
        <v>146</v>
      </c>
      <c r="H69" s="200">
        <f>'[3]arkusz główny'!V269</f>
        <v>247492009</v>
      </c>
      <c r="I69" s="203">
        <f>IFERROR(H69/C69,".")</f>
        <v>0.43392882572152203</v>
      </c>
      <c r="J69" s="204">
        <f>'[3]arkusz główny'!AK269</f>
        <v>43</v>
      </c>
      <c r="K69" s="205">
        <f>'[3]arkusz główny'!AL269</f>
        <v>50552620.059999995</v>
      </c>
      <c r="L69" s="205">
        <f>'[3]arkusz główny'!AM269</f>
        <v>32166631.720000003</v>
      </c>
      <c r="M69" s="205">
        <f>'[3]arkusz główny'!AN269</f>
        <v>11114134.07</v>
      </c>
      <c r="N69" s="206">
        <f>IFERROR(M69/O69,".")</f>
        <v>8.9888101016507807E-2</v>
      </c>
      <c r="O69" s="207">
        <f>'[3]arkusz główny'!AR269</f>
        <v>123644108</v>
      </c>
    </row>
    <row r="70" spans="1:15" x14ac:dyDescent="0.25">
      <c r="A70" s="208">
        <v>17</v>
      </c>
      <c r="B70" s="162" t="s">
        <v>109</v>
      </c>
      <c r="C70" s="198">
        <f>'[3]arkusz główny'!F275</f>
        <v>501044624</v>
      </c>
      <c r="D70" s="209"/>
      <c r="E70" s="200"/>
      <c r="F70" s="201"/>
      <c r="G70" s="202"/>
      <c r="H70" s="200"/>
      <c r="I70" s="203"/>
      <c r="J70" s="204"/>
      <c r="K70" s="205"/>
      <c r="L70" s="205"/>
      <c r="M70" s="205"/>
      <c r="N70" s="206"/>
      <c r="O70" s="207">
        <f>'[3]arkusz główny'!AR275</f>
        <v>108470000</v>
      </c>
    </row>
    <row r="71" spans="1:15" x14ac:dyDescent="0.25">
      <c r="A71" s="52">
        <v>19</v>
      </c>
      <c r="B71" s="53" t="s">
        <v>110</v>
      </c>
      <c r="C71" s="54">
        <f>'[3]arkusz główny'!F276</f>
        <v>4353079591.7384481</v>
      </c>
      <c r="D71" s="210">
        <f>D72+D73+D76+D79</f>
        <v>39103</v>
      </c>
      <c r="E71" s="56">
        <f>E72+E73+E76+E79</f>
        <v>5231130207.1302214</v>
      </c>
      <c r="F71" s="57">
        <f>IFERROR(E71/C71,".")</f>
        <v>1.2017079166340523</v>
      </c>
      <c r="G71" s="58">
        <f>G72+G73+G76+G79</f>
        <v>21229</v>
      </c>
      <c r="H71" s="56">
        <f>H72+H73+H76+H79</f>
        <v>3045567212.6583476</v>
      </c>
      <c r="I71" s="59">
        <f>IFERROR(H71/C71,".")</f>
        <v>0.69963508556986165</v>
      </c>
      <c r="J71" s="60">
        <f>'[3]arkusz główny'!AK276</f>
        <v>15819</v>
      </c>
      <c r="K71" s="61">
        <f>K72+K73+K76+K79</f>
        <v>2480140914.9099998</v>
      </c>
      <c r="L71" s="61">
        <f>L72+L73+L76+L79</f>
        <v>1498914370.7800002</v>
      </c>
      <c r="M71" s="61">
        <f>M72+M73+M76+M79</f>
        <v>567845133.06000006</v>
      </c>
      <c r="N71" s="62">
        <f>IFERROR(M71/O71,".")</f>
        <v>0.58743402224291419</v>
      </c>
      <c r="O71" s="63">
        <f>'[3]arkusz główny'!AR276</f>
        <v>966653465</v>
      </c>
    </row>
    <row r="72" spans="1:15" x14ac:dyDescent="0.25">
      <c r="A72" s="37" t="s">
        <v>111</v>
      </c>
      <c r="B72" s="211" t="s">
        <v>112</v>
      </c>
      <c r="C72" s="280"/>
      <c r="D72" s="212">
        <f>'[3]arkusz główny'!H277</f>
        <v>301</v>
      </c>
      <c r="E72" s="40">
        <f>'[3]arkusz główny'!I277</f>
        <v>37422000</v>
      </c>
      <c r="F72" s="281"/>
      <c r="G72" s="213">
        <f>'[3]arkusz główny'!U277</f>
        <v>299</v>
      </c>
      <c r="H72" s="96">
        <f>'[3]arkusz główny'!V277</f>
        <v>37180000</v>
      </c>
      <c r="I72" s="282"/>
      <c r="J72" s="42">
        <f>'[3]arkusz główny'!AK277</f>
        <v>299</v>
      </c>
      <c r="K72" s="214">
        <f>'[3]arkusz główny'!AL277</f>
        <v>37156680</v>
      </c>
      <c r="L72" s="214">
        <f>'[3]arkusz główny'!AM277</f>
        <v>23642795.48</v>
      </c>
      <c r="M72" s="214">
        <f>'[3]arkusz główny'!AN277</f>
        <v>8641728.5499999989</v>
      </c>
      <c r="N72" s="283"/>
      <c r="O72" s="284"/>
    </row>
    <row r="73" spans="1:15" x14ac:dyDescent="0.25">
      <c r="A73" s="290" t="s">
        <v>113</v>
      </c>
      <c r="B73" s="83" t="s">
        <v>114</v>
      </c>
      <c r="C73" s="280"/>
      <c r="D73" s="95">
        <f>'[3]arkusz główny'!H278</f>
        <v>38268</v>
      </c>
      <c r="E73" s="96">
        <f>'[3]arkusz główny'!I278</f>
        <v>4475210715.0410929</v>
      </c>
      <c r="F73" s="281"/>
      <c r="G73" s="98">
        <f>SUM(G74:G75)</f>
        <v>20472</v>
      </c>
      <c r="H73" s="96">
        <f>SUM(H74:H75)</f>
        <v>2338039777.7132192</v>
      </c>
      <c r="I73" s="282"/>
      <c r="J73" s="100">
        <f>'[3]arkusz główny'!AK278</f>
        <v>15741</v>
      </c>
      <c r="K73" s="101">
        <f>'[3]arkusz główny'!AL278</f>
        <v>1931295143.1300001</v>
      </c>
      <c r="L73" s="101">
        <f>'[3]arkusz główny'!AM278</f>
        <v>1174221094.9200001</v>
      </c>
      <c r="M73" s="101">
        <f>'[3]arkusz główny'!AN278</f>
        <v>442461531.26000005</v>
      </c>
      <c r="N73" s="283"/>
      <c r="O73" s="284"/>
    </row>
    <row r="74" spans="1:15" x14ac:dyDescent="0.25">
      <c r="A74" s="293"/>
      <c r="B74" s="183" t="s">
        <v>115</v>
      </c>
      <c r="C74" s="280"/>
      <c r="D74" s="95">
        <f>'[3]arkusz główny'!H279</f>
        <v>38268</v>
      </c>
      <c r="E74" s="96">
        <f>'[3]arkusz główny'!I279</f>
        <v>4475210715.0410929</v>
      </c>
      <c r="F74" s="281"/>
      <c r="G74" s="98">
        <f>'[3]arkusz główny'!U279</f>
        <v>20409</v>
      </c>
      <c r="H74" s="96">
        <f>'[3]arkusz główny'!V279</f>
        <v>2332993097.1732192</v>
      </c>
      <c r="I74" s="282"/>
      <c r="J74" s="100">
        <f>'[3]arkusz główny'!AK279</f>
        <v>15687</v>
      </c>
      <c r="K74" s="101">
        <f>'[3]arkusz główny'!AL279</f>
        <v>1926248462.5900002</v>
      </c>
      <c r="L74" s="101">
        <f>'[3]arkusz główny'!AM279</f>
        <v>1171009892.3000002</v>
      </c>
      <c r="M74" s="101">
        <f>'[3]arkusz główny'!AN279</f>
        <v>441326819.59000003</v>
      </c>
      <c r="N74" s="283"/>
      <c r="O74" s="284"/>
    </row>
    <row r="75" spans="1:15" x14ac:dyDescent="0.25">
      <c r="A75" s="291"/>
      <c r="B75" s="158" t="s">
        <v>116</v>
      </c>
      <c r="C75" s="280"/>
      <c r="D75" s="215"/>
      <c r="E75" s="216"/>
      <c r="F75" s="281"/>
      <c r="G75" s="98">
        <f>'[3]arkusz główny'!U280</f>
        <v>63</v>
      </c>
      <c r="H75" s="96">
        <f>'[3]arkusz główny'!V280</f>
        <v>5046680.5399999991</v>
      </c>
      <c r="I75" s="282"/>
      <c r="J75" s="100">
        <f>'[3]arkusz główny'!AK280</f>
        <v>62</v>
      </c>
      <c r="K75" s="101">
        <f>'[3]arkusz główny'!AL280</f>
        <v>5046680.5399999991</v>
      </c>
      <c r="L75" s="101">
        <f>'[3]arkusz główny'!AM280</f>
        <v>3211202.62</v>
      </c>
      <c r="M75" s="101">
        <f>'[3]arkusz główny'!AN280</f>
        <v>1134711.67</v>
      </c>
      <c r="N75" s="283"/>
      <c r="O75" s="284"/>
    </row>
    <row r="76" spans="1:15" x14ac:dyDescent="0.25">
      <c r="A76" s="290" t="s">
        <v>117</v>
      </c>
      <c r="B76" s="83" t="s">
        <v>118</v>
      </c>
      <c r="C76" s="280"/>
      <c r="D76" s="95">
        <f>'[3]arkusz główny'!H281</f>
        <v>260</v>
      </c>
      <c r="E76" s="96">
        <f>'[3]arkusz główny'!I281</f>
        <v>123291541.22</v>
      </c>
      <c r="F76" s="281"/>
      <c r="G76" s="98">
        <f>SUM(G77:G78)</f>
        <v>185</v>
      </c>
      <c r="H76" s="96">
        <f>SUM(H77:H78)</f>
        <v>76490960.260000005</v>
      </c>
      <c r="I76" s="282"/>
      <c r="J76" s="100">
        <f>'[3]arkusz główny'!AK281</f>
        <v>245</v>
      </c>
      <c r="K76" s="101">
        <f>'[3]arkusz główny'!AL281</f>
        <v>48523603.270000003</v>
      </c>
      <c r="L76" s="101">
        <f>'[3]arkusz główny'!AM281</f>
        <v>21248372.170000002</v>
      </c>
      <c r="M76" s="101">
        <f>'[3]arkusz główny'!AN281</f>
        <v>10970192.75</v>
      </c>
      <c r="N76" s="283"/>
      <c r="O76" s="284"/>
    </row>
    <row r="77" spans="1:15" x14ac:dyDescent="0.25">
      <c r="A77" s="293"/>
      <c r="B77" s="183" t="s">
        <v>115</v>
      </c>
      <c r="C77" s="280"/>
      <c r="D77" s="46">
        <f>'[3]arkusz główny'!H282</f>
        <v>260</v>
      </c>
      <c r="E77" s="47">
        <f>'[3]arkusz główny'!I282</f>
        <v>123291541.22</v>
      </c>
      <c r="F77" s="281"/>
      <c r="G77" s="48">
        <f>'[3]arkusz główny'!U282</f>
        <v>181</v>
      </c>
      <c r="H77" s="47">
        <f>'[3]arkusz główny'!V282</f>
        <v>75520801.980000004</v>
      </c>
      <c r="I77" s="282"/>
      <c r="J77" s="49">
        <f>'[3]arkusz główny'!AK282</f>
        <v>243</v>
      </c>
      <c r="K77" s="50">
        <f>'[3]arkusz główny'!AL282</f>
        <v>47553444.990000002</v>
      </c>
      <c r="L77" s="50">
        <f>'[3]arkusz główny'!AM282</f>
        <v>20631060.490000002</v>
      </c>
      <c r="M77" s="50">
        <f>'[3]arkusz główny'!AN282</f>
        <v>10752346.109999999</v>
      </c>
      <c r="N77" s="283"/>
      <c r="O77" s="284"/>
    </row>
    <row r="78" spans="1:15" x14ac:dyDescent="0.25">
      <c r="A78" s="291"/>
      <c r="B78" s="158" t="s">
        <v>116</v>
      </c>
      <c r="C78" s="280"/>
      <c r="D78" s="215"/>
      <c r="E78" s="216"/>
      <c r="F78" s="318"/>
      <c r="G78" s="48">
        <f>'[3]arkusz główny'!U283</f>
        <v>4</v>
      </c>
      <c r="H78" s="47">
        <f>'[3]arkusz główny'!V283</f>
        <v>970158.28</v>
      </c>
      <c r="I78" s="282"/>
      <c r="J78" s="49">
        <f>'[3]arkusz główny'!AK283</f>
        <v>7</v>
      </c>
      <c r="K78" s="50">
        <f>'[3]arkusz główny'!AL283</f>
        <v>970158.28</v>
      </c>
      <c r="L78" s="50">
        <f>'[3]arkusz główny'!AM283</f>
        <v>617311.68000000005</v>
      </c>
      <c r="M78" s="50">
        <f>'[3]arkusz główny'!AN283</f>
        <v>217846.64</v>
      </c>
      <c r="N78" s="283"/>
      <c r="O78" s="284"/>
    </row>
    <row r="79" spans="1:15" x14ac:dyDescent="0.25">
      <c r="A79" s="44" t="s">
        <v>119</v>
      </c>
      <c r="B79" s="77" t="s">
        <v>120</v>
      </c>
      <c r="C79" s="280"/>
      <c r="D79" s="46">
        <f>'[3]arkusz główny'!H284</f>
        <v>274</v>
      </c>
      <c r="E79" s="47">
        <f>'[3]arkusz główny'!I284</f>
        <v>595205950.86912799</v>
      </c>
      <c r="F79" s="281"/>
      <c r="G79" s="48">
        <f>'[3]arkusz główny'!U284</f>
        <v>273</v>
      </c>
      <c r="H79" s="47">
        <f>'[3]arkusz główny'!V284</f>
        <v>593856474.68512809</v>
      </c>
      <c r="I79" s="282"/>
      <c r="J79" s="49">
        <f>'[3]arkusz główny'!AK284</f>
        <v>274</v>
      </c>
      <c r="K79" s="50">
        <f>'[3]arkusz główny'!AL284</f>
        <v>463165488.50999999</v>
      </c>
      <c r="L79" s="50">
        <f>'[3]arkusz główny'!AM284</f>
        <v>279802108.21000004</v>
      </c>
      <c r="M79" s="50">
        <f>'[3]arkusz główny'!AN284</f>
        <v>105771680.50000001</v>
      </c>
      <c r="N79" s="283"/>
      <c r="O79" s="284"/>
    </row>
    <row r="80" spans="1:15" x14ac:dyDescent="0.25">
      <c r="A80" s="52">
        <v>20</v>
      </c>
      <c r="B80" s="53" t="s">
        <v>121</v>
      </c>
      <c r="C80" s="54">
        <f>'[3]arkusz główny'!F285</f>
        <v>2167932903.7379522</v>
      </c>
      <c r="D80" s="55">
        <f>'[3]arkusz główny'!H285</f>
        <v>1237</v>
      </c>
      <c r="E80" s="56">
        <f>'[3]arkusz główny'!I285</f>
        <v>989005984.83000004</v>
      </c>
      <c r="F80" s="57">
        <f>IFERROR(E80/C80,".")</f>
        <v>0.45619769095471308</v>
      </c>
      <c r="G80" s="58">
        <f>'[3]arkusz główny'!U285</f>
        <v>1115</v>
      </c>
      <c r="H80" s="56">
        <f>'[3]arkusz główny'!V285</f>
        <v>886971208.07999992</v>
      </c>
      <c r="I80" s="59">
        <f>IFERROR(H80/C80,".")</f>
        <v>0.40913222293489027</v>
      </c>
      <c r="J80" s="60">
        <f>'[3]arkusz główny'!AK285</f>
        <v>42</v>
      </c>
      <c r="K80" s="61">
        <f>'[3]arkusz główny'!AL285</f>
        <v>786212196.38999999</v>
      </c>
      <c r="L80" s="61">
        <f>'[3]arkusz główny'!AM285</f>
        <v>500266815</v>
      </c>
      <c r="M80" s="61">
        <f>'[3]arkusz główny'!AN285</f>
        <v>179012435.19</v>
      </c>
      <c r="N80" s="62">
        <f>IFERROR(M80/O80,".")</f>
        <v>0.3743949308080271</v>
      </c>
      <c r="O80" s="63">
        <f>'[3]arkusz główny'!AR285</f>
        <v>478137978</v>
      </c>
    </row>
    <row r="81" spans="1:15" ht="24.75" customHeight="1" x14ac:dyDescent="0.25">
      <c r="A81" s="52">
        <f>'[3]arkusz główny'!B288</f>
        <v>21</v>
      </c>
      <c r="B81" s="53" t="e">
        <f>'[3]arkusz główny'!C288:D288</f>
        <v>#VALUE!</v>
      </c>
      <c r="C81" s="54">
        <f>'[3]arkusz główny'!F288</f>
        <v>1228863293.846096</v>
      </c>
      <c r="D81" s="210">
        <f>'[3]arkusz główny'!H288</f>
        <v>195625</v>
      </c>
      <c r="E81" s="217"/>
      <c r="F81" s="57"/>
      <c r="G81" s="58">
        <f>'[3]arkusz główny'!U288</f>
        <v>180302</v>
      </c>
      <c r="H81" s="56">
        <f>'[3]arkusz główny'!V288</f>
        <v>1198810895.9900002</v>
      </c>
      <c r="I81" s="59">
        <f>IFERROR(H81/C81,".")</f>
        <v>0.97554455568280685</v>
      </c>
      <c r="J81" s="60">
        <f>'[3]arkusz główny'!AK288</f>
        <v>180336</v>
      </c>
      <c r="K81" s="61">
        <f>'[3]arkusz główny'!AL288</f>
        <v>1199169635.6099999</v>
      </c>
      <c r="L81" s="61">
        <f>'[3]arkusz główny'!AM288</f>
        <v>763030781.07000005</v>
      </c>
      <c r="M81" s="61">
        <f>'[3]arkusz główny'!AN288</f>
        <v>267023497.69999996</v>
      </c>
      <c r="N81" s="62">
        <f>IFERROR(M81/O81,".")</f>
        <v>0.97675160696158925</v>
      </c>
      <c r="O81" s="63">
        <f>'[3]arkusz główny'!AR288</f>
        <v>273379123</v>
      </c>
    </row>
    <row r="82" spans="1:15" x14ac:dyDescent="0.25">
      <c r="A82" s="52"/>
      <c r="B82" s="53" t="s">
        <v>122</v>
      </c>
      <c r="C82" s="54">
        <f>'[3]arkusz główny'!F289</f>
        <v>1178015550.3829601</v>
      </c>
      <c r="D82" s="218"/>
      <c r="E82" s="217"/>
      <c r="F82" s="57"/>
      <c r="G82" s="219"/>
      <c r="H82" s="56">
        <f>'[3]zobowiązania wieloletnie'!F22</f>
        <v>1259805744.0699999</v>
      </c>
      <c r="I82" s="59">
        <f>IFERROR(H82/C82,".")</f>
        <v>1.069430487280453</v>
      </c>
      <c r="J82" s="60">
        <f>'[3]arkusz główny'!AK289</f>
        <v>53466</v>
      </c>
      <c r="K82" s="61">
        <f>SUM(K83:K84)</f>
        <v>1259805744.0699999</v>
      </c>
      <c r="L82" s="61">
        <f>SUM(L83:L84)</f>
        <v>801610021.19000006</v>
      </c>
      <c r="M82" s="61">
        <f>SUM(M83:M84)</f>
        <v>298022264.75999999</v>
      </c>
      <c r="N82" s="62">
        <f>IFERROR(M82/O82,".")</f>
        <v>1.1289359357362818</v>
      </c>
      <c r="O82" s="63">
        <f>'[3]arkusz główny'!AR289</f>
        <v>263985099</v>
      </c>
    </row>
    <row r="83" spans="1:15" x14ac:dyDescent="0.25">
      <c r="A83" s="316" t="s">
        <v>87</v>
      </c>
      <c r="B83" s="220" t="s">
        <v>38</v>
      </c>
      <c r="C83" s="280"/>
      <c r="D83" s="334"/>
      <c r="E83" s="221"/>
      <c r="F83" s="222"/>
      <c r="G83" s="223"/>
      <c r="H83" s="142">
        <f>'[3]zobowiązania wieloletnie'!F23</f>
        <v>586710431.03999996</v>
      </c>
      <c r="I83" s="282"/>
      <c r="J83" s="224">
        <f>'[3]arkusz główny'!AK290</f>
        <v>17662</v>
      </c>
      <c r="K83" s="225">
        <f>'[3]arkusz główny'!AL290</f>
        <v>586710431.03999996</v>
      </c>
      <c r="L83" s="225">
        <f>'[3]arkusz główny'!AM290</f>
        <v>373321428.02999997</v>
      </c>
      <c r="M83" s="225">
        <f>'[3]arkusz główny'!AN290</f>
        <v>137689426.47999999</v>
      </c>
      <c r="N83" s="283"/>
      <c r="O83" s="284"/>
    </row>
    <row r="84" spans="1:15" ht="13" thickBot="1" x14ac:dyDescent="0.3">
      <c r="A84" s="332"/>
      <c r="B84" s="158" t="s">
        <v>123</v>
      </c>
      <c r="C84" s="333"/>
      <c r="D84" s="335"/>
      <c r="E84" s="226"/>
      <c r="F84" s="227"/>
      <c r="G84" s="228"/>
      <c r="H84" s="229">
        <f>'[3]zobowiązania wieloletnie'!F24</f>
        <v>673095313.02999997</v>
      </c>
      <c r="I84" s="336"/>
      <c r="J84" s="230">
        <f>'[3]arkusz główny'!AK291</f>
        <v>35804</v>
      </c>
      <c r="K84" s="231">
        <f>'[3]arkusz główny'!AL291</f>
        <v>673095313.02999997</v>
      </c>
      <c r="L84" s="231">
        <f>'[3]arkusz główny'!AM291</f>
        <v>428288593.16000003</v>
      </c>
      <c r="M84" s="231">
        <f>'[3]arkusz główny'!AN291</f>
        <v>160332838.28</v>
      </c>
      <c r="N84" s="337"/>
      <c r="O84" s="338"/>
    </row>
    <row r="85" spans="1:15" ht="31.5" customHeight="1" thickBot="1" x14ac:dyDescent="0.3">
      <c r="A85" s="326" t="s">
        <v>124</v>
      </c>
      <c r="B85" s="327"/>
      <c r="C85" s="232">
        <f>'[3]arkusz główny'!F292</f>
        <v>81614095839.718475</v>
      </c>
      <c r="D85" s="233">
        <f>D82+D80+D71+D69+D68+D62+D57+D51+D48+D42+D36+D30+D27+D18+D13+D9+D6+D81</f>
        <v>6818886</v>
      </c>
      <c r="E85" s="234">
        <f>E82+E80+E71+E69+E68+E62+E57+E51+E48+E42+E36+E30+E27+E18+E13+E9+E6+E81</f>
        <v>68162451733.002045</v>
      </c>
      <c r="F85" s="235">
        <f>IFERROR(E85/C85,".")</f>
        <v>0.83517989180283214</v>
      </c>
      <c r="G85" s="236">
        <f>G82+G80+G71+G69+G68+G62+G57+G51+G48+G42+G36+G30+G27+G18+G13+G9+G6+G81</f>
        <v>5701352</v>
      </c>
      <c r="H85" s="237">
        <f>H82+H80+H71+H69+H68+H62+H57+H51+H48+H42+H36+H30+H27+H18+H13+H9+H6+H81</f>
        <v>55351461277.620506</v>
      </c>
      <c r="I85" s="238">
        <f>IFERROR(H85/C85,".")</f>
        <v>0.67820957529597548</v>
      </c>
      <c r="J85" s="239">
        <f>'[3]arkusz główny'!AK292</f>
        <v>1228261</v>
      </c>
      <c r="K85" s="240">
        <f>K82+K80+K71+K69+K62+K57+K51+K48+K42+K36+K30+K27+K18+K13+K9+K6+K81+K68</f>
        <v>42545458710.310005</v>
      </c>
      <c r="L85" s="240">
        <f t="shared" ref="L85:M85" si="6">L82+L80+L71+L69+L62+L57+L51+L48+L42+L36+L30+L27+L18+L13+L9+L6+L81+L68</f>
        <v>27133492289.340004</v>
      </c>
      <c r="M85" s="240">
        <f t="shared" si="6"/>
        <v>9701632192.5400009</v>
      </c>
      <c r="N85" s="241">
        <f>IFERROR(M85/O85,".")</f>
        <v>0.53579589878244716</v>
      </c>
      <c r="O85" s="242">
        <f>'[3]arkusz główny'!AR292</f>
        <v>18106954933</v>
      </c>
    </row>
    <row r="86" spans="1:15" ht="31.5" customHeight="1" thickBot="1" x14ac:dyDescent="0.3">
      <c r="A86" s="328" t="s">
        <v>125</v>
      </c>
      <c r="B86" s="328"/>
      <c r="C86" s="243">
        <f>'[3]arkusz główny'!F293</f>
        <v>81927049019.070343</v>
      </c>
      <c r="D86" s="329"/>
      <c r="E86" s="330"/>
      <c r="F86" s="330"/>
      <c r="G86" s="331"/>
      <c r="H86" s="237">
        <f>'[3]arkusz główny'!V293</f>
        <v>55643261277.620506</v>
      </c>
      <c r="I86" s="244">
        <f>IFERROR(H86/C86,".")</f>
        <v>0.67918058741098197</v>
      </c>
      <c r="J86" s="245"/>
      <c r="K86" s="240">
        <f>'[3]arkusz główny'!AL293</f>
        <v>42691358710.310005</v>
      </c>
      <c r="L86" s="240">
        <f>'[3]arkusz główny'!AM293</f>
        <v>27226328459.260002</v>
      </c>
      <c r="M86" s="240">
        <f>'[3]arkusz główny'!AN293</f>
        <v>9734067233.3800011</v>
      </c>
      <c r="N86" s="241">
        <f>IFERROR(M86/O86,".")</f>
        <v>0.53555818621562856</v>
      </c>
      <c r="O86" s="243">
        <f>O82+O80+O71+O69+O62+O57+O51+O48+O42+O36+O30+O27+O18+O13+O9+O6+O68+O81+O70</f>
        <v>18175554933</v>
      </c>
    </row>
    <row r="87" spans="1:15" ht="13" x14ac:dyDescent="0.3">
      <c r="A87" s="246" t="s">
        <v>127</v>
      </c>
      <c r="B87" s="247"/>
      <c r="C87" s="247"/>
      <c r="D87" s="247"/>
      <c r="E87" s="247"/>
      <c r="F87" s="247"/>
      <c r="G87" s="247"/>
      <c r="H87" s="247"/>
      <c r="I87" s="247"/>
      <c r="J87" s="247"/>
      <c r="K87" s="247"/>
      <c r="L87" s="247"/>
      <c r="M87" s="247"/>
      <c r="N87" s="247"/>
      <c r="O87" s="247"/>
    </row>
    <row r="88" spans="1:15" ht="13" x14ac:dyDescent="0.3">
      <c r="A88" s="246" t="s">
        <v>126</v>
      </c>
      <c r="B88" s="247"/>
      <c r="C88" s="247"/>
      <c r="D88" s="247"/>
      <c r="E88" s="247"/>
      <c r="F88" s="247"/>
      <c r="G88" s="247"/>
      <c r="H88" s="247"/>
      <c r="I88" s="247"/>
      <c r="J88" s="247"/>
      <c r="K88" s="247"/>
      <c r="L88" s="247"/>
      <c r="M88" s="247"/>
      <c r="O88" s="248"/>
    </row>
    <row r="89" spans="1:15" hidden="1" x14ac:dyDescent="0.25">
      <c r="A89" s="246" t="str">
        <f>'[3]arkusz główny'!B296</f>
        <v xml:space="preserve">3.) W ramach poddziałania 19.2 dane zawarte w sekcjach "złożone wnioski" oraz "wnioski odrzucone / wycofane" nie zawierają wniosków niewybranych przez LGD. </v>
      </c>
      <c r="J89" s="249"/>
      <c r="K89" s="249"/>
      <c r="L89" s="249"/>
      <c r="M89" s="249"/>
      <c r="N89" s="249"/>
    </row>
    <row r="90" spans="1:15" hidden="1" x14ac:dyDescent="0.25">
      <c r="A90" s="246" t="str">
        <f>'[3]arkusz główny'!B297</f>
        <v>4.) W ramach poddziałania 19.4 dane kwotowe zawarte w sekcjach dotyczących złożonych wniosków oraz zawartych umów dotyczą maksymalnej kwoty wsparcia wynikającej z umowy ramowej zawartej przez daną LGD.</v>
      </c>
    </row>
    <row r="91" spans="1:15" hidden="1" x14ac:dyDescent="0.25">
      <c r="A91" s="246" t="str">
        <f>'[3]arkusz główny'!B298</f>
        <v>5.)  W przypadku działania 13, w wyniku przeksięgowań płatności część kwot z decyzji została zrealizowana w ramach budżetu PROW 2007-2013 (dot. wiersza zobowiązania z PROW 2007-2013 (część kampanii 2014)).</v>
      </c>
      <c r="K91" s="250"/>
      <c r="L91" s="250"/>
      <c r="M91" s="250"/>
    </row>
    <row r="92" spans="1:15" hidden="1" x14ac:dyDescent="0.25">
      <c r="A92" s="246" t="str">
        <f>'[3]arkusz główny'!B299</f>
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</c>
    </row>
    <row r="93" spans="1:15" hidden="1" x14ac:dyDescent="0.25">
      <c r="A93" s="246" t="str">
        <f>'[3]arkusz główny'!B300</f>
        <v>7.)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94" spans="1:15" hidden="1" x14ac:dyDescent="0.25">
      <c r="A94" s="246" t="str">
        <f>'[3]arkusz główny'!B301</f>
        <v>8.) Dane w sekcjach B-J i L-N nie obejmują instrumentów finansowych realizowanych w ramach Programu.</v>
      </c>
    </row>
    <row r="95" spans="1:15" hidden="1" x14ac:dyDescent="0.25">
      <c r="A95" s="246" t="str">
        <f>'[3]arkusz główny'!B302</f>
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</c>
      <c r="G95" s="249"/>
      <c r="H95" s="249"/>
      <c r="I95" s="249"/>
    </row>
    <row r="96" spans="1:15" hidden="1" x14ac:dyDescent="0.25">
      <c r="A96" s="246"/>
      <c r="C96" s="250"/>
      <c r="D96" s="249"/>
      <c r="E96" s="249"/>
      <c r="G96" s="249"/>
      <c r="H96" s="249"/>
      <c r="J96" s="249"/>
      <c r="K96" s="249"/>
    </row>
    <row r="97" spans="1:15" hidden="1" x14ac:dyDescent="0.25">
      <c r="A97" s="246" t="str">
        <f>'[3]arkusz główny'!B304</f>
        <v xml:space="preserve">Sporządzili: pracownicy Wydziału Informacji Zarządczej i Sprawozdawczości oraz Wydziału Sprawozdawczości Instrumentów Rolnych i Rybackich </v>
      </c>
    </row>
    <row r="98" spans="1:15" hidden="1" x14ac:dyDescent="0.25">
      <c r="A98" s="246" t="str">
        <f>'[3]arkusz główny'!B305</f>
        <v xml:space="preserve">Sprawdzili: Marcin Bereziński p.o. Naczelnika Wydziału Informacji Zarządczej i Sprawozdawczości, Tomasz Sikora Naczelnik Wydziału Sprawozdawczości Instrumentów Rolnych i Rybackich </v>
      </c>
    </row>
    <row r="99" spans="1:15" hidden="1" x14ac:dyDescent="0.25">
      <c r="A99" s="246" t="str">
        <f>'[3]arkusz główny'!B306</f>
        <v>Akceptował: Cezary Gadomski - Zastępca Dyrektora, Departament Analiz i Sprawozdawczości</v>
      </c>
    </row>
    <row r="100" spans="1:15" hidden="1" x14ac:dyDescent="0.25">
      <c r="A100" s="246" t="str">
        <f>'[3]arkusz główny'!B307</f>
        <v>Zatwierdziła: Katarzyna Kotańska,  p.o. Dyrektora Departamentu Analiz i Sprawozdawczości</v>
      </c>
    </row>
    <row r="101" spans="1:15" ht="15.75" hidden="1" customHeight="1" x14ac:dyDescent="0.25">
      <c r="A101" s="246"/>
    </row>
    <row r="102" spans="1:15" ht="15" hidden="1" customHeight="1" x14ac:dyDescent="0.25">
      <c r="A102" s="246" t="str">
        <f>'[3]arkusz główny'!B308</f>
        <v>Data sporządzenia: 14.12.2021 r.</v>
      </c>
    </row>
    <row r="103" spans="1:15" hidden="1" x14ac:dyDescent="0.25">
      <c r="C103" s="249">
        <f>C6+C9+C13+C18+C27+C30+C36+C42+C48+C51+C57+C62+C68+C69+C70+C71+C80+C81+C82-C86</f>
        <v>0</v>
      </c>
      <c r="D103" s="249">
        <f>D85-'[3]arkusz główny'!H292</f>
        <v>0</v>
      </c>
      <c r="E103" s="249">
        <f>E85-'[3]arkusz główny'!I292</f>
        <v>0</v>
      </c>
      <c r="G103" s="249">
        <f>G85-'[3]arkusz główny'!U292</f>
        <v>0</v>
      </c>
      <c r="H103" s="249">
        <f>H85-'[3]arkusz główny'!V292</f>
        <v>0</v>
      </c>
      <c r="J103" s="249">
        <f>J85-'[3]arkusz główny'!AK292</f>
        <v>0</v>
      </c>
      <c r="K103" s="249">
        <f>K85-'[3]arkusz główny'!AL292</f>
        <v>0</v>
      </c>
      <c r="L103" s="249">
        <f>L85-'[3]arkusz główny'!AM292</f>
        <v>0</v>
      </c>
      <c r="M103" s="249">
        <f>M85-'[3]arkusz główny'!AN292</f>
        <v>0</v>
      </c>
      <c r="O103" s="250">
        <f>O86-'[3]arkusz główny'!AR293</f>
        <v>0</v>
      </c>
    </row>
    <row r="104" spans="1:15" hidden="1" x14ac:dyDescent="0.25"/>
    <row r="105" spans="1:15" hidden="1" x14ac:dyDescent="0.25"/>
    <row r="106" spans="1:15" hidden="1" x14ac:dyDescent="0.25"/>
    <row r="107" spans="1:15" x14ac:dyDescent="0.25">
      <c r="A107" s="246" t="s">
        <v>129</v>
      </c>
    </row>
    <row r="108" spans="1:15" x14ac:dyDescent="0.25">
      <c r="A108" s="246" t="s">
        <v>131</v>
      </c>
    </row>
  </sheetData>
  <mergeCells count="105">
    <mergeCell ref="A85:B85"/>
    <mergeCell ref="A86:B86"/>
    <mergeCell ref="D86:G86"/>
    <mergeCell ref="A83:A84"/>
    <mergeCell ref="C83:C84"/>
    <mergeCell ref="D83:D84"/>
    <mergeCell ref="I83:I84"/>
    <mergeCell ref="N83:N84"/>
    <mergeCell ref="O83:O84"/>
    <mergeCell ref="C72:C79"/>
    <mergeCell ref="F72:F79"/>
    <mergeCell ref="I72:I79"/>
    <mergeCell ref="N72:N79"/>
    <mergeCell ref="O72:O79"/>
    <mergeCell ref="A73:A75"/>
    <mergeCell ref="A76:A78"/>
    <mergeCell ref="O58:O61"/>
    <mergeCell ref="A60:A61"/>
    <mergeCell ref="B63:B65"/>
    <mergeCell ref="C63:C67"/>
    <mergeCell ref="E63:E67"/>
    <mergeCell ref="F63:F67"/>
    <mergeCell ref="I63:I67"/>
    <mergeCell ref="N63:N67"/>
    <mergeCell ref="O63:O67"/>
    <mergeCell ref="A66:A67"/>
    <mergeCell ref="A54:A56"/>
    <mergeCell ref="C58:C61"/>
    <mergeCell ref="E58:E61"/>
    <mergeCell ref="F58:F61"/>
    <mergeCell ref="I58:I61"/>
    <mergeCell ref="N58:N61"/>
    <mergeCell ref="O49:O50"/>
    <mergeCell ref="C52:C55"/>
    <mergeCell ref="E52:E55"/>
    <mergeCell ref="F52:F55"/>
    <mergeCell ref="I52:I55"/>
    <mergeCell ref="N52:N55"/>
    <mergeCell ref="O52:O55"/>
    <mergeCell ref="A49:A50"/>
    <mergeCell ref="C49:C50"/>
    <mergeCell ref="E49:E50"/>
    <mergeCell ref="F49:F50"/>
    <mergeCell ref="I49:I50"/>
    <mergeCell ref="N49:N50"/>
    <mergeCell ref="C43:C47"/>
    <mergeCell ref="A44:A46"/>
    <mergeCell ref="F44:F46"/>
    <mergeCell ref="I44:I46"/>
    <mergeCell ref="N44:N46"/>
    <mergeCell ref="O44:O46"/>
    <mergeCell ref="O28:O29"/>
    <mergeCell ref="A37:A38"/>
    <mergeCell ref="C37:C41"/>
    <mergeCell ref="F37:F41"/>
    <mergeCell ref="I37:I41"/>
    <mergeCell ref="N37:N41"/>
    <mergeCell ref="O37:O41"/>
    <mergeCell ref="A39:A40"/>
    <mergeCell ref="A19:A23"/>
    <mergeCell ref="A25:A26"/>
    <mergeCell ref="C28:C29"/>
    <mergeCell ref="F28:F29"/>
    <mergeCell ref="I28:I29"/>
    <mergeCell ref="N28:N29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</mergeCells>
  <printOptions horizontalCentered="1" verticalCentered="1"/>
  <pageMargins left="0.31496062992125984" right="0" top="0" bottom="0" header="0.27559055118110237" footer="7.874015748031496E-2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listopad 2021</vt:lpstr>
      <vt:lpstr>'PROW 2014-2020 listopad 2021'!Obszar_wydruku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2021-12-15T14:26:26Z</cp:lastPrinted>
  <dcterms:created xsi:type="dcterms:W3CDTF">2021-12-15T13:23:15Z</dcterms:created>
  <dcterms:modified xsi:type="dcterms:W3CDTF">2021-12-15T14:49:45Z</dcterms:modified>
</cp:coreProperties>
</file>