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299F6252-4BCB-4AA7-A414-6A157D83F5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W 2014-2020 kwiecień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kwiecień 2023'!$A$1:$O$91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L87" i="1"/>
  <c r="K87" i="1"/>
  <c r="H87" i="1"/>
  <c r="C87" i="1"/>
  <c r="O86" i="1"/>
  <c r="J86" i="1"/>
  <c r="C86" i="1"/>
  <c r="M85" i="1"/>
  <c r="L85" i="1"/>
  <c r="K85" i="1"/>
  <c r="J85" i="1"/>
  <c r="H85" i="1"/>
  <c r="M84" i="1"/>
  <c r="L84" i="1"/>
  <c r="K84" i="1"/>
  <c r="J84" i="1"/>
  <c r="H84" i="1"/>
  <c r="O83" i="1"/>
  <c r="J83" i="1"/>
  <c r="H83" i="1"/>
  <c r="D83" i="1"/>
  <c r="C83" i="1"/>
  <c r="O82" i="1"/>
  <c r="M82" i="1"/>
  <c r="L82" i="1"/>
  <c r="K82" i="1"/>
  <c r="J82" i="1"/>
  <c r="H82" i="1"/>
  <c r="G82" i="1"/>
  <c r="D82" i="1"/>
  <c r="C82" i="1"/>
  <c r="O81" i="1"/>
  <c r="M81" i="1"/>
  <c r="L81" i="1"/>
  <c r="K81" i="1"/>
  <c r="J81" i="1"/>
  <c r="H81" i="1"/>
  <c r="G81" i="1"/>
  <c r="D81" i="1"/>
  <c r="C81" i="1"/>
  <c r="B81" i="1"/>
  <c r="A81" i="1"/>
  <c r="O80" i="1"/>
  <c r="M80" i="1"/>
  <c r="N80" i="1" s="1"/>
  <c r="L80" i="1"/>
  <c r="K80" i="1"/>
  <c r="J80" i="1"/>
  <c r="H80" i="1"/>
  <c r="G80" i="1"/>
  <c r="E80" i="1"/>
  <c r="D80" i="1"/>
  <c r="C80" i="1"/>
  <c r="M79" i="1"/>
  <c r="L79" i="1"/>
  <c r="K79" i="1"/>
  <c r="J79" i="1"/>
  <c r="H79" i="1"/>
  <c r="G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H73" i="1" s="1"/>
  <c r="G75" i="1"/>
  <c r="M74" i="1"/>
  <c r="L74" i="1"/>
  <c r="K74" i="1"/>
  <c r="J74" i="1"/>
  <c r="H74" i="1"/>
  <c r="G74" i="1"/>
  <c r="E74" i="1"/>
  <c r="D74" i="1"/>
  <c r="M73" i="1"/>
  <c r="L73" i="1"/>
  <c r="K73" i="1"/>
  <c r="J73" i="1"/>
  <c r="E73" i="1"/>
  <c r="D73" i="1"/>
  <c r="M72" i="1"/>
  <c r="L72" i="1"/>
  <c r="K72" i="1"/>
  <c r="J72" i="1"/>
  <c r="H72" i="1"/>
  <c r="G72" i="1"/>
  <c r="E72" i="1"/>
  <c r="D72" i="1"/>
  <c r="O71" i="1"/>
  <c r="J71" i="1"/>
  <c r="C71" i="1"/>
  <c r="O70" i="1"/>
  <c r="M70" i="1"/>
  <c r="L70" i="1"/>
  <c r="K70" i="1"/>
  <c r="J70" i="1"/>
  <c r="H70" i="1"/>
  <c r="G70" i="1"/>
  <c r="E70" i="1"/>
  <c r="D70" i="1"/>
  <c r="C70" i="1"/>
  <c r="O69" i="1"/>
  <c r="M69" i="1"/>
  <c r="L69" i="1"/>
  <c r="K69" i="1"/>
  <c r="J69" i="1"/>
  <c r="H69" i="1"/>
  <c r="I69" i="1" s="1"/>
  <c r="G69" i="1"/>
  <c r="E69" i="1"/>
  <c r="F69" i="1" s="1"/>
  <c r="D69" i="1"/>
  <c r="C69" i="1"/>
  <c r="O68" i="1"/>
  <c r="M68" i="1"/>
  <c r="N68" i="1" s="1"/>
  <c r="L68" i="1"/>
  <c r="K68" i="1"/>
  <c r="J68" i="1"/>
  <c r="H68" i="1"/>
  <c r="G68" i="1"/>
  <c r="D68" i="1"/>
  <c r="C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O62" i="1"/>
  <c r="M62" i="1"/>
  <c r="L62" i="1"/>
  <c r="K62" i="1"/>
  <c r="J62" i="1"/>
  <c r="H62" i="1"/>
  <c r="G62" i="1"/>
  <c r="D62" i="1"/>
  <c r="C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O57" i="1"/>
  <c r="M57" i="1"/>
  <c r="L57" i="1"/>
  <c r="K57" i="1"/>
  <c r="J57" i="1"/>
  <c r="H57" i="1"/>
  <c r="G57" i="1"/>
  <c r="D57" i="1"/>
  <c r="C57" i="1"/>
  <c r="M56" i="1"/>
  <c r="L56" i="1"/>
  <c r="K56" i="1"/>
  <c r="J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O51" i="1"/>
  <c r="M51" i="1"/>
  <c r="L51" i="1"/>
  <c r="K51" i="1"/>
  <c r="J51" i="1"/>
  <c r="H51" i="1"/>
  <c r="G51" i="1"/>
  <c r="D51" i="1"/>
  <c r="C51" i="1"/>
  <c r="M50" i="1"/>
  <c r="L50" i="1"/>
  <c r="K50" i="1"/>
  <c r="J50" i="1"/>
  <c r="H50" i="1"/>
  <c r="M49" i="1"/>
  <c r="L49" i="1"/>
  <c r="K49" i="1"/>
  <c r="J49" i="1"/>
  <c r="H49" i="1"/>
  <c r="G49" i="1"/>
  <c r="G48" i="1" s="1"/>
  <c r="D49" i="1"/>
  <c r="D48" i="1" s="1"/>
  <c r="O48" i="1"/>
  <c r="H48" i="1"/>
  <c r="C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O42" i="1"/>
  <c r="M42" i="1"/>
  <c r="L42" i="1"/>
  <c r="K42" i="1"/>
  <c r="J42" i="1"/>
  <c r="H42" i="1"/>
  <c r="G42" i="1"/>
  <c r="E42" i="1"/>
  <c r="D42" i="1"/>
  <c r="C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M36" i="1" s="1"/>
  <c r="N36" i="1" s="1"/>
  <c r="L37" i="1"/>
  <c r="K37" i="1"/>
  <c r="K36" i="1" s="1"/>
  <c r="J37" i="1"/>
  <c r="H37" i="1"/>
  <c r="H36" i="1" s="1"/>
  <c r="G37" i="1"/>
  <c r="G36" i="1" s="1"/>
  <c r="E37" i="1"/>
  <c r="E36" i="1" s="1"/>
  <c r="D37" i="1"/>
  <c r="D36" i="1" s="1"/>
  <c r="O36" i="1"/>
  <c r="L36" i="1"/>
  <c r="J36" i="1"/>
  <c r="C36" i="1"/>
  <c r="O35" i="1"/>
  <c r="M35" i="1"/>
  <c r="N35" i="1" s="1"/>
  <c r="L35" i="1"/>
  <c r="K35" i="1"/>
  <c r="J35" i="1"/>
  <c r="H35" i="1"/>
  <c r="G35" i="1"/>
  <c r="D35" i="1"/>
  <c r="C35" i="1"/>
  <c r="O34" i="1"/>
  <c r="M34" i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F31" i="1" s="1"/>
  <c r="D31" i="1"/>
  <c r="C31" i="1"/>
  <c r="J30" i="1"/>
  <c r="M29" i="1"/>
  <c r="L29" i="1"/>
  <c r="K29" i="1"/>
  <c r="J29" i="1"/>
  <c r="H29" i="1"/>
  <c r="G29" i="1"/>
  <c r="E29" i="1"/>
  <c r="D29" i="1"/>
  <c r="M28" i="1"/>
  <c r="M27" i="1" s="1"/>
  <c r="L28" i="1"/>
  <c r="L27" i="1" s="1"/>
  <c r="K28" i="1"/>
  <c r="K27" i="1" s="1"/>
  <c r="J28" i="1"/>
  <c r="H28" i="1"/>
  <c r="G28" i="1"/>
  <c r="G27" i="1" s="1"/>
  <c r="E28" i="1"/>
  <c r="E27" i="1" s="1"/>
  <c r="D28" i="1"/>
  <c r="D27" i="1" s="1"/>
  <c r="O27" i="1"/>
  <c r="J27" i="1"/>
  <c r="C27" i="1"/>
  <c r="O26" i="1"/>
  <c r="C26" i="1"/>
  <c r="O25" i="1"/>
  <c r="M25" i="1"/>
  <c r="L25" i="1"/>
  <c r="K25" i="1"/>
  <c r="J25" i="1"/>
  <c r="H25" i="1"/>
  <c r="G25" i="1"/>
  <c r="E25" i="1"/>
  <c r="F25" i="1" s="1"/>
  <c r="D25" i="1"/>
  <c r="C25" i="1"/>
  <c r="O24" i="1"/>
  <c r="M24" i="1"/>
  <c r="L24" i="1"/>
  <c r="K24" i="1"/>
  <c r="J24" i="1"/>
  <c r="H24" i="1"/>
  <c r="I24" i="1" s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B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H21" i="1"/>
  <c r="I21" i="1" s="1"/>
  <c r="G21" i="1"/>
  <c r="E21" i="1"/>
  <c r="F21" i="1" s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N19" i="1" s="1"/>
  <c r="L19" i="1"/>
  <c r="K19" i="1"/>
  <c r="H19" i="1"/>
  <c r="I19" i="1" s="1"/>
  <c r="G19" i="1"/>
  <c r="E19" i="1"/>
  <c r="D19" i="1"/>
  <c r="C19" i="1"/>
  <c r="O18" i="1"/>
  <c r="M18" i="1"/>
  <c r="N18" i="1" s="1"/>
  <c r="L18" i="1"/>
  <c r="K18" i="1"/>
  <c r="J18" i="1"/>
  <c r="H18" i="1"/>
  <c r="G18" i="1"/>
  <c r="E18" i="1"/>
  <c r="D18" i="1"/>
  <c r="C18" i="1"/>
  <c r="O17" i="1"/>
  <c r="J17" i="1"/>
  <c r="C17" i="1"/>
  <c r="M16" i="1"/>
  <c r="L16" i="1"/>
  <c r="K16" i="1"/>
  <c r="J16" i="1"/>
  <c r="H16" i="1"/>
  <c r="G16" i="1"/>
  <c r="E16" i="1"/>
  <c r="E12" i="1" s="1"/>
  <c r="D16" i="1"/>
  <c r="M15" i="1"/>
  <c r="L15" i="1"/>
  <c r="K15" i="1"/>
  <c r="J15" i="1"/>
  <c r="H15" i="1"/>
  <c r="M14" i="1"/>
  <c r="M13" i="1" s="1"/>
  <c r="M12" i="1" s="1"/>
  <c r="L14" i="1"/>
  <c r="K14" i="1"/>
  <c r="J14" i="1"/>
  <c r="H14" i="1"/>
  <c r="G14" i="1"/>
  <c r="G13" i="1" s="1"/>
  <c r="D14" i="1"/>
  <c r="D13" i="1" s="1"/>
  <c r="J13" i="1"/>
  <c r="O12" i="1"/>
  <c r="J12" i="1"/>
  <c r="C12" i="1"/>
  <c r="M11" i="1"/>
  <c r="L11" i="1"/>
  <c r="K11" i="1"/>
  <c r="J11" i="1"/>
  <c r="H11" i="1"/>
  <c r="G11" i="1"/>
  <c r="E11" i="1"/>
  <c r="D11" i="1"/>
  <c r="M9" i="1"/>
  <c r="M8" i="1" s="1"/>
  <c r="L9" i="1"/>
  <c r="K9" i="1"/>
  <c r="K8" i="1" s="1"/>
  <c r="J9" i="1"/>
  <c r="H9" i="1"/>
  <c r="H8" i="1" s="1"/>
  <c r="G9" i="1"/>
  <c r="G8" i="1" s="1"/>
  <c r="E9" i="1"/>
  <c r="E8" i="1" s="1"/>
  <c r="D9" i="1"/>
  <c r="D8" i="1" s="1"/>
  <c r="O8" i="1"/>
  <c r="L8" i="1"/>
  <c r="C8" i="1"/>
  <c r="M7" i="1"/>
  <c r="M5" i="1" s="1"/>
  <c r="N5" i="1" s="1"/>
  <c r="L7" i="1"/>
  <c r="J7" i="1"/>
  <c r="H7" i="1"/>
  <c r="G7" i="1"/>
  <c r="E7" i="1"/>
  <c r="D7" i="1"/>
  <c r="M6" i="1"/>
  <c r="L6" i="1"/>
  <c r="K6" i="1"/>
  <c r="K5" i="1" s="1"/>
  <c r="J6" i="1"/>
  <c r="H6" i="1"/>
  <c r="H5" i="1" s="1"/>
  <c r="G6" i="1"/>
  <c r="G5" i="1" s="1"/>
  <c r="E6" i="1"/>
  <c r="E5" i="1" s="1"/>
  <c r="D6" i="1"/>
  <c r="O5" i="1"/>
  <c r="J5" i="1"/>
  <c r="C5" i="1"/>
  <c r="M48" i="1" l="1"/>
  <c r="I35" i="1"/>
  <c r="N12" i="1"/>
  <c r="N57" i="1"/>
  <c r="I83" i="1"/>
  <c r="F80" i="1"/>
  <c r="H27" i="1"/>
  <c r="I27" i="1" s="1"/>
  <c r="I5" i="1"/>
  <c r="I42" i="1"/>
  <c r="I80" i="1"/>
  <c r="K71" i="1"/>
  <c r="G76" i="1"/>
  <c r="F8" i="1"/>
  <c r="K48" i="1"/>
  <c r="F70" i="1"/>
  <c r="F5" i="1"/>
  <c r="F23" i="1"/>
  <c r="G73" i="1"/>
  <c r="L83" i="1"/>
  <c r="N21" i="1"/>
  <c r="N27" i="1"/>
  <c r="I81" i="1"/>
  <c r="L5" i="1"/>
  <c r="F20" i="1"/>
  <c r="I8" i="1"/>
  <c r="F32" i="1"/>
  <c r="N33" i="1"/>
  <c r="K30" i="1"/>
  <c r="J48" i="1"/>
  <c r="N51" i="1"/>
  <c r="H76" i="1"/>
  <c r="I32" i="1"/>
  <c r="I48" i="1"/>
  <c r="I87" i="1"/>
  <c r="D12" i="1"/>
  <c r="D17" i="1"/>
  <c r="I20" i="1"/>
  <c r="F36" i="1"/>
  <c r="I68" i="1"/>
  <c r="I70" i="1"/>
  <c r="G12" i="1"/>
  <c r="F27" i="1"/>
  <c r="I31" i="1"/>
  <c r="I51" i="1"/>
  <c r="I57" i="1"/>
  <c r="N82" i="1"/>
  <c r="D5" i="1"/>
  <c r="I22" i="1"/>
  <c r="H17" i="1"/>
  <c r="I17" i="1" s="1"/>
  <c r="N20" i="1"/>
  <c r="I82" i="1"/>
  <c r="O30" i="1"/>
  <c r="F19" i="1"/>
  <c r="G17" i="1"/>
  <c r="N8" i="1"/>
  <c r="I18" i="1"/>
  <c r="N24" i="1"/>
  <c r="D30" i="1"/>
  <c r="N31" i="1"/>
  <c r="I33" i="1"/>
  <c r="F34" i="1"/>
  <c r="N42" i="1"/>
  <c r="H71" i="1"/>
  <c r="I71" i="1" s="1"/>
  <c r="H13" i="1"/>
  <c r="H12" i="1" s="1"/>
  <c r="I12" i="1" s="1"/>
  <c r="L13" i="1"/>
  <c r="L12" i="1" s="1"/>
  <c r="I23" i="1"/>
  <c r="F24" i="1"/>
  <c r="N25" i="1"/>
  <c r="G30" i="1"/>
  <c r="N32" i="1"/>
  <c r="I34" i="1"/>
  <c r="F42" i="1"/>
  <c r="L48" i="1"/>
  <c r="N62" i="1"/>
  <c r="M71" i="1"/>
  <c r="N71" i="1" s="1"/>
  <c r="E71" i="1"/>
  <c r="K83" i="1"/>
  <c r="M17" i="1"/>
  <c r="N17" i="1" s="1"/>
  <c r="I36" i="1"/>
  <c r="N48" i="1"/>
  <c r="N69" i="1"/>
  <c r="D71" i="1"/>
  <c r="L71" i="1"/>
  <c r="M83" i="1"/>
  <c r="N83" i="1" s="1"/>
  <c r="K13" i="1"/>
  <c r="K12" i="1" s="1"/>
  <c r="J8" i="1"/>
  <c r="E17" i="1"/>
  <c r="F17" i="1" s="1"/>
  <c r="N70" i="1"/>
  <c r="N81" i="1"/>
  <c r="K17" i="1"/>
  <c r="N23" i="1"/>
  <c r="I25" i="1"/>
  <c r="F33" i="1"/>
  <c r="C30" i="1"/>
  <c r="N34" i="1"/>
  <c r="I62" i="1"/>
  <c r="L17" i="1"/>
  <c r="L30" i="1"/>
  <c r="O87" i="1"/>
  <c r="F71" i="1"/>
  <c r="F18" i="1"/>
  <c r="F22" i="1"/>
  <c r="N22" i="1"/>
  <c r="E30" i="1"/>
  <c r="M30" i="1"/>
  <c r="N30" i="1" s="1"/>
  <c r="H30" i="1"/>
  <c r="G71" i="1" l="1"/>
  <c r="G86" i="1" s="1"/>
  <c r="L86" i="1"/>
  <c r="D86" i="1"/>
  <c r="K86" i="1"/>
  <c r="N87" i="1"/>
  <c r="M86" i="1"/>
  <c r="N86" i="1" s="1"/>
  <c r="I30" i="1"/>
  <c r="F30" i="1"/>
  <c r="H86" i="1"/>
  <c r="E86" i="1"/>
  <c r="F86" i="1" l="1"/>
  <c r="I86" i="1"/>
</calcChain>
</file>

<file path=xl/sharedStrings.xml><?xml version="1.0" encoding="utf-8"?>
<sst xmlns="http://schemas.openxmlformats.org/spreadsheetml/2006/main" count="151" uniqueCount="128">
  <si>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</si>
  <si>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</si>
  <si>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</si>
  <si>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</si>
  <si>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</si>
  <si>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</si>
  <si>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</si>
  <si>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</si>
  <si>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</si>
  <si>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</si>
  <si>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</si>
  <si>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</si>
  <si>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</si>
  <si>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</si>
  <si>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</si>
  <si>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</si>
  <si>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</si>
  <si>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</si>
  <si>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</si>
  <si>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</si>
  <si>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</si>
  <si>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</si>
  <si>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</si>
  <si>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</si>
  <si>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</si>
  <si>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</si>
  <si>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</si>
  <si>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</si>
  <si>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</si>
  <si>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</si>
  <si>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</si>
  <si>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</si>
  <si>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</si>
  <si>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</si>
  <si>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</si>
  <si>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</si>
  <si>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</si>
  <si>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</si>
  <si>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</si>
  <si>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</si>
  <si>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</si>
  <si>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</si>
  <si>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</si>
  <si>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</si>
  <si>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</si>
  <si>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</si>
  <si>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</si>
  <si>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</si>
  <si>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</si>
  <si>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</si>
  <si>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</si>
  <si>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</si>
  <si>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</si>
  <si>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</si>
  <si>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</si>
  <si>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</si>
  <si>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</si>
  <si>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</si>
  <si>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</si>
  <si>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</si>
  <si>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</si>
  <si>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</si>
  <si>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</si>
  <si>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</si>
  <si>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</si>
  <si>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</si>
  <si>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</si>
  <si>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</si>
  <si>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</si>
  <si>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</si>
  <si>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</si>
  <si>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</si>
  <si>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</si>
  <si>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</si>
  <si>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</si>
  <si>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</si>
  <si>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</si>
  <si>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</si>
  <si>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</si>
  <si>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</si>
  <si>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</si>
  <si>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</si>
  <si>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</si>
  <si>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</si>
  <si>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</si>
  <si>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</si>
  <si>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</si>
  <si>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</si>
  <si>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</si>
  <si>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</si>
  <si>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</si>
  <si>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</si>
  <si>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</si>
  <si>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</si>
  <si>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</si>
  <si>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</si>
  <si>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</si>
  <si>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</si>
  <si>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</si>
  <si>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</si>
  <si>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</si>
  <si>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</si>
  <si>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</si>
  <si>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</si>
  <si>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</si>
  <si>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</si>
  <si>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</si>
  <si>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</si>
  <si>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</si>
  <si>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</si>
  <si>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</si>
  <si>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</si>
  <si>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</si>
  <si>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</si>
  <si>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</si>
  <si>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</si>
  <si>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</si>
  <si>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</si>
  <si>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</si>
  <si>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</si>
  <si>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</si>
  <si>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</si>
  <si>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</si>
  <si>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</si>
  <si>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4,6813 (kurs EBC z przedostatniego dnia roboczego Komisji Europejskiej miesiąca poprzedzającego miesiąc, dla którego dokonuje się wyliczenia limitu alokacji środków wspólnotowych - 30.03.2023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</si>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</sst>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>
      <alignment horizontal="center" vertical="center" wrapText="1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2" fillId="0" borderId="26" xfId="2" applyFont="1" applyBorder="1" applyAlignment="1" applyProtection="1">
      <alignment horizontal="center" vertical="center" wrapText="1"/>
      <protection locked="0"/>
    </xf>
    <xf numFmtId="0" fontId="2" fillId="0" borderId="27" xfId="2" applyFont="1" applyBorder="1" applyAlignment="1" applyProtection="1">
      <alignment horizontal="center" vertical="center" wrapText="1"/>
      <protection locked="0"/>
    </xf>
    <xf numFmtId="0" fontId="2" fillId="0" borderId="29" xfId="2" applyFont="1" applyBorder="1" applyAlignment="1" applyProtection="1">
      <alignment horizontal="center" vertical="center" wrapText="1"/>
      <protection locked="0"/>
    </xf>
    <xf numFmtId="0" fontId="2" fillId="0" borderId="32" xfId="2" applyFont="1" applyBorder="1" applyAlignment="1" applyProtection="1">
      <alignment horizontal="center" vertical="center" wrapText="1"/>
      <protection locked="0"/>
    </xf>
    <xf numFmtId="0" fontId="2" fillId="0" borderId="33" xfId="2" applyFont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2" fillId="0" borderId="34" xfId="2" applyFont="1" applyBorder="1" applyAlignment="1" applyProtection="1">
      <alignment horizontal="center" vertical="center" wrapText="1"/>
      <protection locked="0"/>
    </xf>
    <xf numFmtId="0" fontId="2" fillId="0" borderId="35" xfId="2" applyFont="1" applyBorder="1" applyAlignment="1" applyProtection="1">
      <alignment horizontal="center" vertical="center" wrapText="1"/>
      <protection locked="0"/>
    </xf>
    <xf numFmtId="0" fontId="2" fillId="0" borderId="36" xfId="2" applyFont="1" applyBorder="1" applyAlignment="1" applyProtection="1">
      <alignment horizontal="center" vertical="center" wrapText="1"/>
      <protection locked="0"/>
    </xf>
    <xf numFmtId="0" fontId="2" fillId="0" borderId="37" xfId="2" applyFont="1" applyBorder="1" applyAlignment="1" applyProtection="1">
      <alignment horizontal="center" vertical="center" wrapText="1"/>
      <protection locked="0"/>
    </xf>
    <xf numFmtId="0" fontId="2" fillId="0" borderId="38" xfId="2" applyFont="1" applyBorder="1" applyAlignment="1" applyProtection="1">
      <alignment horizontal="center" vertical="center" wrapText="1"/>
      <protection locked="0"/>
    </xf>
    <xf numFmtId="0" fontId="2" fillId="0" borderId="39" xfId="2" applyFont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left" vertical="center" wrapText="1"/>
      <protection locked="0"/>
    </xf>
    <xf numFmtId="4" fontId="3" fillId="2" borderId="6" xfId="2" applyNumberFormat="1" applyFont="1" applyFill="1" applyBorder="1" applyAlignment="1">
      <alignment horizontal="right" vertical="center" wrapText="1"/>
    </xf>
    <xf numFmtId="3" fontId="3" fillId="2" borderId="8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0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40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41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8" xfId="2" applyNumberFormat="1" applyFont="1" applyFill="1" applyBorder="1" applyAlignment="1">
      <alignment horizontal="right" vertical="center" wrapText="1"/>
    </xf>
    <xf numFmtId="4" fontId="3" fillId="2" borderId="9" xfId="2" applyNumberFormat="1" applyFont="1" applyFill="1" applyBorder="1" applyAlignment="1">
      <alignment horizontal="right" vertical="center" wrapText="1"/>
    </xf>
    <xf numFmtId="10" fontId="3" fillId="2" borderId="10" xfId="2" applyNumberFormat="1" applyFont="1" applyFill="1" applyBorder="1" applyAlignment="1">
      <alignment horizontal="right" vertical="center" wrapText="1"/>
    </xf>
    <xf numFmtId="4" fontId="3" fillId="2" borderId="4" xfId="2" applyNumberFormat="1" applyFont="1" applyFill="1" applyBorder="1" applyAlignment="1">
      <alignment horizontal="right" vertical="center" wrapText="1"/>
    </xf>
    <xf numFmtId="0" fontId="4" fillId="0" borderId="0" xfId="2" applyFont="1" applyProtection="1">
      <protection locked="0"/>
    </xf>
    <xf numFmtId="0" fontId="5" fillId="0" borderId="42" xfId="2" applyFont="1" applyBorder="1" applyAlignment="1" applyProtection="1">
      <alignment horizontal="center" vertical="center"/>
      <protection locked="0"/>
    </xf>
    <xf numFmtId="0" fontId="3" fillId="0" borderId="42" xfId="2" applyFont="1" applyBorder="1" applyAlignment="1" applyProtection="1">
      <alignment horizontal="left" vertical="center" wrapText="1"/>
      <protection locked="0"/>
    </xf>
    <xf numFmtId="4" fontId="5" fillId="3" borderId="0" xfId="2" applyNumberFormat="1" applyFont="1" applyFill="1" applyAlignment="1">
      <alignment horizontal="right" vertical="center" wrapText="1"/>
    </xf>
    <xf numFmtId="3" fontId="5" fillId="0" borderId="43" xfId="2" applyNumberFormat="1" applyFont="1" applyBorder="1" applyAlignment="1" applyProtection="1">
      <alignment horizontal="right" vertical="center" wrapText="1"/>
      <protection locked="0"/>
    </xf>
    <xf numFmtId="4" fontId="5" fillId="0" borderId="44" xfId="2" applyNumberFormat="1" applyFont="1" applyBorder="1" applyAlignment="1" applyProtection="1">
      <alignment horizontal="right" vertical="center" wrapText="1"/>
      <protection locked="0"/>
    </xf>
    <xf numFmtId="10" fontId="5" fillId="3" borderId="39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45" xfId="2" applyNumberFormat="1" applyFont="1" applyBorder="1" applyAlignment="1" applyProtection="1">
      <alignment horizontal="right" vertical="center" wrapText="1"/>
      <protection locked="0"/>
    </xf>
    <xf numFmtId="3" fontId="5" fillId="0" borderId="43" xfId="2" applyNumberFormat="1" applyFont="1" applyBorder="1" applyAlignment="1">
      <alignment horizontal="right" vertical="center" wrapText="1"/>
    </xf>
    <xf numFmtId="4" fontId="5" fillId="0" borderId="44" xfId="2" applyNumberFormat="1" applyFont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0" fontId="5" fillId="0" borderId="21" xfId="2" applyFont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3" fontId="5" fillId="0" borderId="19" xfId="2" applyNumberFormat="1" applyFont="1" applyBorder="1" applyAlignment="1" applyProtection="1">
      <alignment horizontal="right" vertical="center" wrapText="1"/>
      <protection locked="0"/>
    </xf>
    <xf numFmtId="4" fontId="5" fillId="0" borderId="46" xfId="2" applyNumberFormat="1" applyFont="1" applyBorder="1" applyAlignment="1" applyProtection="1">
      <alignment horizontal="right" vertical="center" wrapText="1"/>
      <protection locked="0"/>
    </xf>
    <xf numFmtId="3" fontId="5" fillId="0" borderId="17" xfId="2" applyNumberFormat="1" applyFont="1" applyBorder="1" applyAlignment="1" applyProtection="1">
      <alignment horizontal="right" vertical="center" wrapText="1"/>
      <protection locked="0"/>
    </xf>
    <xf numFmtId="3" fontId="5" fillId="0" borderId="19" xfId="2" applyNumberFormat="1" applyFont="1" applyBorder="1" applyAlignment="1">
      <alignment horizontal="right" vertical="center" wrapText="1"/>
    </xf>
    <xf numFmtId="4" fontId="5" fillId="0" borderId="46" xfId="2" applyNumberFormat="1" applyFont="1" applyBorder="1" applyAlignment="1">
      <alignment horizontal="right" vertical="center" wrapText="1"/>
    </xf>
    <xf numFmtId="4" fontId="5" fillId="0" borderId="37" xfId="2" applyNumberFormat="1" applyFont="1" applyBorder="1" applyAlignment="1">
      <alignment horizontal="right" vertical="center" wrapText="1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2" borderId="12" xfId="2" applyFont="1" applyFill="1" applyBorder="1" applyAlignment="1" applyProtection="1">
      <alignment horizontal="left" vertical="center" wrapText="1"/>
      <protection locked="0"/>
    </xf>
    <xf numFmtId="4" fontId="3" fillId="2" borderId="47" xfId="2" applyNumberFormat="1" applyFont="1" applyFill="1" applyBorder="1" applyAlignment="1">
      <alignment horizontal="right" vertical="center" wrapText="1"/>
    </xf>
    <xf numFmtId="3" fontId="3" fillId="2" borderId="14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6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18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4" xfId="2" applyNumberFormat="1" applyFont="1" applyFill="1" applyBorder="1" applyAlignment="1">
      <alignment horizontal="right" vertical="center" wrapText="1"/>
    </xf>
    <xf numFmtId="4" fontId="3" fillId="2" borderId="15" xfId="2" applyNumberFormat="1" applyFont="1" applyFill="1" applyBorder="1" applyAlignment="1">
      <alignment horizontal="right" vertical="center" wrapText="1"/>
    </xf>
    <xf numFmtId="10" fontId="3" fillId="2" borderId="16" xfId="2" applyNumberFormat="1" applyFont="1" applyFill="1" applyBorder="1" applyAlignment="1">
      <alignment horizontal="right" vertical="center" wrapText="1"/>
    </xf>
    <xf numFmtId="4" fontId="3" fillId="2" borderId="11" xfId="2" applyNumberFormat="1" applyFont="1" applyFill="1" applyBorder="1" applyAlignment="1">
      <alignment horizontal="right" vertical="center" wrapText="1"/>
    </xf>
    <xf numFmtId="0" fontId="5" fillId="0" borderId="32" xfId="2" applyFont="1" applyBorder="1" applyAlignment="1" applyProtection="1">
      <alignment horizontal="center" vertical="center"/>
      <protection locked="0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4" fontId="5" fillId="0" borderId="37" xfId="2" applyNumberFormat="1" applyFont="1" applyBorder="1" applyAlignment="1" applyProtection="1">
      <alignment horizontal="right" vertical="center" wrapText="1"/>
      <protection locked="0"/>
    </xf>
    <xf numFmtId="3" fontId="5" fillId="0" borderId="36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0" fontId="3" fillId="0" borderId="11" xfId="2" applyFont="1" applyBorder="1" applyAlignment="1" applyProtection="1">
      <alignment horizontal="left" vertical="center" wrapText="1"/>
      <protection locked="0"/>
    </xf>
    <xf numFmtId="0" fontId="5" fillId="0" borderId="48" xfId="2" applyFont="1" applyBorder="1" applyAlignment="1" applyProtection="1">
      <alignment horizontal="left" vertical="center" wrapText="1"/>
      <protection locked="0"/>
    </xf>
    <xf numFmtId="3" fontId="5" fillId="0" borderId="45" xfId="2" applyNumberFormat="1" applyFont="1" applyBorder="1" applyAlignment="1">
      <alignment horizontal="right" vertical="center" wrapText="1"/>
    </xf>
    <xf numFmtId="4" fontId="5" fillId="5" borderId="44" xfId="2" applyNumberFormat="1" applyFont="1" applyFill="1" applyBorder="1" applyAlignment="1">
      <alignment horizontal="right" vertical="center" wrapText="1"/>
    </xf>
    <xf numFmtId="0" fontId="5" fillId="6" borderId="12" xfId="2" applyFont="1" applyFill="1" applyBorder="1" applyAlignment="1" applyProtection="1">
      <alignment horizontal="left" vertical="center" wrapText="1"/>
      <protection locked="0"/>
    </xf>
    <xf numFmtId="3" fontId="5" fillId="4" borderId="14" xfId="2" applyNumberFormat="1" applyFont="1" applyFill="1" applyBorder="1" applyAlignment="1">
      <alignment horizontal="right" vertical="center" wrapText="1"/>
    </xf>
    <xf numFmtId="3" fontId="5" fillId="4" borderId="20" xfId="2" applyNumberFormat="1" applyFont="1" applyFill="1" applyBorder="1" applyAlignment="1">
      <alignment horizontal="right" vertical="center" wrapText="1"/>
    </xf>
    <xf numFmtId="4" fontId="5" fillId="5" borderId="15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>
      <alignment horizontal="right" vertical="center" wrapText="1"/>
    </xf>
    <xf numFmtId="4" fontId="5" fillId="0" borderId="15" xfId="2" applyNumberFormat="1" applyFont="1" applyBorder="1" applyAlignment="1">
      <alignment horizontal="right" vertical="center" wrapText="1"/>
    </xf>
    <xf numFmtId="0" fontId="3" fillId="0" borderId="50" xfId="2" applyFont="1" applyBorder="1" applyAlignment="1" applyProtection="1">
      <alignment horizontal="left" vertical="center" wrapText="1"/>
      <protection locked="0"/>
    </xf>
    <xf numFmtId="3" fontId="5" fillId="0" borderId="17" xfId="2" applyNumberFormat="1" applyFont="1" applyBorder="1" applyAlignment="1">
      <alignment horizontal="right" vertical="center" wrapText="1"/>
    </xf>
    <xf numFmtId="4" fontId="5" fillId="6" borderId="46" xfId="2" applyNumberFormat="1" applyFont="1" applyFill="1" applyBorder="1" applyAlignment="1">
      <alignment horizontal="right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4" fontId="5" fillId="0" borderId="52" xfId="2" applyNumberFormat="1" applyFont="1" applyBorder="1" applyAlignment="1">
      <alignment horizontal="right" vertical="center" wrapText="1"/>
    </xf>
    <xf numFmtId="10" fontId="5" fillId="0" borderId="16" xfId="2" applyNumberFormat="1" applyFont="1" applyBorder="1" applyAlignment="1" applyProtection="1">
      <alignment horizontal="right" vertical="center" wrapText="1"/>
      <protection locked="0"/>
    </xf>
    <xf numFmtId="10" fontId="5" fillId="0" borderId="16" xfId="2" applyNumberFormat="1" applyFont="1" applyBorder="1" applyAlignment="1">
      <alignment horizontal="right" vertical="center" wrapText="1"/>
    </xf>
    <xf numFmtId="4" fontId="5" fillId="0" borderId="32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6" fillId="0" borderId="12" xfId="2" applyFont="1" applyBorder="1" applyAlignment="1" applyProtection="1">
      <alignment horizontal="left" vertical="center" wrapText="1"/>
      <protection locked="0"/>
    </xf>
    <xf numFmtId="4" fontId="5" fillId="6" borderId="11" xfId="2" applyNumberFormat="1" applyFont="1" applyFill="1" applyBorder="1" applyAlignment="1">
      <alignment horizontal="right" vertical="center" wrapText="1"/>
    </xf>
    <xf numFmtId="3" fontId="5" fillId="0" borderId="14" xfId="2" applyNumberFormat="1" applyFont="1" applyBorder="1" applyAlignment="1" applyProtection="1">
      <alignment horizontal="right" vertical="center" wrapText="1"/>
      <protection locked="0"/>
    </xf>
    <xf numFmtId="4" fontId="5" fillId="0" borderId="15" xfId="2" applyNumberFormat="1" applyFont="1" applyBorder="1" applyAlignment="1" applyProtection="1">
      <alignment horizontal="right" vertical="center" wrapText="1"/>
      <protection locked="0"/>
    </xf>
    <xf numFmtId="3" fontId="5" fillId="0" borderId="20" xfId="2" applyNumberFormat="1" applyFont="1" applyBorder="1" applyAlignment="1" applyProtection="1">
      <alignment horizontal="right" vertical="center" wrapText="1"/>
      <protection locked="0"/>
    </xf>
    <xf numFmtId="164" fontId="5" fillId="6" borderId="12" xfId="1" applyNumberFormat="1" applyFont="1" applyFill="1" applyBorder="1" applyAlignment="1" applyProtection="1">
      <alignment horizontal="right" vertical="center" wrapText="1"/>
    </xf>
    <xf numFmtId="4" fontId="5" fillId="6" borderId="52" xfId="2" applyNumberFormat="1" applyFont="1" applyFill="1" applyBorder="1" applyAlignment="1">
      <alignment horizontal="right" vertical="center" wrapText="1"/>
    </xf>
    <xf numFmtId="10" fontId="5" fillId="0" borderId="18" xfId="2" applyNumberFormat="1" applyFont="1" applyBorder="1" applyAlignment="1" applyProtection="1">
      <alignment horizontal="right" vertical="center" wrapText="1"/>
      <protection locked="0"/>
    </xf>
    <xf numFmtId="4" fontId="5" fillId="6" borderId="0" xfId="2" applyNumberFormat="1" applyFont="1" applyFill="1" applyAlignment="1">
      <alignment horizontal="right" vertical="center" wrapText="1"/>
    </xf>
    <xf numFmtId="10" fontId="5" fillId="0" borderId="39" xfId="2" applyNumberFormat="1" applyFont="1" applyBorder="1" applyAlignment="1" applyProtection="1">
      <alignment horizontal="right" vertical="center" wrapText="1"/>
      <protection locked="0"/>
    </xf>
    <xf numFmtId="10" fontId="5" fillId="0" borderId="38" xfId="2" applyNumberFormat="1" applyFont="1" applyBorder="1" applyAlignment="1" applyProtection="1">
      <alignment horizontal="right" vertical="center" wrapText="1"/>
      <protection locked="0"/>
    </xf>
    <xf numFmtId="4" fontId="5" fillId="6" borderId="13" xfId="2" applyNumberFormat="1" applyFont="1" applyFill="1" applyBorder="1" applyAlignment="1">
      <alignment horizontal="right" vertical="center" wrapText="1"/>
    </xf>
    <xf numFmtId="3" fontId="5" fillId="6" borderId="14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15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16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20" xfId="2" applyNumberFormat="1" applyFont="1" applyFill="1" applyBorder="1" applyAlignment="1" applyProtection="1">
      <alignment horizontal="right" vertical="center" wrapText="1"/>
      <protection locked="0"/>
    </xf>
    <xf numFmtId="10" fontId="5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9" xfId="2" applyNumberFormat="1" applyFont="1" applyFill="1" applyBorder="1" applyAlignment="1">
      <alignment horizontal="right" vertical="center" wrapText="1"/>
    </xf>
    <xf numFmtId="10" fontId="5" fillId="6" borderId="49" xfId="2" applyNumberFormat="1" applyFont="1" applyFill="1" applyBorder="1" applyAlignment="1">
      <alignment horizontal="right" vertical="center" wrapText="1"/>
    </xf>
    <xf numFmtId="4" fontId="5" fillId="6" borderId="21" xfId="2" applyNumberFormat="1" applyFont="1" applyFill="1" applyBorder="1" applyAlignment="1">
      <alignment horizontal="right" vertical="center" wrapText="1"/>
    </xf>
    <xf numFmtId="10" fontId="5" fillId="6" borderId="4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13" xfId="2" applyNumberFormat="1" applyFont="1" applyBorder="1" applyAlignment="1">
      <alignment horizontal="right" vertical="center" wrapText="1"/>
    </xf>
    <xf numFmtId="10" fontId="5" fillId="0" borderId="49" xfId="2" applyNumberFormat="1" applyFont="1" applyBorder="1" applyAlignment="1" applyProtection="1">
      <alignment horizontal="right" vertical="center" wrapText="1"/>
      <protection locked="0"/>
    </xf>
    <xf numFmtId="10" fontId="5" fillId="0" borderId="53" xfId="2" applyNumberFormat="1" applyFont="1" applyBorder="1" applyAlignment="1" applyProtection="1">
      <alignment horizontal="right" vertical="center" wrapText="1"/>
      <protection locked="0"/>
    </xf>
    <xf numFmtId="10" fontId="5" fillId="0" borderId="49" xfId="2" applyNumberFormat="1" applyFont="1" applyBorder="1" applyAlignment="1">
      <alignment horizontal="right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3" fontId="5" fillId="0" borderId="54" xfId="2" applyNumberFormat="1" applyFont="1" applyBorder="1" applyAlignment="1">
      <alignment horizontal="right" vertical="center" wrapText="1"/>
    </xf>
    <xf numFmtId="4" fontId="5" fillId="0" borderId="17" xfId="2" applyNumberFormat="1" applyFont="1" applyBorder="1" applyAlignment="1">
      <alignment horizontal="right" vertical="center" wrapText="1"/>
    </xf>
    <xf numFmtId="0" fontId="3" fillId="0" borderId="32" xfId="2" applyFont="1" applyBorder="1" applyAlignment="1" applyProtection="1">
      <alignment horizontal="left" vertical="center" wrapText="1"/>
      <protection locked="0"/>
    </xf>
    <xf numFmtId="4" fontId="5" fillId="0" borderId="0" xfId="2" applyNumberFormat="1" applyFont="1" applyAlignment="1">
      <alignment horizontal="right" vertical="center" wrapText="1"/>
    </xf>
    <xf numFmtId="10" fontId="5" fillId="0" borderId="39" xfId="2" applyNumberFormat="1" applyFont="1" applyBorder="1" applyAlignment="1">
      <alignment horizontal="right" vertical="center" wrapText="1"/>
    </xf>
    <xf numFmtId="4" fontId="5" fillId="3" borderId="46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49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3" fillId="6" borderId="21" xfId="2" applyFont="1" applyFill="1" applyBorder="1" applyAlignment="1" applyProtection="1">
      <alignment horizontal="center" vertical="center" wrapText="1"/>
      <protection locked="0"/>
    </xf>
    <xf numFmtId="0" fontId="3" fillId="6" borderId="12" xfId="2" applyFont="1" applyFill="1" applyBorder="1" applyAlignment="1" applyProtection="1">
      <alignment horizontal="left" vertical="center" wrapText="1"/>
      <protection locked="0"/>
    </xf>
    <xf numFmtId="3" fontId="3" fillId="6" borderId="43" xfId="2" applyNumberFormat="1" applyFont="1" applyFill="1" applyBorder="1" applyAlignment="1" applyProtection="1">
      <alignment horizontal="right" vertical="center" wrapText="1"/>
      <protection locked="0"/>
    </xf>
    <xf numFmtId="4" fontId="3" fillId="6" borderId="44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39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3" fillId="7" borderId="38" xfId="2" applyNumberFormat="1" applyFont="1" applyFill="1" applyBorder="1" applyAlignment="1" applyProtection="1">
      <alignment horizontal="right" vertical="center" wrapText="1"/>
      <protection locked="0"/>
    </xf>
    <xf numFmtId="3" fontId="3" fillId="6" borderId="14" xfId="2" applyNumberFormat="1" applyFont="1" applyFill="1" applyBorder="1" applyAlignment="1">
      <alignment horizontal="right" vertical="center" wrapText="1"/>
    </xf>
    <xf numFmtId="4" fontId="3" fillId="6" borderId="15" xfId="2" applyNumberFormat="1" applyFont="1" applyFill="1" applyBorder="1" applyAlignment="1">
      <alignment horizontal="right" vertical="center" wrapText="1"/>
    </xf>
    <xf numFmtId="10" fontId="3" fillId="7" borderId="39" xfId="2" applyNumberFormat="1" applyFont="1" applyFill="1" applyBorder="1" applyAlignment="1">
      <alignment horizontal="right" vertical="center" wrapText="1"/>
    </xf>
    <xf numFmtId="4" fontId="3" fillId="4" borderId="32" xfId="2" applyNumberFormat="1" applyFont="1" applyFill="1" applyBorder="1" applyAlignment="1">
      <alignment horizontal="right" vertical="center" wrapText="1"/>
    </xf>
    <xf numFmtId="0" fontId="5" fillId="6" borderId="11" xfId="2" applyFont="1" applyFill="1" applyBorder="1" applyAlignment="1">
      <alignment vertical="center" wrapText="1"/>
    </xf>
    <xf numFmtId="3" fontId="5" fillId="6" borderId="43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4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5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44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4" xfId="2" applyNumberFormat="1" applyFont="1" applyFill="1" applyBorder="1" applyAlignment="1">
      <alignment horizontal="right" vertical="center" wrapText="1"/>
    </xf>
    <xf numFmtId="4" fontId="5" fillId="6" borderId="15" xfId="2" applyNumberFormat="1" applyFont="1" applyFill="1" applyBorder="1" applyAlignment="1">
      <alignment horizontal="right" vertical="center" wrapText="1"/>
    </xf>
    <xf numFmtId="0" fontId="5" fillId="8" borderId="50" xfId="2" applyFont="1" applyFill="1" applyBorder="1" applyAlignment="1">
      <alignment horizontal="left" vertical="center" wrapText="1"/>
    </xf>
    <xf numFmtId="3" fontId="5" fillId="6" borderId="20" xfId="2" applyNumberFormat="1" applyFont="1" applyFill="1" applyBorder="1" applyAlignment="1" applyProtection="1">
      <alignment vertical="center" wrapText="1"/>
      <protection locked="0"/>
    </xf>
    <xf numFmtId="4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43" xfId="2" applyNumberFormat="1" applyFont="1" applyFill="1" applyBorder="1" applyAlignment="1" applyProtection="1">
      <alignment vertical="center" wrapText="1"/>
      <protection locked="0"/>
    </xf>
    <xf numFmtId="4" fontId="5" fillId="3" borderId="44" xfId="2" applyNumberFormat="1" applyFont="1" applyFill="1" applyBorder="1" applyAlignment="1" applyProtection="1">
      <alignment vertical="center" wrapText="1"/>
      <protection locked="0"/>
    </xf>
    <xf numFmtId="3" fontId="5" fillId="3" borderId="17" xfId="2" applyNumberFormat="1" applyFont="1" applyFill="1" applyBorder="1" applyAlignment="1" applyProtection="1">
      <alignment vertical="center" wrapText="1"/>
      <protection locked="0"/>
    </xf>
    <xf numFmtId="0" fontId="3" fillId="6" borderId="42" xfId="2" applyFont="1" applyFill="1" applyBorder="1" applyAlignment="1" applyProtection="1">
      <alignment horizontal="center" vertical="center"/>
      <protection locked="0"/>
    </xf>
    <xf numFmtId="0" fontId="3" fillId="6" borderId="50" xfId="2" applyFont="1" applyFill="1" applyBorder="1" applyAlignment="1">
      <alignment horizontal="left" vertical="center" wrapText="1"/>
    </xf>
    <xf numFmtId="3" fontId="3" fillId="6" borderId="20" xfId="2" applyNumberFormat="1" applyFont="1" applyFill="1" applyBorder="1" applyAlignment="1" applyProtection="1">
      <alignment vertical="center" wrapText="1"/>
      <protection locked="0"/>
    </xf>
    <xf numFmtId="4" fontId="3" fillId="6" borderId="15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 applyFont="1" applyProtection="1">
      <protection locked="0"/>
    </xf>
    <xf numFmtId="0" fontId="5" fillId="6" borderId="32" xfId="2" applyFont="1" applyFill="1" applyBorder="1" applyAlignment="1" applyProtection="1">
      <alignment vertical="center" wrapText="1"/>
      <protection locked="0"/>
    </xf>
    <xf numFmtId="4" fontId="5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56" xfId="2" applyNumberFormat="1" applyFont="1" applyBorder="1" applyAlignment="1">
      <alignment horizontal="right" vertical="center" wrapText="1"/>
    </xf>
    <xf numFmtId="0" fontId="5" fillId="8" borderId="50" xfId="2" applyFont="1" applyFill="1" applyBorder="1" applyAlignment="1" applyProtection="1">
      <alignment horizontal="left" vertical="center" wrapText="1"/>
      <protection locked="0"/>
    </xf>
    <xf numFmtId="3" fontId="5" fillId="3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37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50" xfId="2" applyFont="1" applyFill="1" applyBorder="1" applyAlignment="1" applyProtection="1">
      <alignment horizontal="lef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0" fontId="3" fillId="2" borderId="12" xfId="2" applyNumberFormat="1" applyFont="1" applyFill="1" applyBorder="1" applyAlignment="1">
      <alignment horizontal="right" vertical="center" wrapText="1"/>
    </xf>
    <xf numFmtId="3" fontId="5" fillId="6" borderId="34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37" xfId="2" applyNumberFormat="1" applyFont="1" applyFill="1" applyBorder="1" applyAlignment="1" applyProtection="1">
      <alignment horizontal="center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36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3" fontId="5" fillId="6" borderId="43" xfId="2" applyNumberFormat="1" applyFont="1" applyFill="1" applyBorder="1" applyAlignment="1">
      <alignment horizontal="right" vertical="center" wrapText="1"/>
    </xf>
    <xf numFmtId="4" fontId="5" fillId="6" borderId="44" xfId="2" applyNumberFormat="1" applyFont="1" applyFill="1" applyBorder="1" applyAlignment="1">
      <alignment horizontal="right" vertical="center" wrapText="1"/>
    </xf>
    <xf numFmtId="10" fontId="5" fillId="3" borderId="33" xfId="2" applyNumberFormat="1" applyFont="1" applyFill="1" applyBorder="1" applyAlignment="1">
      <alignment horizontal="right" vertical="center" wrapText="1"/>
    </xf>
    <xf numFmtId="3" fontId="5" fillId="6" borderId="52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47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5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11" xfId="2" applyFont="1" applyFill="1" applyBorder="1" applyAlignment="1">
      <alignment horizontal="left" vertical="center" wrapText="1"/>
    </xf>
    <xf numFmtId="0" fontId="5" fillId="8" borderId="33" xfId="2" applyFont="1" applyFill="1" applyBorder="1" applyAlignment="1">
      <alignment horizontal="left" vertical="center" wrapText="1"/>
    </xf>
    <xf numFmtId="3" fontId="5" fillId="4" borderId="34" xfId="2" applyNumberFormat="1" applyFont="1" applyFill="1" applyBorder="1" applyAlignment="1" applyProtection="1">
      <alignment horizontal="right" vertical="center" wrapText="1"/>
      <protection locked="0"/>
    </xf>
    <xf numFmtId="3" fontId="5" fillId="4" borderId="36" xfId="2" applyNumberFormat="1" applyFont="1" applyFill="1" applyBorder="1" applyAlignment="1" applyProtection="1">
      <alignment horizontal="right" vertical="center" wrapText="1"/>
      <protection locked="0"/>
    </xf>
    <xf numFmtId="4" fontId="5" fillId="4" borderId="37" xfId="2" applyNumberFormat="1" applyFont="1" applyFill="1" applyBorder="1" applyAlignment="1" applyProtection="1">
      <alignment horizontal="right" vertical="center" wrapText="1"/>
      <protection locked="0"/>
    </xf>
    <xf numFmtId="0" fontId="5" fillId="6" borderId="21" xfId="2" applyFont="1" applyFill="1" applyBorder="1" applyAlignment="1" applyProtection="1">
      <alignment vertical="center" wrapText="1"/>
      <protection locked="0"/>
    </xf>
    <xf numFmtId="165" fontId="5" fillId="6" borderId="46" xfId="2" applyNumberFormat="1" applyFont="1" applyFill="1" applyBorder="1" applyAlignment="1">
      <alignment horizontal="right" vertical="center" wrapText="1"/>
    </xf>
    <xf numFmtId="3" fontId="5" fillId="6" borderId="43" xfId="2" applyNumberFormat="1" applyFont="1" applyFill="1" applyBorder="1" applyAlignment="1" applyProtection="1">
      <alignment vertical="center" wrapText="1"/>
      <protection locked="0"/>
    </xf>
    <xf numFmtId="3" fontId="5" fillId="6" borderId="45" xfId="2" applyNumberFormat="1" applyFont="1" applyFill="1" applyBorder="1" applyAlignment="1" applyProtection="1">
      <alignment vertical="center" wrapText="1"/>
      <protection locked="0"/>
    </xf>
    <xf numFmtId="4" fontId="5" fillId="6" borderId="44" xfId="2" applyNumberFormat="1" applyFont="1" applyFill="1" applyBorder="1" applyAlignment="1" applyProtection="1">
      <alignment vertical="center" wrapText="1"/>
      <protection locked="0"/>
    </xf>
    <xf numFmtId="3" fontId="5" fillId="6" borderId="43" xfId="2" applyNumberFormat="1" applyFont="1" applyFill="1" applyBorder="1" applyAlignment="1">
      <alignment vertical="center" wrapText="1"/>
    </xf>
    <xf numFmtId="4" fontId="5" fillId="6" borderId="44" xfId="2" applyNumberFormat="1" applyFont="1" applyFill="1" applyBorder="1" applyAlignment="1">
      <alignment vertical="center" wrapText="1"/>
    </xf>
    <xf numFmtId="3" fontId="5" fillId="6" borderId="14" xfId="2" applyNumberFormat="1" applyFont="1" applyFill="1" applyBorder="1" applyAlignment="1">
      <alignment vertical="center" wrapText="1"/>
    </xf>
    <xf numFmtId="4" fontId="5" fillId="6" borderId="15" xfId="2" applyNumberFormat="1" applyFont="1" applyFill="1" applyBorder="1" applyAlignment="1">
      <alignment vertical="center" wrapText="1"/>
    </xf>
    <xf numFmtId="3" fontId="5" fillId="6" borderId="19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6" borderId="46" xfId="2" applyNumberFormat="1" applyFont="1" applyFill="1" applyBorder="1" applyAlignment="1" applyProtection="1">
      <alignment horizontal="right" vertical="center" wrapText="1"/>
      <protection locked="0"/>
    </xf>
    <xf numFmtId="0" fontId="3" fillId="2" borderId="52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horizontal="right" vertical="center" wrapText="1"/>
    </xf>
    <xf numFmtId="3" fontId="3" fillId="2" borderId="19" xfId="2" applyNumberFormat="1" applyFont="1" applyFill="1" applyBorder="1" applyAlignment="1" applyProtection="1">
      <alignment horizontal="right" vertical="center" wrapText="1"/>
      <protection locked="0"/>
    </xf>
    <xf numFmtId="4" fontId="3" fillId="4" borderId="46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49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7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46" xfId="2" applyNumberFormat="1" applyFont="1" applyFill="1" applyBorder="1" applyAlignment="1" applyProtection="1">
      <alignment horizontal="right" vertical="center" wrapText="1"/>
      <protection locked="0"/>
    </xf>
    <xf numFmtId="10" fontId="3" fillId="2" borderId="53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19" xfId="2" applyNumberFormat="1" applyFont="1" applyFill="1" applyBorder="1" applyAlignment="1">
      <alignment horizontal="right" vertical="center" wrapText="1"/>
    </xf>
    <xf numFmtId="4" fontId="3" fillId="2" borderId="46" xfId="2" applyNumberFormat="1" applyFont="1" applyFill="1" applyBorder="1" applyAlignment="1">
      <alignment horizontal="right" vertical="center" wrapText="1"/>
    </xf>
    <xf numFmtId="10" fontId="3" fillId="2" borderId="49" xfId="2" applyNumberFormat="1" applyFont="1" applyFill="1" applyBorder="1" applyAlignment="1">
      <alignment horizontal="right" vertical="center" wrapText="1"/>
    </xf>
    <xf numFmtId="4" fontId="3" fillId="2" borderId="21" xfId="2" applyNumberFormat="1" applyFont="1" applyFill="1" applyBorder="1" applyAlignment="1">
      <alignment horizontal="right" vertical="center" wrapText="1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10" fontId="3" fillId="2" borderId="49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3" fillId="2" borderId="52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48" xfId="2" applyFont="1" applyBorder="1" applyAlignment="1" applyProtection="1">
      <alignment horizontal="left" vertical="center" wrapText="1"/>
      <protection locked="0"/>
    </xf>
    <xf numFmtId="3" fontId="5" fillId="0" borderId="56" xfId="2" applyNumberFormat="1" applyFont="1" applyBorder="1" applyAlignment="1" applyProtection="1">
      <alignment horizontal="right" vertical="center" wrapText="1"/>
      <protection locked="0"/>
    </xf>
    <xf numFmtId="3" fontId="5" fillId="0" borderId="57" xfId="2" applyNumberFormat="1" applyFont="1" applyBorder="1" applyAlignment="1" applyProtection="1">
      <alignment horizontal="right" vertical="center" wrapText="1"/>
      <protection locked="0"/>
    </xf>
    <xf numFmtId="4" fontId="5" fillId="0" borderId="45" xfId="2" applyNumberFormat="1" applyFont="1" applyBorder="1" applyAlignment="1">
      <alignment horizontal="right" vertical="center" wrapText="1"/>
    </xf>
    <xf numFmtId="0" fontId="5" fillId="8" borderId="14" xfId="2" applyFont="1" applyFill="1" applyBorder="1" applyAlignment="1" applyProtection="1">
      <alignment horizontal="left" vertical="center" wrapText="1"/>
      <protection locked="0"/>
    </xf>
    <xf numFmtId="0" fontId="5" fillId="8" borderId="15" xfId="2" applyFont="1" applyFill="1" applyBorder="1" applyAlignment="1" applyProtection="1">
      <alignment horizontal="left" vertical="center" wrapText="1"/>
      <protection locked="0"/>
    </xf>
    <xf numFmtId="4" fontId="3" fillId="4" borderId="18" xfId="2" applyNumberFormat="1" applyFont="1" applyFill="1" applyBorder="1" applyAlignment="1" applyProtection="1">
      <alignment horizontal="right" vertical="center" wrapText="1"/>
      <protection locked="0"/>
    </xf>
    <xf numFmtId="10" fontId="3" fillId="4" borderId="16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52" xfId="2" applyNumberFormat="1" applyFont="1" applyFill="1" applyBorder="1" applyAlignment="1" applyProtection="1">
      <alignment horizontal="right" vertical="center" wrapText="1"/>
      <protection locked="0"/>
    </xf>
    <xf numFmtId="4" fontId="3" fillId="2" borderId="20" xfId="2" applyNumberFormat="1" applyFont="1" applyFill="1" applyBorder="1" applyAlignment="1" applyProtection="1">
      <alignment horizontal="right" vertical="center" wrapText="1"/>
      <protection locked="0"/>
    </xf>
    <xf numFmtId="0" fontId="5" fillId="8" borderId="48" xfId="2" applyFont="1" applyFill="1" applyBorder="1" applyAlignment="1" applyProtection="1">
      <alignment horizontal="left" vertical="center" wrapText="1"/>
      <protection locked="0"/>
    </xf>
    <xf numFmtId="3" fontId="5" fillId="3" borderId="36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55" xfId="2" applyNumberFormat="1" applyFont="1" applyFill="1" applyBorder="1" applyAlignment="1">
      <alignment horizontal="right" vertical="center" wrapText="1"/>
    </xf>
    <xf numFmtId="4" fontId="5" fillId="6" borderId="38" xfId="2" applyNumberFormat="1" applyFont="1" applyFill="1" applyBorder="1" applyAlignment="1">
      <alignment horizontal="right" vertical="center" wrapText="1"/>
    </xf>
    <xf numFmtId="3" fontId="5" fillId="3" borderId="28" xfId="2" applyNumberFormat="1" applyFont="1" applyFill="1" applyBorder="1" applyAlignment="1" applyProtection="1">
      <alignment horizontal="right" vertical="center" wrapText="1"/>
      <protection locked="0"/>
    </xf>
    <xf numFmtId="4" fontId="5" fillId="5" borderId="58" xfId="2" applyNumberFormat="1" applyFont="1" applyFill="1" applyBorder="1" applyAlignment="1" applyProtection="1">
      <alignment horizontal="right" vertical="center" wrapText="1"/>
      <protection locked="0"/>
    </xf>
    <xf numFmtId="3" fontId="5" fillId="6" borderId="60" xfId="2" applyNumberFormat="1" applyFont="1" applyFill="1" applyBorder="1" applyAlignment="1">
      <alignment horizontal="right" vertical="center" wrapText="1"/>
    </xf>
    <xf numFmtId="4" fontId="5" fillId="6" borderId="29" xfId="2" applyNumberFormat="1" applyFont="1" applyFill="1" applyBorder="1" applyAlignment="1">
      <alignment horizontal="right" vertical="center" wrapText="1"/>
    </xf>
    <xf numFmtId="4" fontId="8" fillId="9" borderId="1" xfId="2" applyNumberFormat="1" applyFont="1" applyFill="1" applyBorder="1" applyAlignment="1">
      <alignment horizontal="right" vertical="center" wrapText="1"/>
    </xf>
    <xf numFmtId="3" fontId="8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2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2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63" xfId="2" applyNumberFormat="1" applyFont="1" applyFill="1" applyBorder="1" applyAlignment="1" applyProtection="1">
      <alignment horizontal="right" vertical="center" wrapText="1"/>
      <protection locked="0"/>
    </xf>
    <xf numFmtId="4" fontId="8" fillId="9" borderId="64" xfId="2" applyNumberFormat="1" applyFont="1" applyFill="1" applyBorder="1" applyAlignment="1" applyProtection="1">
      <alignment horizontal="right" vertical="center" wrapText="1"/>
      <protection locked="0"/>
    </xf>
    <xf numFmtId="10" fontId="8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8" fillId="9" borderId="1" xfId="2" applyNumberFormat="1" applyFont="1" applyFill="1" applyBorder="1" applyAlignment="1">
      <alignment horizontal="right" vertical="center" wrapText="1"/>
    </xf>
    <xf numFmtId="4" fontId="8" fillId="9" borderId="64" xfId="2" applyNumberFormat="1" applyFont="1" applyFill="1" applyBorder="1" applyAlignment="1">
      <alignment horizontal="right" vertical="center" wrapText="1"/>
    </xf>
    <xf numFmtId="10" fontId="8" fillId="9" borderId="65" xfId="2" applyNumberFormat="1" applyFont="1" applyFill="1" applyBorder="1" applyAlignment="1">
      <alignment horizontal="right" vertical="center" wrapText="1"/>
    </xf>
    <xf numFmtId="4" fontId="8" fillId="9" borderId="31" xfId="2" applyNumberFormat="1" applyFont="1" applyFill="1" applyBorder="1" applyAlignment="1">
      <alignment horizontal="right" vertical="center" wrapText="1"/>
    </xf>
    <xf numFmtId="4" fontId="8" fillId="9" borderId="3" xfId="2" applyNumberFormat="1" applyFont="1" applyFill="1" applyBorder="1" applyAlignment="1">
      <alignment horizontal="right" vertical="center" wrapText="1"/>
    </xf>
    <xf numFmtId="10" fontId="8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1" xfId="2" applyNumberFormat="1" applyFont="1" applyFill="1" applyBorder="1" applyAlignment="1">
      <alignment horizontal="right" vertical="center" wrapText="1"/>
    </xf>
    <xf numFmtId="0" fontId="6" fillId="0" borderId="0" xfId="2" applyFont="1" applyProtection="1">
      <protection locked="0"/>
    </xf>
    <xf numFmtId="0" fontId="9" fillId="0" borderId="0" xfId="2" applyFont="1" applyProtection="1">
      <protection locked="0"/>
    </xf>
    <xf numFmtId="4" fontId="9" fillId="0" borderId="0" xfId="2" applyNumberFormat="1" applyFont="1" applyProtection="1">
      <protection locked="0"/>
    </xf>
    <xf numFmtId="0" fontId="8" fillId="9" borderId="1" xfId="2" applyFont="1" applyFill="1" applyBorder="1" applyAlignment="1">
      <alignment horizontal="left" vertical="center" wrapText="1"/>
    </xf>
    <xf numFmtId="0" fontId="8" fillId="9" borderId="2" xfId="2" applyFont="1" applyFill="1" applyBorder="1" applyAlignment="1">
      <alignment horizontal="left" vertical="center" wrapText="1"/>
    </xf>
    <xf numFmtId="0" fontId="8" fillId="9" borderId="3" xfId="2" applyFont="1" applyFill="1" applyBorder="1" applyAlignment="1">
      <alignment horizontal="center" vertical="center" wrapText="1"/>
    </xf>
    <xf numFmtId="3" fontId="8" fillId="4" borderId="66" xfId="2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5" fillId="6" borderId="32" xfId="2" applyFont="1" applyFill="1" applyBorder="1" applyAlignment="1" applyProtection="1">
      <alignment horizontal="center" vertical="center"/>
      <protection locked="0"/>
    </xf>
    <xf numFmtId="0" fontId="5" fillId="6" borderId="31" xfId="2" applyFont="1" applyFill="1" applyBorder="1" applyAlignment="1" applyProtection="1">
      <alignment horizontal="center" vertical="center"/>
      <protection locked="0"/>
    </xf>
    <xf numFmtId="4" fontId="5" fillId="3" borderId="0" xfId="2" applyNumberFormat="1" applyFont="1" applyFill="1" applyAlignment="1">
      <alignment horizontal="right" vertical="center" wrapText="1"/>
    </xf>
    <xf numFmtId="4" fontId="5" fillId="3" borderId="24" xfId="2" applyNumberFormat="1" applyFont="1" applyFill="1" applyBorder="1" applyAlignment="1">
      <alignment horizontal="right" vertical="center" wrapText="1"/>
    </xf>
    <xf numFmtId="3" fontId="5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59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9" xfId="2" applyNumberFormat="1" applyFont="1" applyFill="1" applyBorder="1" applyAlignment="1">
      <alignment horizontal="right" vertical="center" wrapText="1"/>
    </xf>
    <xf numFmtId="10" fontId="5" fillId="3" borderId="61" xfId="2" applyNumberFormat="1" applyFont="1" applyFill="1" applyBorder="1" applyAlignment="1">
      <alignment horizontal="right" vertical="center" wrapText="1"/>
    </xf>
    <xf numFmtId="4" fontId="5" fillId="3" borderId="32" xfId="2" applyNumberFormat="1" applyFont="1" applyFill="1" applyBorder="1" applyAlignment="1">
      <alignment horizontal="right" vertical="center" wrapText="1"/>
    </xf>
    <xf numFmtId="4" fontId="5" fillId="3" borderId="31" xfId="2" applyNumberFormat="1" applyFont="1" applyFill="1" applyBorder="1" applyAlignment="1">
      <alignment horizontal="right" vertical="center" wrapText="1"/>
    </xf>
    <xf numFmtId="10" fontId="5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5" fillId="6" borderId="21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left" vertical="center" wrapText="1"/>
      <protection locked="0"/>
    </xf>
    <xf numFmtId="0" fontId="7" fillId="0" borderId="32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4" fontId="5" fillId="3" borderId="37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2" xfId="2" applyFont="1" applyBorder="1" applyAlignment="1" applyProtection="1">
      <alignment horizontal="center" vertical="center"/>
      <protection locked="0"/>
    </xf>
    <xf numFmtId="165" fontId="5" fillId="3" borderId="37" xfId="2" applyNumberFormat="1" applyFont="1" applyFill="1" applyBorder="1" applyAlignment="1" applyProtection="1">
      <alignment horizontal="right" vertical="center" wrapText="1"/>
      <protection locked="0"/>
    </xf>
    <xf numFmtId="10" fontId="5" fillId="3" borderId="0" xfId="2" applyNumberFormat="1" applyFont="1" applyFill="1" applyAlignment="1" applyProtection="1">
      <alignment horizontal="right" vertical="center" wrapText="1"/>
      <protection locked="0"/>
    </xf>
    <xf numFmtId="10" fontId="5" fillId="3" borderId="33" xfId="2" applyNumberFormat="1" applyFont="1" applyFill="1" applyBorder="1" applyAlignment="1">
      <alignment horizontal="right" vertical="center" wrapText="1"/>
    </xf>
    <xf numFmtId="4" fontId="5" fillId="3" borderId="37" xfId="2" applyNumberFormat="1" applyFont="1" applyFill="1" applyBorder="1" applyAlignment="1" applyProtection="1">
      <alignment horizontal="center" vertical="center" wrapText="1"/>
      <protection locked="0"/>
    </xf>
    <xf numFmtId="4" fontId="3" fillId="4" borderId="54" xfId="2" applyNumberFormat="1" applyFont="1" applyFill="1" applyBorder="1" applyAlignment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5" fillId="0" borderId="42" xfId="2" applyFont="1" applyBorder="1" applyAlignment="1" applyProtection="1">
      <alignment horizontal="center" vertical="center"/>
      <protection locked="0"/>
    </xf>
    <xf numFmtId="10" fontId="5" fillId="4" borderId="39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8" xfId="2" applyNumberFormat="1" applyFont="1" applyFill="1" applyBorder="1" applyAlignment="1" applyProtection="1">
      <alignment horizontal="right" vertical="center" wrapText="1"/>
      <protection locked="0"/>
    </xf>
    <xf numFmtId="10" fontId="5" fillId="7" borderId="39" xfId="2" applyNumberFormat="1" applyFont="1" applyFill="1" applyBorder="1" applyAlignment="1">
      <alignment horizontal="right" vertical="center" wrapText="1"/>
    </xf>
    <xf numFmtId="4" fontId="5" fillId="4" borderId="32" xfId="2" applyNumberFormat="1" applyFont="1" applyFill="1" applyBorder="1" applyAlignment="1">
      <alignment horizontal="right" vertical="center" wrapText="1"/>
    </xf>
    <xf numFmtId="4" fontId="5" fillId="0" borderId="37" xfId="2" applyNumberFormat="1" applyFont="1" applyBorder="1" applyAlignment="1">
      <alignment horizontal="right" vertical="center" wrapText="1"/>
    </xf>
    <xf numFmtId="4" fontId="5" fillId="4" borderId="37" xfId="2" applyNumberFormat="1" applyFont="1" applyFill="1" applyBorder="1" applyAlignment="1">
      <alignment horizontal="right" vertical="center" wrapText="1"/>
    </xf>
    <xf numFmtId="4" fontId="5" fillId="4" borderId="44" xfId="2" applyNumberFormat="1" applyFont="1" applyFill="1" applyBorder="1" applyAlignment="1">
      <alignment horizontal="right" vertical="center" wrapText="1"/>
    </xf>
    <xf numFmtId="10" fontId="5" fillId="4" borderId="39" xfId="2" applyNumberFormat="1" applyFont="1" applyFill="1" applyBorder="1" applyAlignment="1">
      <alignment horizontal="right" vertical="center" wrapText="1"/>
    </xf>
    <xf numFmtId="10" fontId="5" fillId="4" borderId="38" xfId="2" applyNumberFormat="1" applyFont="1" applyFill="1" applyBorder="1" applyAlignment="1">
      <alignment horizontal="right" vertical="center" wrapText="1"/>
    </xf>
    <xf numFmtId="4" fontId="5" fillId="0" borderId="49" xfId="2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5" fillId="4" borderId="32" xfId="2" applyNumberFormat="1" applyFont="1" applyFill="1" applyBorder="1" applyAlignment="1">
      <alignment horizontal="right" vertical="center" wrapText="1"/>
    </xf>
    <xf numFmtId="3" fontId="5" fillId="0" borderId="36" xfId="2" applyNumberFormat="1" applyFont="1" applyBorder="1" applyAlignment="1" applyProtection="1">
      <alignment horizontal="right" vertical="center" wrapText="1"/>
      <protection locked="0"/>
    </xf>
    <xf numFmtId="3" fontId="5" fillId="0" borderId="45" xfId="2" applyNumberFormat="1" applyFont="1" applyBorder="1" applyAlignment="1" applyProtection="1">
      <alignment horizontal="right" vertical="center" wrapText="1"/>
      <protection locked="0"/>
    </xf>
    <xf numFmtId="4" fontId="5" fillId="0" borderId="37" xfId="2" applyNumberFormat="1" applyFont="1" applyBorder="1" applyAlignment="1" applyProtection="1">
      <alignment horizontal="right" vertical="center" wrapText="1"/>
      <protection locked="0"/>
    </xf>
    <xf numFmtId="4" fontId="5" fillId="0" borderId="44" xfId="2" applyNumberFormat="1" applyFont="1" applyBorder="1" applyAlignment="1" applyProtection="1">
      <alignment horizontal="right" vertical="center" wrapText="1"/>
      <protection locked="0"/>
    </xf>
    <xf numFmtId="3" fontId="5" fillId="0" borderId="34" xfId="2" applyNumberFormat="1" applyFont="1" applyBorder="1" applyAlignment="1">
      <alignment horizontal="right" vertical="center" wrapText="1"/>
    </xf>
    <xf numFmtId="4" fontId="5" fillId="0" borderId="46" xfId="2" applyNumberFormat="1" applyFont="1" applyBorder="1" applyAlignment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5" fillId="0" borderId="34" xfId="2" applyNumberFormat="1" applyFont="1" applyBorder="1" applyAlignment="1" applyProtection="1">
      <alignment horizontal="right" vertical="center" wrapText="1"/>
      <protection locked="0"/>
    </xf>
    <xf numFmtId="3" fontId="5" fillId="0" borderId="43" xfId="2" applyNumberFormat="1" applyFont="1" applyBorder="1" applyAlignment="1" applyProtection="1">
      <alignment horizontal="right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24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25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0" fontId="2" fillId="0" borderId="28" xfId="2" applyFont="1" applyBorder="1" applyAlignment="1" applyProtection="1">
      <alignment horizontal="center" vertical="center" wrapText="1"/>
      <protection locked="0"/>
    </xf>
    <xf numFmtId="0" fontId="2" fillId="0" borderId="19" xfId="2" applyFont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center" vertical="center" wrapText="1"/>
      <protection locked="0"/>
    </xf>
    <xf numFmtId="0" fontId="2" fillId="0" borderId="18" xfId="2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2" fillId="0" borderId="21" xfId="2" applyFont="1" applyBorder="1" applyAlignment="1" applyProtection="1">
      <alignment horizontal="center" vertical="center" wrapText="1"/>
      <protection locked="0"/>
    </xf>
    <xf numFmtId="0" fontId="2" fillId="0" borderId="31" xfId="2" applyFont="1" applyBorder="1" applyAlignment="1" applyProtection="1">
      <alignment horizontal="center" vertical="center" wrapText="1"/>
      <protection locked="0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22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23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3/kwiecie&#324;%202023%20r/ARiMR%20(M_2023-04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Arkusz1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 refreshError="1"/>
      <sheetData sheetId="1">
        <row r="98">
          <cell r="D98">
            <v>2105922298</v>
          </cell>
          <cell r="E98">
            <v>9522850103.7847958</v>
          </cell>
        </row>
        <row r="99">
          <cell r="D99">
            <v>10000000</v>
          </cell>
          <cell r="E99">
            <v>46752081.435500994</v>
          </cell>
        </row>
        <row r="100">
          <cell r="D100">
            <v>80000000</v>
          </cell>
          <cell r="E100">
            <v>374504000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B2" t="str">
            <v>od uruchomienia Programu na dzień 30.04.2023 r.</v>
          </cell>
        </row>
        <row r="8">
          <cell r="F8">
            <v>229008690.48525402</v>
          </cell>
          <cell r="AK8">
            <v>18</v>
          </cell>
          <cell r="AR8">
            <v>48999757</v>
          </cell>
        </row>
        <row r="9">
          <cell r="H9">
            <v>190</v>
          </cell>
          <cell r="I9">
            <v>202788145.05000001</v>
          </cell>
          <cell r="U9">
            <v>75</v>
          </cell>
          <cell r="V9">
            <v>107466985.12</v>
          </cell>
          <cell r="AK9">
            <v>19</v>
          </cell>
          <cell r="AL9">
            <v>24279630.02</v>
          </cell>
          <cell r="AM9">
            <v>15449128.279999999</v>
          </cell>
          <cell r="AN9">
            <v>5268139.2799999993</v>
          </cell>
        </row>
        <row r="16">
          <cell r="H16">
            <v>4</v>
          </cell>
          <cell r="I16">
            <v>111855192</v>
          </cell>
          <cell r="U16">
            <v>2</v>
          </cell>
          <cell r="V16">
            <v>67859683.479999989</v>
          </cell>
          <cell r="AK16">
            <v>0</v>
          </cell>
          <cell r="AM16">
            <v>0</v>
          </cell>
          <cell r="AN16">
            <v>0</v>
          </cell>
        </row>
        <row r="19">
          <cell r="F19">
            <v>499267529.40655303</v>
          </cell>
          <cell r="AR19">
            <v>108000519</v>
          </cell>
        </row>
        <row r="20">
          <cell r="H20">
            <v>103</v>
          </cell>
          <cell r="I20">
            <v>499787010.64999998</v>
          </cell>
          <cell r="U20">
            <v>88</v>
          </cell>
          <cell r="V20">
            <v>456300386.75</v>
          </cell>
          <cell r="AK20">
            <v>17</v>
          </cell>
          <cell r="AL20">
            <v>217539507.48999998</v>
          </cell>
          <cell r="AM20">
            <v>138420387.77000001</v>
          </cell>
          <cell r="AN20">
            <v>47777270.499999993</v>
          </cell>
        </row>
        <row r="26">
          <cell r="H26">
            <v>61</v>
          </cell>
          <cell r="I26">
            <v>60437797.459999993</v>
          </cell>
          <cell r="U26">
            <v>32</v>
          </cell>
          <cell r="V26">
            <v>19778704.960000001</v>
          </cell>
          <cell r="AK26">
            <v>11</v>
          </cell>
          <cell r="AL26">
            <v>15427029.250000002</v>
          </cell>
          <cell r="AM26">
            <v>9816218.4399999995</v>
          </cell>
          <cell r="AN26">
            <v>3337128.7999999993</v>
          </cell>
        </row>
        <row r="37">
          <cell r="F37">
            <v>200752215.886381</v>
          </cell>
          <cell r="AK37">
            <v>10634</v>
          </cell>
          <cell r="AR37">
            <v>44004400</v>
          </cell>
        </row>
        <row r="38">
          <cell r="AK38">
            <v>10585</v>
          </cell>
        </row>
        <row r="39">
          <cell r="H39">
            <v>4417</v>
          </cell>
          <cell r="U39">
            <v>3319</v>
          </cell>
          <cell r="AK39">
            <v>2429</v>
          </cell>
          <cell r="AL39">
            <v>8435273.25</v>
          </cell>
          <cell r="AM39">
            <v>5367335.8600000013</v>
          </cell>
          <cell r="AN39">
            <v>1913117.7300000004</v>
          </cell>
        </row>
        <row r="48">
          <cell r="AK48">
            <v>8305</v>
          </cell>
          <cell r="AL48">
            <v>22571733.219999999</v>
          </cell>
          <cell r="AM48">
            <v>14362319.380000001</v>
          </cell>
          <cell r="AN48">
            <v>5228085.03</v>
          </cell>
        </row>
        <row r="49">
          <cell r="H49">
            <v>199</v>
          </cell>
          <cell r="I49">
            <v>268037702.56</v>
          </cell>
          <cell r="U49">
            <v>104</v>
          </cell>
          <cell r="V49">
            <v>143215179.50999999</v>
          </cell>
          <cell r="AK49">
            <v>50</v>
          </cell>
          <cell r="AL49">
            <v>65434088.939999998</v>
          </cell>
          <cell r="AM49">
            <v>41635709.900000006</v>
          </cell>
          <cell r="AN49">
            <v>14586270.599999998</v>
          </cell>
        </row>
        <row r="53">
          <cell r="F53">
            <v>18330527470.188942</v>
          </cell>
          <cell r="AK53">
            <v>42564</v>
          </cell>
          <cell r="AR53">
            <v>4008796435</v>
          </cell>
        </row>
        <row r="54">
          <cell r="F54">
            <v>10501180885.220297</v>
          </cell>
          <cell r="H54">
            <v>91085</v>
          </cell>
          <cell r="I54">
            <v>17865124119.450001</v>
          </cell>
          <cell r="U54">
            <v>47198</v>
          </cell>
          <cell r="V54">
            <v>9015000211.8800011</v>
          </cell>
          <cell r="AK54">
            <v>38768</v>
          </cell>
          <cell r="AL54">
            <v>7224943800.1400013</v>
          </cell>
          <cell r="AM54">
            <v>4597231608.710001</v>
          </cell>
          <cell r="AN54">
            <v>1616590792.4099979</v>
          </cell>
          <cell r="AR54">
            <v>2314922298</v>
          </cell>
        </row>
        <row r="68">
          <cell r="F68">
            <v>509878011.79965901</v>
          </cell>
          <cell r="H68">
            <v>4681</v>
          </cell>
          <cell r="I68">
            <v>805486735.70000005</v>
          </cell>
          <cell r="U68">
            <v>2812</v>
          </cell>
          <cell r="V68">
            <v>423257928.96999997</v>
          </cell>
          <cell r="AK68">
            <v>2519</v>
          </cell>
          <cell r="AL68">
            <v>381992107.67000002</v>
          </cell>
          <cell r="AM68">
            <v>337144860.52999991</v>
          </cell>
          <cell r="AN68">
            <v>85526537.590000004</v>
          </cell>
          <cell r="AR68">
            <v>112798335</v>
          </cell>
        </row>
        <row r="72">
          <cell r="D72" t="str">
            <v>Inwestycje mające na celu ochronę wód przed zanieczyszczeniem azotanami pochodzącymi ze źródeł rolniczych 
(w tym "Inwestycje w gospodarstwach położonych na obszarach OSN")</v>
          </cell>
          <cell r="F72">
            <v>638232357.50116301</v>
          </cell>
          <cell r="H72">
            <v>9727</v>
          </cell>
          <cell r="I72">
            <v>780260935.81999993</v>
          </cell>
          <cell r="U72">
            <v>4119</v>
          </cell>
          <cell r="V72">
            <v>313978696.44999999</v>
          </cell>
          <cell r="AK72">
            <v>3266</v>
          </cell>
          <cell r="AL72">
            <v>238269811.93999997</v>
          </cell>
          <cell r="AM72">
            <v>218452433.12999997</v>
          </cell>
          <cell r="AN72">
            <v>51928030.599999994</v>
          </cell>
          <cell r="AR72">
            <v>137338894</v>
          </cell>
        </row>
        <row r="80">
          <cell r="F80">
            <v>3939728876.6911659</v>
          </cell>
          <cell r="H80">
            <v>5846</v>
          </cell>
          <cell r="I80">
            <v>11194415060.359999</v>
          </cell>
          <cell r="U80">
            <v>1572</v>
          </cell>
          <cell r="V80">
            <v>3340528470.2600002</v>
          </cell>
          <cell r="AK80">
            <v>866</v>
          </cell>
          <cell r="AL80">
            <v>1982075570.2800004</v>
          </cell>
          <cell r="AM80">
            <v>1261194679.54</v>
          </cell>
          <cell r="AN80">
            <v>442450197.05000001</v>
          </cell>
          <cell r="AR80">
            <v>855330975</v>
          </cell>
        </row>
        <row r="92">
          <cell r="F92">
            <v>1967654532.9581602</v>
          </cell>
          <cell r="H92">
            <v>234</v>
          </cell>
          <cell r="I92">
            <v>2189936399.2360291</v>
          </cell>
          <cell r="U92">
            <v>185</v>
          </cell>
          <cell r="V92">
            <v>1827540484.3296885</v>
          </cell>
          <cell r="AK92">
            <v>49</v>
          </cell>
          <cell r="AL92">
            <v>376948965.22999996</v>
          </cell>
          <cell r="AM92">
            <v>239852625.93999997</v>
          </cell>
          <cell r="AN92">
            <v>83298724.800000012</v>
          </cell>
          <cell r="AR92">
            <v>423098688</v>
          </cell>
        </row>
        <row r="93">
          <cell r="F93">
            <v>773852806.01850009</v>
          </cell>
          <cell r="AR93">
            <v>165307245</v>
          </cell>
        </row>
        <row r="94">
          <cell r="F94">
            <v>547302870.81684101</v>
          </cell>
          <cell r="AK94">
            <v>4588</v>
          </cell>
          <cell r="AR94">
            <v>118446174</v>
          </cell>
        </row>
        <row r="95">
          <cell r="H95">
            <v>9860</v>
          </cell>
          <cell r="I95">
            <v>718145932.2700001</v>
          </cell>
          <cell r="U95">
            <v>5455</v>
          </cell>
          <cell r="V95">
            <v>365038387.99000001</v>
          </cell>
          <cell r="AK95">
            <v>4097</v>
          </cell>
          <cell r="AL95">
            <v>279255920.02999997</v>
          </cell>
          <cell r="AM95">
            <v>177690521.94999999</v>
          </cell>
          <cell r="AN95">
            <v>61135454.810000002</v>
          </cell>
        </row>
        <row r="105">
          <cell r="H105">
            <v>1701</v>
          </cell>
          <cell r="I105">
            <v>119849933.78</v>
          </cell>
          <cell r="U105">
            <v>617</v>
          </cell>
          <cell r="V105">
            <v>32889749.57</v>
          </cell>
          <cell r="AK105">
            <v>493</v>
          </cell>
          <cell r="AL105">
            <v>25999184.699999999</v>
          </cell>
          <cell r="AM105">
            <v>16543279.079999998</v>
          </cell>
          <cell r="AN105">
            <v>5838672.1299999999</v>
          </cell>
        </row>
        <row r="118">
          <cell r="AK118">
            <v>113652</v>
          </cell>
        </row>
        <row r="119">
          <cell r="F119">
            <v>3554900983.0400085</v>
          </cell>
          <cell r="H119">
            <v>35642</v>
          </cell>
          <cell r="I119">
            <v>4485450000</v>
          </cell>
          <cell r="U119">
            <v>26869</v>
          </cell>
          <cell r="V119">
            <v>3433800000</v>
          </cell>
          <cell r="AK119">
            <v>25875</v>
          </cell>
          <cell r="AL119">
            <v>2942390000</v>
          </cell>
          <cell r="AM119">
            <v>1872242757</v>
          </cell>
          <cell r="AN119">
            <v>657747770.06000006</v>
          </cell>
          <cell r="AR119">
            <v>783171231</v>
          </cell>
        </row>
        <row r="128">
          <cell r="F128">
            <v>3519233570.8499584</v>
          </cell>
          <cell r="H128">
            <v>31826</v>
          </cell>
          <cell r="I128">
            <v>5631300000</v>
          </cell>
          <cell r="U128">
            <v>18351</v>
          </cell>
          <cell r="V128">
            <v>3216750000</v>
          </cell>
          <cell r="AK128">
            <v>14248</v>
          </cell>
          <cell r="AL128">
            <v>2056080000</v>
          </cell>
          <cell r="AM128">
            <v>1308283704</v>
          </cell>
          <cell r="AN128">
            <v>448962262.37999994</v>
          </cell>
          <cell r="AR128">
            <v>757477347</v>
          </cell>
        </row>
        <row r="137">
          <cell r="F137">
            <v>4501370559.30476</v>
          </cell>
          <cell r="H137">
            <v>89944</v>
          </cell>
          <cell r="I137">
            <v>5396640000</v>
          </cell>
          <cell r="U137">
            <v>73353</v>
          </cell>
          <cell r="V137">
            <v>4401180000</v>
          </cell>
          <cell r="AK137">
            <v>69968</v>
          </cell>
          <cell r="AL137">
            <v>3607632000</v>
          </cell>
          <cell r="AM137">
            <v>2295536241.5999999</v>
          </cell>
          <cell r="AN137">
            <v>801096452.9799999</v>
          </cell>
          <cell r="AR137">
            <v>987252603</v>
          </cell>
        </row>
        <row r="148">
          <cell r="F148">
            <v>2537346504.0993013</v>
          </cell>
          <cell r="H148">
            <v>12801</v>
          </cell>
          <cell r="I148">
            <v>5547488852.5</v>
          </cell>
          <cell r="U148">
            <v>3649</v>
          </cell>
          <cell r="V148">
            <v>1577358536.8399999</v>
          </cell>
          <cell r="AK148">
            <v>3067</v>
          </cell>
          <cell r="AL148">
            <v>1328531294.8200002</v>
          </cell>
          <cell r="AM148">
            <v>845344456.58000004</v>
          </cell>
          <cell r="AN148">
            <v>292426283.14000005</v>
          </cell>
          <cell r="AR148">
            <v>550577793</v>
          </cell>
        </row>
        <row r="154">
          <cell r="F154">
            <v>10282886.417656999</v>
          </cell>
          <cell r="H154">
            <v>887</v>
          </cell>
          <cell r="U154">
            <v>571</v>
          </cell>
          <cell r="V154">
            <v>10115497.399999999</v>
          </cell>
          <cell r="AK154">
            <v>570</v>
          </cell>
          <cell r="AL154">
            <v>9979061.1999999993</v>
          </cell>
          <cell r="AM154">
            <v>6349673.71</v>
          </cell>
          <cell r="AN154">
            <v>2332100.96</v>
          </cell>
          <cell r="AR154">
            <v>2396857</v>
          </cell>
        </row>
        <row r="160">
          <cell r="F160">
            <v>10037914513.999447</v>
          </cell>
          <cell r="AK160">
            <v>2086</v>
          </cell>
          <cell r="AR160">
            <v>2213455964</v>
          </cell>
        </row>
        <row r="161">
          <cell r="H161">
            <v>6601</v>
          </cell>
          <cell r="I161">
            <v>10003810197.563171</v>
          </cell>
          <cell r="U161">
            <v>2567</v>
          </cell>
          <cell r="V161">
            <v>3023161783.6721153</v>
          </cell>
          <cell r="AK161">
            <v>1223</v>
          </cell>
          <cell r="AL161">
            <v>2140978230.6900003</v>
          </cell>
          <cell r="AM161">
            <v>1362304439.02</v>
          </cell>
          <cell r="AN161">
            <v>496832866.98000002</v>
          </cell>
        </row>
        <row r="162">
          <cell r="H162">
            <v>4423</v>
          </cell>
          <cell r="I162">
            <v>9911507908.0588551</v>
          </cell>
          <cell r="U162">
            <v>2277</v>
          </cell>
          <cell r="V162">
            <v>4618875764.9767466</v>
          </cell>
          <cell r="AK162">
            <v>1230</v>
          </cell>
          <cell r="AL162">
            <v>2388715279.4900002</v>
          </cell>
          <cell r="AM162">
            <v>1519990822.9100001</v>
          </cell>
          <cell r="AN162">
            <v>534136972.15999997</v>
          </cell>
        </row>
        <row r="165">
          <cell r="H165">
            <v>1464</v>
          </cell>
          <cell r="I165">
            <v>893593117.47448707</v>
          </cell>
          <cell r="U165">
            <v>813</v>
          </cell>
          <cell r="V165">
            <v>500989842.417696</v>
          </cell>
          <cell r="AK165">
            <v>555</v>
          </cell>
          <cell r="AL165">
            <v>386451069.91999996</v>
          </cell>
          <cell r="AM165">
            <v>245898812.98000002</v>
          </cell>
          <cell r="AN165">
            <v>85830131.150000006</v>
          </cell>
        </row>
        <row r="166">
          <cell r="H166">
            <v>349</v>
          </cell>
          <cell r="I166">
            <v>443272148.94647962</v>
          </cell>
          <cell r="U166">
            <v>218</v>
          </cell>
          <cell r="V166">
            <v>269716253.65443659</v>
          </cell>
          <cell r="AK166">
            <v>192</v>
          </cell>
          <cell r="AL166">
            <v>223283852.04000005</v>
          </cell>
          <cell r="AM166">
            <v>142075514.37</v>
          </cell>
          <cell r="AN166">
            <v>50450513.469999999</v>
          </cell>
        </row>
        <row r="167">
          <cell r="H167">
            <v>103</v>
          </cell>
          <cell r="I167">
            <v>58895854.840573631</v>
          </cell>
          <cell r="U167">
            <v>75</v>
          </cell>
          <cell r="V167">
            <v>43819382.976900831</v>
          </cell>
          <cell r="AK167">
            <v>75</v>
          </cell>
          <cell r="AL167">
            <v>42629766.57</v>
          </cell>
          <cell r="AM167">
            <v>27125320.16</v>
          </cell>
          <cell r="AN167">
            <v>9568679.6400000006</v>
          </cell>
        </row>
        <row r="169">
          <cell r="F169">
            <v>1161742390.9914107</v>
          </cell>
          <cell r="H169">
            <v>28320</v>
          </cell>
          <cell r="I169">
            <v>133065909.66</v>
          </cell>
          <cell r="U169">
            <v>24032</v>
          </cell>
          <cell r="V169">
            <v>1133544730.21</v>
          </cell>
          <cell r="AK169">
            <v>18820</v>
          </cell>
          <cell r="AL169">
            <v>806926887.98000014</v>
          </cell>
          <cell r="AM169">
            <v>513446370.74000001</v>
          </cell>
          <cell r="AN169">
            <v>182708269.41999999</v>
          </cell>
          <cell r="AR169">
            <v>257689060</v>
          </cell>
        </row>
        <row r="170">
          <cell r="H170">
            <v>25682</v>
          </cell>
          <cell r="I170">
            <v>116841491.2</v>
          </cell>
          <cell r="U170">
            <v>22413</v>
          </cell>
          <cell r="V170">
            <v>1125243049.49</v>
          </cell>
          <cell r="AK170">
            <v>18392</v>
          </cell>
          <cell r="AL170">
            <v>798626785.38</v>
          </cell>
          <cell r="AM170">
            <v>508165023.63</v>
          </cell>
          <cell r="AN170">
            <v>180885384.17000002</v>
          </cell>
        </row>
        <row r="171">
          <cell r="H171">
            <v>25534</v>
          </cell>
          <cell r="I171">
            <v>114735308.2</v>
          </cell>
          <cell r="U171">
            <v>22356</v>
          </cell>
          <cell r="AK171">
            <v>2744</v>
          </cell>
          <cell r="AL171">
            <v>96132137.26000002</v>
          </cell>
          <cell r="AM171">
            <v>61168698.499999993</v>
          </cell>
          <cell r="AN171">
            <v>21683557.489999995</v>
          </cell>
        </row>
        <row r="196">
          <cell r="H196">
            <v>148</v>
          </cell>
          <cell r="I196">
            <v>2106183</v>
          </cell>
          <cell r="U196">
            <v>57</v>
          </cell>
          <cell r="AK196">
            <v>9427</v>
          </cell>
          <cell r="AL196">
            <v>352771047.27999997</v>
          </cell>
          <cell r="AM196">
            <v>224467473.42000002</v>
          </cell>
          <cell r="AN196">
            <v>80150440.870000005</v>
          </cell>
        </row>
        <row r="207">
          <cell r="V207">
            <v>549801621.25999999</v>
          </cell>
          <cell r="AK207">
            <v>7812</v>
          </cell>
          <cell r="AL207">
            <v>349723600.84000009</v>
          </cell>
          <cell r="AM207">
            <v>222528851.71000001</v>
          </cell>
          <cell r="AN207">
            <v>79051385.810000002</v>
          </cell>
        </row>
        <row r="216">
          <cell r="H216">
            <v>2638</v>
          </cell>
          <cell r="I216">
            <v>16224418.459999999</v>
          </cell>
          <cell r="U216">
            <v>1619</v>
          </cell>
          <cell r="V216">
            <v>8301680.7200000007</v>
          </cell>
          <cell r="AK216">
            <v>1228</v>
          </cell>
          <cell r="AL216">
            <v>8300102.5999999996</v>
          </cell>
          <cell r="AM216">
            <v>5281347.1100000003</v>
          </cell>
          <cell r="AN216">
            <v>1822885.2499999998</v>
          </cell>
        </row>
        <row r="223">
          <cell r="F223">
            <v>1188863052.3793449</v>
          </cell>
          <cell r="AR223">
            <v>262416420</v>
          </cell>
        </row>
        <row r="224">
          <cell r="H224">
            <v>804</v>
          </cell>
          <cell r="U224">
            <v>580</v>
          </cell>
          <cell r="AK224">
            <v>544</v>
          </cell>
          <cell r="AL224">
            <v>534476960.08999997</v>
          </cell>
          <cell r="AM224">
            <v>338486963.93000001</v>
          </cell>
          <cell r="AN224">
            <v>117817314.22</v>
          </cell>
        </row>
        <row r="237">
          <cell r="AK237">
            <v>756</v>
          </cell>
          <cell r="AL237">
            <v>271254898.06999999</v>
          </cell>
          <cell r="AM237">
            <v>172599482.47999999</v>
          </cell>
          <cell r="AN237">
            <v>62977142.140000001</v>
          </cell>
        </row>
        <row r="238">
          <cell r="F238">
            <v>9097082748.8642044</v>
          </cell>
          <cell r="H238">
            <v>597626</v>
          </cell>
          <cell r="U238">
            <v>551599</v>
          </cell>
          <cell r="AK238">
            <v>121756</v>
          </cell>
          <cell r="AL238">
            <v>6959574437.1900005</v>
          </cell>
          <cell r="AM238">
            <v>4428356892.1600008</v>
          </cell>
          <cell r="AN238">
            <v>1562729740.7000003</v>
          </cell>
          <cell r="AR238">
            <v>2000164058</v>
          </cell>
        </row>
        <row r="239">
          <cell r="H239">
            <v>545310</v>
          </cell>
          <cell r="U239">
            <v>516797</v>
          </cell>
          <cell r="V239">
            <v>6267562931.0899982</v>
          </cell>
          <cell r="AK239">
            <v>114390</v>
          </cell>
          <cell r="AL239">
            <v>6409584446.5299997</v>
          </cell>
          <cell r="AM239">
            <v>4078398594.2000003</v>
          </cell>
          <cell r="AN239">
            <v>1439365402.9099998</v>
          </cell>
        </row>
        <row r="240">
          <cell r="H240">
            <v>54762</v>
          </cell>
          <cell r="U240">
            <v>51761</v>
          </cell>
          <cell r="V240">
            <v>541819097.64999998</v>
          </cell>
          <cell r="AK240">
            <v>13407</v>
          </cell>
          <cell r="AL240">
            <v>549989990.66000009</v>
          </cell>
          <cell r="AM240">
            <v>349958297.95999998</v>
          </cell>
          <cell r="AN240">
            <v>123364337.78999999</v>
          </cell>
        </row>
        <row r="241">
          <cell r="H241">
            <v>447913</v>
          </cell>
          <cell r="U241">
            <v>407876</v>
          </cell>
          <cell r="AK241">
            <v>93185</v>
          </cell>
          <cell r="AL241">
            <v>5416986720.0900011</v>
          </cell>
          <cell r="AM241">
            <v>3446826227.6999993</v>
          </cell>
          <cell r="AN241">
            <v>1205408154.8399999</v>
          </cell>
        </row>
        <row r="258">
          <cell r="H258">
            <v>149713</v>
          </cell>
          <cell r="U258">
            <v>143723</v>
          </cell>
          <cell r="AK258">
            <v>57608</v>
          </cell>
          <cell r="AL258">
            <v>1542543600.3</v>
          </cell>
          <cell r="AM258">
            <v>981502592.95000005</v>
          </cell>
          <cell r="AN258">
            <v>357311021.5</v>
          </cell>
        </row>
        <row r="263">
          <cell r="AK263">
            <v>1</v>
          </cell>
          <cell r="AL263">
            <v>44116.800000000003</v>
          </cell>
          <cell r="AM263">
            <v>28071.51</v>
          </cell>
          <cell r="AN263">
            <v>10564.36</v>
          </cell>
        </row>
        <row r="264">
          <cell r="F264">
            <v>3931493259.6156774</v>
          </cell>
          <cell r="H264">
            <v>152742</v>
          </cell>
          <cell r="U264">
            <v>143299</v>
          </cell>
          <cell r="AK264">
            <v>33866</v>
          </cell>
          <cell r="AL264">
            <v>2877237173.5099998</v>
          </cell>
          <cell r="AM264">
            <v>1830784339.8899999</v>
          </cell>
          <cell r="AN264">
            <v>646713010.98000002</v>
          </cell>
          <cell r="AR264">
            <v>865368117</v>
          </cell>
        </row>
        <row r="265">
          <cell r="H265">
            <v>38600</v>
          </cell>
          <cell r="U265">
            <v>33564</v>
          </cell>
          <cell r="V265">
            <v>678613307.16999996</v>
          </cell>
          <cell r="AK265">
            <v>16405</v>
          </cell>
          <cell r="AL265">
            <v>680535001.41999996</v>
          </cell>
          <cell r="AM265">
            <v>433024099.59000003</v>
          </cell>
          <cell r="AN265">
            <v>152247655.97999999</v>
          </cell>
        </row>
        <row r="266">
          <cell r="H266">
            <v>127488</v>
          </cell>
          <cell r="U266">
            <v>120501</v>
          </cell>
          <cell r="V266">
            <v>2199034631.77</v>
          </cell>
          <cell r="AK266">
            <v>29349</v>
          </cell>
          <cell r="AL266">
            <v>2196702172.0900002</v>
          </cell>
          <cell r="AM266">
            <v>1397760240.3000002</v>
          </cell>
          <cell r="AN266">
            <v>494465355</v>
          </cell>
        </row>
        <row r="267">
          <cell r="H267">
            <v>111959</v>
          </cell>
          <cell r="U267">
            <v>103341</v>
          </cell>
          <cell r="AK267">
            <v>23529</v>
          </cell>
          <cell r="AL267">
            <v>2316239476.5599999</v>
          </cell>
          <cell r="AM267">
            <v>1473821855.55</v>
          </cell>
          <cell r="AN267">
            <v>516863519.05000001</v>
          </cell>
        </row>
        <row r="284">
          <cell r="H284">
            <v>40783</v>
          </cell>
          <cell r="U284">
            <v>39958</v>
          </cell>
          <cell r="AK284">
            <v>17899</v>
          </cell>
          <cell r="AL284">
            <v>560997696.95000005</v>
          </cell>
          <cell r="AM284">
            <v>356962484.34000003</v>
          </cell>
          <cell r="AN284">
            <v>129849491.92999999</v>
          </cell>
        </row>
        <row r="289">
          <cell r="F289">
            <v>11910104793.231806</v>
          </cell>
          <cell r="H289">
            <v>6360086</v>
          </cell>
          <cell r="U289">
            <v>6237495</v>
          </cell>
          <cell r="V289">
            <v>11074457887.02</v>
          </cell>
          <cell r="AK289">
            <v>1076327</v>
          </cell>
          <cell r="AL289">
            <v>11106824153.900002</v>
          </cell>
          <cell r="AM289">
            <v>7569540960.6899986</v>
          </cell>
          <cell r="AN289">
            <v>2505345974.6700001</v>
          </cell>
          <cell r="AR289">
            <v>2673928425</v>
          </cell>
        </row>
        <row r="290">
          <cell r="H290">
            <v>249004</v>
          </cell>
          <cell r="U290">
            <v>245327</v>
          </cell>
          <cell r="V290">
            <v>544815248.82000005</v>
          </cell>
          <cell r="AK290">
            <v>41055</v>
          </cell>
          <cell r="AL290">
            <v>547489869.26000011</v>
          </cell>
          <cell r="AM290">
            <v>375304573.02999991</v>
          </cell>
          <cell r="AN290">
            <v>123342097.30000001</v>
          </cell>
        </row>
        <row r="291">
          <cell r="H291">
            <v>5310178</v>
          </cell>
          <cell r="U291">
            <v>5224002</v>
          </cell>
          <cell r="V291">
            <v>9357344957.3099995</v>
          </cell>
          <cell r="AK291">
            <v>922259</v>
          </cell>
          <cell r="AL291">
            <v>9381148326.9799995</v>
          </cell>
          <cell r="AM291">
            <v>6365853318.2699986</v>
          </cell>
          <cell r="AN291">
            <v>2120075776.3700001</v>
          </cell>
        </row>
        <row r="292">
          <cell r="H292">
            <v>972840</v>
          </cell>
          <cell r="U292">
            <v>944829</v>
          </cell>
          <cell r="V292">
            <v>1172297680.8899999</v>
          </cell>
          <cell r="AK292">
            <v>217557</v>
          </cell>
          <cell r="AL292">
            <v>1178185957.6600001</v>
          </cell>
          <cell r="AM292">
            <v>828383069.3900001</v>
          </cell>
          <cell r="AN292">
            <v>261928100.99999997</v>
          </cell>
        </row>
        <row r="293">
          <cell r="H293">
            <v>6359277</v>
          </cell>
          <cell r="U293">
            <v>6236686</v>
          </cell>
          <cell r="V293">
            <v>11070454346.720001</v>
          </cell>
          <cell r="AK293">
            <v>1076248</v>
          </cell>
          <cell r="AL293">
            <v>11104399093.430002</v>
          </cell>
          <cell r="AM293">
            <v>7567997897.4599991</v>
          </cell>
          <cell r="AN293">
            <v>2504779810.3499999</v>
          </cell>
        </row>
        <row r="302">
          <cell r="H302">
            <v>809</v>
          </cell>
          <cell r="U302">
            <v>809</v>
          </cell>
          <cell r="V302">
            <v>4003540.3000000003</v>
          </cell>
          <cell r="AK302">
            <v>812</v>
          </cell>
          <cell r="AL302">
            <v>2425060.4699999997</v>
          </cell>
          <cell r="AM302">
            <v>1543063.23</v>
          </cell>
          <cell r="AN302">
            <v>566164.31999999995</v>
          </cell>
        </row>
        <row r="304">
          <cell r="F304">
            <v>981885134.00754404</v>
          </cell>
          <cell r="H304">
            <v>144683</v>
          </cell>
          <cell r="U304">
            <v>120689</v>
          </cell>
          <cell r="V304">
            <v>722427951.70000005</v>
          </cell>
          <cell r="AK304">
            <v>55973</v>
          </cell>
          <cell r="AL304">
            <v>719284516.73000002</v>
          </cell>
          <cell r="AM304">
            <v>457680115.5</v>
          </cell>
          <cell r="AN304">
            <v>155374469.48000002</v>
          </cell>
          <cell r="AR304">
            <v>211340000</v>
          </cell>
        </row>
        <row r="309">
          <cell r="F309">
            <v>577827742.46662211</v>
          </cell>
          <cell r="H309">
            <v>1112</v>
          </cell>
          <cell r="I309">
            <v>2629390641.9299998</v>
          </cell>
          <cell r="U309">
            <v>382</v>
          </cell>
          <cell r="V309">
            <v>541351193.75</v>
          </cell>
          <cell r="AK309">
            <v>293</v>
          </cell>
          <cell r="AL309">
            <v>224096660.40000004</v>
          </cell>
          <cell r="AM309">
            <v>110645468.61999999</v>
          </cell>
          <cell r="AN309">
            <v>48095289.729999997</v>
          </cell>
          <cell r="AR309">
            <v>123644108</v>
          </cell>
        </row>
        <row r="317">
          <cell r="F317">
            <v>137968656.20599002</v>
          </cell>
          <cell r="H317">
            <v>427</v>
          </cell>
          <cell r="I317">
            <v>4000186.1499999994</v>
          </cell>
          <cell r="U317">
            <v>244</v>
          </cell>
          <cell r="V317">
            <v>2699588.96</v>
          </cell>
          <cell r="AK317">
            <v>245</v>
          </cell>
          <cell r="AL317">
            <v>2754772.0599999996</v>
          </cell>
          <cell r="AM317">
            <v>1752860.1100000006</v>
          </cell>
          <cell r="AN317">
            <v>586167.70000000007</v>
          </cell>
          <cell r="AR317">
            <v>29470000</v>
          </cell>
        </row>
        <row r="320">
          <cell r="F320">
            <v>4397214690.9392328</v>
          </cell>
          <cell r="AK320">
            <v>20631</v>
          </cell>
          <cell r="AR320">
            <v>966653465</v>
          </cell>
        </row>
        <row r="321">
          <cell r="H321">
            <v>620</v>
          </cell>
          <cell r="I321">
            <v>61028000</v>
          </cell>
          <cell r="U321">
            <v>609</v>
          </cell>
          <cell r="V321">
            <v>60120000</v>
          </cell>
          <cell r="AK321">
            <v>332</v>
          </cell>
          <cell r="AL321">
            <v>41715080</v>
          </cell>
          <cell r="AM321">
            <v>26543305.399999999</v>
          </cell>
          <cell r="AN321">
            <v>9599891.5399999991</v>
          </cell>
        </row>
        <row r="324">
          <cell r="H324">
            <v>49455</v>
          </cell>
          <cell r="I324">
            <v>5706221257.4015512</v>
          </cell>
          <cell r="AK324">
            <v>20541</v>
          </cell>
          <cell r="AL324">
            <v>2547855007.48</v>
          </cell>
          <cell r="AM324">
            <v>1570340773.02</v>
          </cell>
          <cell r="AN324">
            <v>573849456.64999986</v>
          </cell>
        </row>
        <row r="325">
          <cell r="H325">
            <v>49455</v>
          </cell>
          <cell r="I325">
            <v>5706221257.4015512</v>
          </cell>
          <cell r="U325">
            <v>26674</v>
          </cell>
          <cell r="V325">
            <v>3017644703.3620815</v>
          </cell>
          <cell r="AK325">
            <v>20487</v>
          </cell>
          <cell r="AL325">
            <v>2542808326.9400001</v>
          </cell>
          <cell r="AM325">
            <v>1567129570.4000001</v>
          </cell>
          <cell r="AN325">
            <v>572714744.9799999</v>
          </cell>
        </row>
        <row r="326">
          <cell r="U326">
            <v>63</v>
          </cell>
          <cell r="V326">
            <v>5046680.5399999991</v>
          </cell>
          <cell r="AK326">
            <v>62</v>
          </cell>
          <cell r="AL326">
            <v>5046680.5399999991</v>
          </cell>
          <cell r="AM326">
            <v>3211202.62</v>
          </cell>
          <cell r="AN326">
            <v>1134711.67</v>
          </cell>
        </row>
        <row r="327">
          <cell r="H327">
            <v>403</v>
          </cell>
          <cell r="I327">
            <v>241158391.97000003</v>
          </cell>
          <cell r="AK327">
            <v>270</v>
          </cell>
          <cell r="AL327">
            <v>91754957.530000016</v>
          </cell>
          <cell r="AM327">
            <v>43533577.830000006</v>
          </cell>
          <cell r="AN327">
            <v>20160808.309999999</v>
          </cell>
        </row>
        <row r="328">
          <cell r="H328">
            <v>403</v>
          </cell>
          <cell r="I328">
            <v>241158391.97000003</v>
          </cell>
          <cell r="U328">
            <v>258</v>
          </cell>
          <cell r="V328">
            <v>138987617.71000001</v>
          </cell>
          <cell r="AK328">
            <v>269</v>
          </cell>
          <cell r="AL328">
            <v>90784799.250000015</v>
          </cell>
          <cell r="AM328">
            <v>42916266.150000006</v>
          </cell>
          <cell r="AN328">
            <v>19942961.669999998</v>
          </cell>
        </row>
        <row r="329">
          <cell r="U329">
            <v>4</v>
          </cell>
          <cell r="V329">
            <v>970158.28</v>
          </cell>
          <cell r="AK329">
            <v>7</v>
          </cell>
          <cell r="AL329">
            <v>970158.28</v>
          </cell>
          <cell r="AM329">
            <v>617311.68000000005</v>
          </cell>
          <cell r="AN329">
            <v>217846.64</v>
          </cell>
        </row>
        <row r="330">
          <cell r="H330">
            <v>274</v>
          </cell>
          <cell r="I330">
            <v>636211175.49088919</v>
          </cell>
          <cell r="U330">
            <v>273</v>
          </cell>
          <cell r="V330">
            <v>634514204.24088919</v>
          </cell>
          <cell r="AK330">
            <v>274</v>
          </cell>
          <cell r="AL330">
            <v>555287128.30999994</v>
          </cell>
          <cell r="AM330">
            <v>349939171.47000003</v>
          </cell>
          <cell r="AN330">
            <v>125414687.93000001</v>
          </cell>
        </row>
        <row r="331">
          <cell r="F331">
            <v>2188491029.2310529</v>
          </cell>
          <cell r="H331">
            <v>1584</v>
          </cell>
          <cell r="I331">
            <v>1383155779.3600001</v>
          </cell>
          <cell r="U331">
            <v>1474</v>
          </cell>
          <cell r="V331">
            <v>1276169858.3499999</v>
          </cell>
          <cell r="AK331">
            <v>42</v>
          </cell>
          <cell r="AL331">
            <v>1175957275.05</v>
          </cell>
          <cell r="AM331">
            <v>748261286.37</v>
          </cell>
          <cell r="AN331">
            <v>261844693.18999994</v>
          </cell>
          <cell r="AR331">
            <v>478137978</v>
          </cell>
        </row>
        <row r="334">
          <cell r="B334">
            <v>21</v>
          </cell>
          <cell r="C334" t="str">
            <v>Wyjątkowe tymczasowe wsparcie dla rolników i MŚP szczególnie dotkniętych kryzysem
związanym z COVID-19</v>
          </cell>
          <cell r="F334">
            <v>1199202724.752233</v>
          </cell>
          <cell r="H334">
            <v>195625</v>
          </cell>
          <cell r="U334">
            <v>180305</v>
          </cell>
          <cell r="V334">
            <v>1198852225.3199999</v>
          </cell>
          <cell r="AK334">
            <v>180341</v>
          </cell>
          <cell r="AL334">
            <v>1199188524.4499998</v>
          </cell>
          <cell r="AM334">
            <v>763043251.44000018</v>
          </cell>
          <cell r="AN334">
            <v>267027483.84999996</v>
          </cell>
          <cell r="AR334">
            <v>266943558</v>
          </cell>
        </row>
        <row r="335">
          <cell r="F335">
            <v>729550808.390118</v>
          </cell>
          <cell r="H335">
            <v>34661</v>
          </cell>
          <cell r="U335">
            <v>30098</v>
          </cell>
          <cell r="V335">
            <v>577877800</v>
          </cell>
          <cell r="AK335">
            <v>30095</v>
          </cell>
          <cell r="AL335">
            <v>577857800</v>
          </cell>
          <cell r="AM335">
            <v>367690918.13999999</v>
          </cell>
          <cell r="AN335">
            <v>122531530.14</v>
          </cell>
          <cell r="AR335">
            <v>154935565</v>
          </cell>
        </row>
        <row r="336">
          <cell r="F336">
            <v>1169129310.9069049</v>
          </cell>
          <cell r="AK336">
            <v>53466</v>
          </cell>
          <cell r="AR336">
            <v>262285099</v>
          </cell>
        </row>
        <row r="337">
          <cell r="AK337">
            <v>17662</v>
          </cell>
          <cell r="AL337">
            <v>586710746.80999994</v>
          </cell>
          <cell r="AM337">
            <v>373321628.94999999</v>
          </cell>
          <cell r="AN337">
            <v>137689495.24000001</v>
          </cell>
        </row>
        <row r="338">
          <cell r="AK338">
            <v>35804</v>
          </cell>
          <cell r="AL338">
            <v>673095313.02999997</v>
          </cell>
          <cell r="AM338">
            <v>428288593.16000003</v>
          </cell>
          <cell r="AN338">
            <v>160332838.28</v>
          </cell>
        </row>
        <row r="339">
          <cell r="F339">
            <v>82087305554.40416</v>
          </cell>
          <cell r="AK339">
            <v>1281295</v>
          </cell>
          <cell r="AR339">
            <v>18056554933</v>
          </cell>
        </row>
        <row r="340">
          <cell r="F340">
            <v>82638464136.477249</v>
          </cell>
          <cell r="V340">
            <v>73015906494.640579</v>
          </cell>
          <cell r="AL340">
            <v>57369743469.479996</v>
          </cell>
          <cell r="AM340">
            <v>37064935753.019997</v>
          </cell>
          <cell r="AN340">
            <v>12857814038.280003</v>
          </cell>
        </row>
      </sheetData>
      <sheetData sheetId="19" refreshError="1"/>
      <sheetData sheetId="20" refreshError="1"/>
      <sheetData sheetId="21"/>
      <sheetData sheetId="22" refreshError="1"/>
      <sheetData sheetId="23">
        <row r="7">
          <cell r="F7">
            <v>11353202.909999991</v>
          </cell>
        </row>
        <row r="8">
          <cell r="F8">
            <v>22571733.219999999</v>
          </cell>
        </row>
        <row r="10">
          <cell r="F10">
            <v>127611358.09</v>
          </cell>
        </row>
        <row r="11">
          <cell r="F11">
            <v>447830070.13999999</v>
          </cell>
        </row>
        <row r="13">
          <cell r="F13">
            <v>1144766123.23</v>
          </cell>
        </row>
        <row r="14">
          <cell r="F14">
            <v>866421263.91999996</v>
          </cell>
        </row>
        <row r="15">
          <cell r="F15">
            <v>278344859.31</v>
          </cell>
        </row>
        <row r="16">
          <cell r="F16">
            <v>8837397513.2000008</v>
          </cell>
        </row>
        <row r="17">
          <cell r="F17">
            <v>7296284818.21</v>
          </cell>
        </row>
        <row r="18">
          <cell r="F18">
            <v>1541112694.99</v>
          </cell>
        </row>
        <row r="19">
          <cell r="F19">
            <v>3601733331.5899997</v>
          </cell>
        </row>
        <row r="20">
          <cell r="F20">
            <v>3040848181.4699998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6">
          <cell r="D46">
            <v>77927</v>
          </cell>
          <cell r="E46">
            <v>14424748246.57</v>
          </cell>
          <cell r="M46">
            <v>44154</v>
          </cell>
          <cell r="N46">
            <v>8035431658.2799988</v>
          </cell>
          <cell r="W46">
            <v>6362408223.1800013</v>
          </cell>
          <cell r="X46">
            <v>4048400232.3500009</v>
          </cell>
          <cell r="Y46">
            <v>1420652231.1499982</v>
          </cell>
        </row>
        <row r="69">
          <cell r="D69">
            <v>896</v>
          </cell>
          <cell r="E69">
            <v>677637307.79000008</v>
          </cell>
          <cell r="M69">
            <v>232</v>
          </cell>
          <cell r="N69">
            <v>178045902.17999998</v>
          </cell>
          <cell r="W69">
            <v>165833404.07999998</v>
          </cell>
          <cell r="X69">
            <v>105519794</v>
          </cell>
          <cell r="Y69">
            <v>37669762.68</v>
          </cell>
        </row>
        <row r="92">
          <cell r="D92">
            <v>4443</v>
          </cell>
          <cell r="E92">
            <v>1489780594.96</v>
          </cell>
          <cell r="M92">
            <v>1926</v>
          </cell>
          <cell r="N92">
            <v>609655643.99000001</v>
          </cell>
          <cell r="W92">
            <v>543158010.13999987</v>
          </cell>
          <cell r="X92">
            <v>345611434.66000003</v>
          </cell>
          <cell r="Y92">
            <v>123468235.81000006</v>
          </cell>
        </row>
        <row r="115">
          <cell r="D115">
            <v>2141</v>
          </cell>
          <cell r="E115">
            <v>776687057.8499999</v>
          </cell>
          <cell r="M115">
            <v>489</v>
          </cell>
          <cell r="N115">
            <v>163476089.53000003</v>
          </cell>
          <cell r="W115">
            <v>141611561.54000002</v>
          </cell>
          <cell r="X115">
            <v>90107434.179999992</v>
          </cell>
          <cell r="Y115">
            <v>32238556.539999999</v>
          </cell>
        </row>
        <row r="138">
          <cell r="D138">
            <v>2665</v>
          </cell>
          <cell r="E138">
            <v>210410326.09999999</v>
          </cell>
          <cell r="M138">
            <v>397</v>
          </cell>
          <cell r="N138">
            <v>28390917.899999999</v>
          </cell>
          <cell r="W138">
            <v>11932601.199999999</v>
          </cell>
          <cell r="X138">
            <v>7592713.5199999996</v>
          </cell>
          <cell r="Y138">
            <v>2562006.23</v>
          </cell>
        </row>
        <row r="161">
          <cell r="D161">
            <v>3013</v>
          </cell>
          <cell r="E161">
            <v>285860586.18000001</v>
          </cell>
          <cell r="M161">
            <v>0</v>
          </cell>
          <cell r="N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1"/>
  <sheetViews>
    <sheetView tabSelected="1" zoomScale="80" zoomScaleNormal="80" workbookViewId="0">
      <selection sqref="A1:M2"/>
    </sheetView>
  </sheetViews>
  <sheetFormatPr defaultColWidth="9.1796875" defaultRowHeight="12.5" x14ac:dyDescent="0.25"/>
  <cols>
    <col min="1" max="1" width="14.26953125" style="1" customWidth="1"/>
    <col min="2" max="2" width="74.816406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" x14ac:dyDescent="0.25">
      <c r="A1" s="312" t="s">
        <v>0</v>
      </c>
      <c r="B1" s="315" t="s">
        <v>1</v>
      </c>
      <c r="C1" s="4" t="s">
        <v>2</v>
      </c>
      <c r="D1" s="318" t="s">
        <v>3</v>
      </c>
      <c r="E1" s="319"/>
      <c r="F1" s="315"/>
      <c r="G1" s="319" t="s">
        <v>4</v>
      </c>
      <c r="H1" s="319"/>
      <c r="I1" s="319"/>
      <c r="J1" s="320" t="s">
        <v>5</v>
      </c>
      <c r="K1" s="321"/>
      <c r="L1" s="321"/>
      <c r="M1" s="321"/>
      <c r="N1" s="322"/>
      <c r="O1" s="3" t="s">
        <v>6</v>
      </c>
    </row>
    <row r="2" spans="1:15" s="2" customFormat="1" ht="29" x14ac:dyDescent="0.25">
      <c r="A2" s="313"/>
      <c r="B2" s="316"/>
      <c r="C2" s="300" t="s">
        <v>7</v>
      </c>
      <c r="D2" s="302" t="s">
        <v>8</v>
      </c>
      <c r="E2" s="5" t="s">
        <v>9</v>
      </c>
      <c r="F2" s="6" t="s">
        <v>10</v>
      </c>
      <c r="G2" s="304" t="s">
        <v>11</v>
      </c>
      <c r="H2" s="7" t="s">
        <v>9</v>
      </c>
      <c r="I2" s="8" t="s">
        <v>10</v>
      </c>
      <c r="J2" s="306" t="s">
        <v>12</v>
      </c>
      <c r="K2" s="308" t="s">
        <v>9</v>
      </c>
      <c r="L2" s="309"/>
      <c r="M2" s="5" t="s">
        <v>13</v>
      </c>
      <c r="N2" s="6" t="s">
        <v>10</v>
      </c>
      <c r="O2" s="310" t="s">
        <v>7</v>
      </c>
    </row>
    <row r="3" spans="1:15" s="2" customFormat="1" ht="15" thickBot="1" x14ac:dyDescent="0.3">
      <c r="A3" s="314"/>
      <c r="B3" s="317"/>
      <c r="C3" s="301"/>
      <c r="D3" s="303"/>
      <c r="E3" s="9" t="s">
        <v>7</v>
      </c>
      <c r="F3" s="10" t="s">
        <v>14</v>
      </c>
      <c r="G3" s="305"/>
      <c r="H3" s="9" t="s">
        <v>7</v>
      </c>
      <c r="I3" s="11" t="s">
        <v>14</v>
      </c>
      <c r="J3" s="307"/>
      <c r="K3" s="9" t="s">
        <v>7</v>
      </c>
      <c r="L3" s="9" t="s">
        <v>15</v>
      </c>
      <c r="M3" s="9" t="s">
        <v>7</v>
      </c>
      <c r="N3" s="10" t="s">
        <v>14</v>
      </c>
      <c r="O3" s="311"/>
    </row>
    <row r="4" spans="1:15" s="2" customFormat="1" ht="15" hidden="1" thickBot="1" x14ac:dyDescent="0.3">
      <c r="A4" s="12"/>
      <c r="B4" s="13">
        <v>2</v>
      </c>
      <c r="C4" s="14">
        <v>3</v>
      </c>
      <c r="D4" s="15">
        <v>4</v>
      </c>
      <c r="E4" s="14">
        <v>5</v>
      </c>
      <c r="F4" s="16" t="s">
        <v>16</v>
      </c>
      <c r="G4" s="17">
        <v>7</v>
      </c>
      <c r="H4" s="18">
        <v>8</v>
      </c>
      <c r="I4" s="19" t="s">
        <v>17</v>
      </c>
      <c r="J4" s="15">
        <v>10</v>
      </c>
      <c r="K4" s="18">
        <v>11</v>
      </c>
      <c r="L4" s="18">
        <v>12</v>
      </c>
      <c r="M4" s="18">
        <v>13</v>
      </c>
      <c r="N4" s="20" t="s">
        <v>18</v>
      </c>
      <c r="O4" s="12">
        <v>15</v>
      </c>
    </row>
    <row r="5" spans="1:15" s="33" customFormat="1" ht="14" x14ac:dyDescent="0.3">
      <c r="A5" s="21">
        <v>1</v>
      </c>
      <c r="B5" s="22" t="s">
        <v>19</v>
      </c>
      <c r="C5" s="23">
        <f>'[3]arkusz główny'!F8</f>
        <v>229008690.48525402</v>
      </c>
      <c r="D5" s="24">
        <f>SUM(D6:D7)</f>
        <v>194</v>
      </c>
      <c r="E5" s="25">
        <f>SUM(E6:E7)</f>
        <v>314643337.05000001</v>
      </c>
      <c r="F5" s="26">
        <f>IFERROR(E5/C5,".")</f>
        <v>1.3739362309058749</v>
      </c>
      <c r="G5" s="27">
        <f>SUM(G6:G7)</f>
        <v>77</v>
      </c>
      <c r="H5" s="25">
        <f>SUM(H6:H7)</f>
        <v>175326668.59999999</v>
      </c>
      <c r="I5" s="28">
        <f>IFERROR(H5/C5,".")</f>
        <v>0.76558958626633156</v>
      </c>
      <c r="J5" s="29">
        <f>'[3]arkusz główny'!AK8</f>
        <v>18</v>
      </c>
      <c r="K5" s="30">
        <f>SUM(K6:K7)</f>
        <v>24279630.02</v>
      </c>
      <c r="L5" s="30">
        <f>SUM(L6:L7)</f>
        <v>15449128.279999999</v>
      </c>
      <c r="M5" s="30">
        <f>SUM(M6:M7)</f>
        <v>5268139.2799999993</v>
      </c>
      <c r="N5" s="31">
        <f>IFERROR(M5/O5,".")</f>
        <v>0.10751357971020141</v>
      </c>
      <c r="O5" s="32">
        <f>'[3]arkusz główny'!AR8</f>
        <v>48999757</v>
      </c>
    </row>
    <row r="6" spans="1:15" s="33" customFormat="1" ht="14" x14ac:dyDescent="0.3">
      <c r="A6" s="34" t="s">
        <v>20</v>
      </c>
      <c r="B6" s="35" t="s">
        <v>21</v>
      </c>
      <c r="C6" s="250"/>
      <c r="D6" s="37">
        <f>'[3]arkusz główny'!H9</f>
        <v>190</v>
      </c>
      <c r="E6" s="38">
        <f>'[3]arkusz główny'!I9</f>
        <v>202788145.05000001</v>
      </c>
      <c r="F6" s="259"/>
      <c r="G6" s="40">
        <f>'[3]arkusz główny'!U9</f>
        <v>75</v>
      </c>
      <c r="H6" s="38">
        <f>'[3]arkusz główny'!V9</f>
        <v>107466985.12</v>
      </c>
      <c r="I6" s="253"/>
      <c r="J6" s="41">
        <f>'[3]arkusz główny'!AK9</f>
        <v>19</v>
      </c>
      <c r="K6" s="42">
        <f>'[3]arkusz główny'!AL9</f>
        <v>24279630.02</v>
      </c>
      <c r="L6" s="42">
        <f>'[3]arkusz główny'!AM9</f>
        <v>15449128.279999999</v>
      </c>
      <c r="M6" s="42">
        <f>'[3]arkusz główny'!AN9</f>
        <v>5268139.2799999993</v>
      </c>
      <c r="N6" s="255"/>
      <c r="O6" s="257"/>
    </row>
    <row r="7" spans="1:15" x14ac:dyDescent="0.25">
      <c r="A7" s="44" t="s">
        <v>22</v>
      </c>
      <c r="B7" s="45" t="s">
        <v>23</v>
      </c>
      <c r="C7" s="250"/>
      <c r="D7" s="46">
        <f>'[3]arkusz główny'!H16</f>
        <v>4</v>
      </c>
      <c r="E7" s="47">
        <f>'[3]arkusz główny'!I16</f>
        <v>111855192</v>
      </c>
      <c r="F7" s="259"/>
      <c r="G7" s="48">
        <f>'[3]arkusz główny'!U16</f>
        <v>2</v>
      </c>
      <c r="H7" s="47">
        <f>'[3]arkusz główny'!V16</f>
        <v>67859683.479999989</v>
      </c>
      <c r="I7" s="253"/>
      <c r="J7" s="49">
        <f>'[3]arkusz główny'!AK16</f>
        <v>0</v>
      </c>
      <c r="K7" s="50">
        <v>0</v>
      </c>
      <c r="L7" s="51">
        <f>'[3]arkusz główny'!AM16</f>
        <v>0</v>
      </c>
      <c r="M7" s="42">
        <f>'[3]arkusz główny'!AN16</f>
        <v>0</v>
      </c>
      <c r="N7" s="255"/>
      <c r="O7" s="257"/>
    </row>
    <row r="8" spans="1:15" x14ac:dyDescent="0.25">
      <c r="A8" s="52">
        <v>2</v>
      </c>
      <c r="B8" s="53" t="s">
        <v>24</v>
      </c>
      <c r="C8" s="54">
        <f>'[3]arkusz główny'!F19</f>
        <v>499267529.40655303</v>
      </c>
      <c r="D8" s="55">
        <f>D9+D11</f>
        <v>164</v>
      </c>
      <c r="E8" s="56">
        <f>E9+E11</f>
        <v>560224808.11000001</v>
      </c>
      <c r="F8" s="57">
        <f>IFERROR(E8/C8,".")</f>
        <v>1.1220934170822263</v>
      </c>
      <c r="G8" s="58">
        <f>G9+G11</f>
        <v>120</v>
      </c>
      <c r="H8" s="56">
        <f>H9+H11</f>
        <v>476079091.70999998</v>
      </c>
      <c r="I8" s="59">
        <f>IFERROR(H8/C8,".")</f>
        <v>0.95355508553877788</v>
      </c>
      <c r="J8" s="60">
        <f>J11+J9</f>
        <v>28</v>
      </c>
      <c r="K8" s="61">
        <f>K9+K11</f>
        <v>232966536.73999998</v>
      </c>
      <c r="L8" s="61">
        <f>L9+L11</f>
        <v>148236606.21000001</v>
      </c>
      <c r="M8" s="61">
        <f>M9+M11</f>
        <v>51114399.29999999</v>
      </c>
      <c r="N8" s="62">
        <f>IFERROR(M8/O8,".")</f>
        <v>0.47327920063050799</v>
      </c>
      <c r="O8" s="63">
        <f>'[3]arkusz główny'!AR19</f>
        <v>108000519</v>
      </c>
    </row>
    <row r="9" spans="1:15" x14ac:dyDescent="0.25">
      <c r="A9" s="269" t="s">
        <v>25</v>
      </c>
      <c r="B9" s="35" t="s">
        <v>26</v>
      </c>
      <c r="C9" s="250"/>
      <c r="D9" s="298">
        <f>'[3]arkusz główny'!H20</f>
        <v>103</v>
      </c>
      <c r="E9" s="293">
        <f>'[3]arkusz główny'!I20</f>
        <v>499787010.64999998</v>
      </c>
      <c r="F9" s="259"/>
      <c r="G9" s="291">
        <f>'[3]arkusz główny'!U20</f>
        <v>88</v>
      </c>
      <c r="H9" s="293">
        <f>'[3]arkusz główny'!V20</f>
        <v>456300386.75</v>
      </c>
      <c r="I9" s="253"/>
      <c r="J9" s="295">
        <f>'[3]arkusz główny'!AK20</f>
        <v>17</v>
      </c>
      <c r="K9" s="282">
        <f>'[3]arkusz główny'!AL20</f>
        <v>217539507.48999998</v>
      </c>
      <c r="L9" s="296">
        <f>'[3]arkusz główny'!AM20</f>
        <v>138420387.77000001</v>
      </c>
      <c r="M9" s="282">
        <f>'[3]arkusz główny'!AN20</f>
        <v>47777270.499999993</v>
      </c>
      <c r="N9" s="255"/>
      <c r="O9" s="257"/>
    </row>
    <row r="10" spans="1:15" x14ac:dyDescent="0.25">
      <c r="A10" s="269"/>
      <c r="B10" s="69" t="s">
        <v>27</v>
      </c>
      <c r="C10" s="250"/>
      <c r="D10" s="299"/>
      <c r="E10" s="294"/>
      <c r="F10" s="259"/>
      <c r="G10" s="292"/>
      <c r="H10" s="294"/>
      <c r="I10" s="253"/>
      <c r="J10" s="295"/>
      <c r="K10" s="282"/>
      <c r="L10" s="297"/>
      <c r="M10" s="282"/>
      <c r="N10" s="255"/>
      <c r="O10" s="257"/>
    </row>
    <row r="11" spans="1:15" x14ac:dyDescent="0.25">
      <c r="A11" s="44" t="s">
        <v>28</v>
      </c>
      <c r="B11" s="45" t="s">
        <v>29</v>
      </c>
      <c r="C11" s="250"/>
      <c r="D11" s="46">
        <f>'[3]arkusz główny'!H26</f>
        <v>61</v>
      </c>
      <c r="E11" s="47">
        <f>'[3]arkusz główny'!I26</f>
        <v>60437797.459999993</v>
      </c>
      <c r="F11" s="259"/>
      <c r="G11" s="48">
        <f>'[3]arkusz główny'!U26</f>
        <v>32</v>
      </c>
      <c r="H11" s="47">
        <f>'[3]arkusz główny'!V26</f>
        <v>19778704.960000001</v>
      </c>
      <c r="I11" s="253"/>
      <c r="J11" s="49">
        <f>'[3]arkusz główny'!AK26</f>
        <v>11</v>
      </c>
      <c r="K11" s="50">
        <f>'[3]arkusz główny'!AL26</f>
        <v>15427029.250000002</v>
      </c>
      <c r="L11" s="50">
        <f>'[3]arkusz główny'!AM26</f>
        <v>9816218.4399999995</v>
      </c>
      <c r="M11" s="50">
        <f>'[3]arkusz główny'!AN26</f>
        <v>3337128.7999999993</v>
      </c>
      <c r="N11" s="255"/>
      <c r="O11" s="257"/>
    </row>
    <row r="12" spans="1:15" x14ac:dyDescent="0.25">
      <c r="A12" s="52">
        <v>3</v>
      </c>
      <c r="B12" s="53" t="s">
        <v>30</v>
      </c>
      <c r="C12" s="54">
        <f>'[3]arkusz główny'!F37</f>
        <v>200752215.886381</v>
      </c>
      <c r="D12" s="55">
        <f>D13+D16</f>
        <v>4616</v>
      </c>
      <c r="E12" s="56">
        <f>E13+E16</f>
        <v>268037702.56</v>
      </c>
      <c r="F12" s="57"/>
      <c r="G12" s="58">
        <f>G13+G16</f>
        <v>3423</v>
      </c>
      <c r="H12" s="56">
        <f>H13+H16</f>
        <v>177140115.63999999</v>
      </c>
      <c r="I12" s="59">
        <f>IFERROR(H12/C12,".")</f>
        <v>0.88238186989804057</v>
      </c>
      <c r="J12" s="60">
        <f>'[3]arkusz główny'!AK37</f>
        <v>10634</v>
      </c>
      <c r="K12" s="61">
        <f>K13+K16</f>
        <v>96441095.409999996</v>
      </c>
      <c r="L12" s="61">
        <f>L13+L16</f>
        <v>61365365.140000008</v>
      </c>
      <c r="M12" s="61">
        <f>M13+M16</f>
        <v>21727473.359999999</v>
      </c>
      <c r="N12" s="62">
        <f>IFERROR(M12/O12,".")</f>
        <v>0.49375683704356838</v>
      </c>
      <c r="O12" s="63">
        <f>'[3]arkusz główny'!AR37</f>
        <v>44004400</v>
      </c>
    </row>
    <row r="13" spans="1:15" x14ac:dyDescent="0.25">
      <c r="A13" s="261" t="s">
        <v>31</v>
      </c>
      <c r="B13" s="70" t="s">
        <v>32</v>
      </c>
      <c r="C13" s="250"/>
      <c r="D13" s="41">
        <f>D14+D15</f>
        <v>4417</v>
      </c>
      <c r="E13" s="283"/>
      <c r="F13" s="285"/>
      <c r="G13" s="71">
        <f>G14+G15</f>
        <v>3319</v>
      </c>
      <c r="H13" s="72">
        <f>H14+H15</f>
        <v>33924936.129999988</v>
      </c>
      <c r="I13" s="286"/>
      <c r="J13" s="41">
        <f>'[3]arkusz główny'!AK38</f>
        <v>10585</v>
      </c>
      <c r="K13" s="42">
        <f>K14+K15</f>
        <v>31007006.469999999</v>
      </c>
      <c r="L13" s="42">
        <f>L14+L15</f>
        <v>19729655.240000002</v>
      </c>
      <c r="M13" s="42">
        <f>M14+M15</f>
        <v>7141202.7600000007</v>
      </c>
      <c r="N13" s="287"/>
      <c r="O13" s="290"/>
    </row>
    <row r="14" spans="1:15" ht="24" x14ac:dyDescent="0.25">
      <c r="A14" s="262"/>
      <c r="B14" s="70" t="s">
        <v>33</v>
      </c>
      <c r="C14" s="250"/>
      <c r="D14" s="41">
        <f>'[3]arkusz główny'!H39</f>
        <v>4417</v>
      </c>
      <c r="E14" s="283"/>
      <c r="F14" s="285"/>
      <c r="G14" s="71">
        <f>'[3]arkusz główny'!U39</f>
        <v>3319</v>
      </c>
      <c r="H14" s="72">
        <f>'[3]zobowiązania wieloletnie'!F7</f>
        <v>11353202.909999991</v>
      </c>
      <c r="I14" s="286"/>
      <c r="J14" s="41">
        <f>'[3]arkusz główny'!AK39</f>
        <v>2429</v>
      </c>
      <c r="K14" s="42">
        <f>'[3]arkusz główny'!AL39</f>
        <v>8435273.25</v>
      </c>
      <c r="L14" s="42">
        <f>'[3]arkusz główny'!AM39</f>
        <v>5367335.8600000013</v>
      </c>
      <c r="M14" s="42">
        <f>'[3]arkusz główny'!AN39</f>
        <v>1913117.7300000004</v>
      </c>
      <c r="N14" s="288"/>
      <c r="O14" s="290"/>
    </row>
    <row r="15" spans="1:15" x14ac:dyDescent="0.25">
      <c r="A15" s="263"/>
      <c r="B15" s="73" t="s">
        <v>34</v>
      </c>
      <c r="C15" s="250"/>
      <c r="D15" s="74"/>
      <c r="E15" s="284"/>
      <c r="F15" s="285"/>
      <c r="G15" s="75"/>
      <c r="H15" s="76">
        <f>'[3]zobowiązania wieloletnie'!F8</f>
        <v>22571733.219999999</v>
      </c>
      <c r="I15" s="286"/>
      <c r="J15" s="77">
        <f>'[3]arkusz główny'!AK48</f>
        <v>8305</v>
      </c>
      <c r="K15" s="78">
        <f>'[3]arkusz główny'!AL48</f>
        <v>22571733.219999999</v>
      </c>
      <c r="L15" s="78">
        <f>'[3]arkusz główny'!AM48</f>
        <v>14362319.380000001</v>
      </c>
      <c r="M15" s="78">
        <f>'[3]arkusz główny'!AN48</f>
        <v>5228085.03</v>
      </c>
      <c r="N15" s="288"/>
      <c r="O15" s="290"/>
    </row>
    <row r="16" spans="1:15" x14ac:dyDescent="0.25">
      <c r="A16" s="44" t="s">
        <v>35</v>
      </c>
      <c r="B16" s="79" t="s">
        <v>36</v>
      </c>
      <c r="C16" s="36"/>
      <c r="D16" s="49">
        <f>'[3]arkusz główny'!H49</f>
        <v>199</v>
      </c>
      <c r="E16" s="50">
        <f>'[3]arkusz główny'!I49</f>
        <v>268037702.56</v>
      </c>
      <c r="F16" s="285"/>
      <c r="G16" s="80">
        <f>'[3]arkusz główny'!U49</f>
        <v>104</v>
      </c>
      <c r="H16" s="81">
        <f>'[3]arkusz główny'!V49</f>
        <v>143215179.50999999</v>
      </c>
      <c r="I16" s="286"/>
      <c r="J16" s="49">
        <f>'[3]arkusz główny'!AK49</f>
        <v>50</v>
      </c>
      <c r="K16" s="50">
        <f>'[3]arkusz główny'!AL49</f>
        <v>65434088.939999998</v>
      </c>
      <c r="L16" s="50">
        <f>'[3]arkusz główny'!AM49</f>
        <v>41635709.900000006</v>
      </c>
      <c r="M16" s="50">
        <f>'[3]arkusz główny'!AN49</f>
        <v>14586270.599999998</v>
      </c>
      <c r="N16" s="289"/>
      <c r="O16" s="290"/>
    </row>
    <row r="17" spans="1:16" x14ac:dyDescent="0.25">
      <c r="A17" s="52">
        <v>4</v>
      </c>
      <c r="B17" s="53" t="s">
        <v>37</v>
      </c>
      <c r="C17" s="54">
        <f>'[3]arkusz główny'!F53</f>
        <v>18330527470.188942</v>
      </c>
      <c r="D17" s="55">
        <f>D18+D22+D23+D24+D25</f>
        <v>111573</v>
      </c>
      <c r="E17" s="56">
        <f>E18+E22+E23+E24+E25</f>
        <v>32835223250.566032</v>
      </c>
      <c r="F17" s="57">
        <f t="shared" ref="F17:F27" si="0">IFERROR(E17/C17,".")</f>
        <v>1.7912863284466949</v>
      </c>
      <c r="G17" s="58">
        <f>G18+G22+G23+G24+G25</f>
        <v>55886</v>
      </c>
      <c r="H17" s="56">
        <f>H18+H22+H23+H24+H25</f>
        <v>14920305791.88969</v>
      </c>
      <c r="I17" s="59">
        <f t="shared" ref="I17:I27" si="1">IFERROR(H17/C17,".")</f>
        <v>0.81395943549113259</v>
      </c>
      <c r="J17" s="60">
        <f>'[3]arkusz główny'!AK53</f>
        <v>42564</v>
      </c>
      <c r="K17" s="61">
        <f>K18+K22+K23+K24+K25</f>
        <v>10204230255.26</v>
      </c>
      <c r="L17" s="61">
        <f>L18+L22+L23+L24+L25</f>
        <v>6653876207.8500004</v>
      </c>
      <c r="M17" s="61">
        <f>M18+M22+M23+M24+M25</f>
        <v>2279794282.4499979</v>
      </c>
      <c r="N17" s="62">
        <f t="shared" ref="N17:N27" si="2">IFERROR(M17/O17,".")</f>
        <v>0.56869794199215751</v>
      </c>
      <c r="O17" s="63">
        <f>'[3]arkusz główny'!AR53</f>
        <v>4008796435</v>
      </c>
    </row>
    <row r="18" spans="1:16" x14ac:dyDescent="0.25">
      <c r="A18" s="261" t="s">
        <v>38</v>
      </c>
      <c r="B18" s="82" t="s">
        <v>39</v>
      </c>
      <c r="C18" s="83">
        <f>'[3]arkusz główny'!F54</f>
        <v>10501180885.220297</v>
      </c>
      <c r="D18" s="65">
        <f>'[3]arkusz główny'!H54</f>
        <v>91085</v>
      </c>
      <c r="E18" s="66">
        <f>'[3]arkusz główny'!I54</f>
        <v>17865124119.450001</v>
      </c>
      <c r="F18" s="84">
        <f t="shared" si="0"/>
        <v>1.7012490609121833</v>
      </c>
      <c r="G18" s="67">
        <f>'[3]arkusz główny'!U54</f>
        <v>47198</v>
      </c>
      <c r="H18" s="66">
        <f>'[3]arkusz główny'!V54</f>
        <v>9015000211.8800011</v>
      </c>
      <c r="I18" s="84">
        <f t="shared" si="1"/>
        <v>0.85847490014842098</v>
      </c>
      <c r="J18" s="68">
        <f>'[3]arkusz główny'!AK54</f>
        <v>38768</v>
      </c>
      <c r="K18" s="51">
        <f>'[3]arkusz główny'!AL54</f>
        <v>7224943800.1400013</v>
      </c>
      <c r="L18" s="51">
        <f>'[3]arkusz główny'!AM54</f>
        <v>4597231608.710001</v>
      </c>
      <c r="M18" s="51">
        <f>'[3]arkusz główny'!AN54</f>
        <v>1616590792.4099979</v>
      </c>
      <c r="N18" s="85">
        <f t="shared" si="2"/>
        <v>0.69833479672586307</v>
      </c>
      <c r="O18" s="86">
        <f>'[3]arkusz główny'!AR54</f>
        <v>2314922298</v>
      </c>
      <c r="P18" s="87"/>
    </row>
    <row r="19" spans="1:16" x14ac:dyDescent="0.25">
      <c r="A19" s="269"/>
      <c r="B19" s="88" t="s">
        <v>40</v>
      </c>
      <c r="C19" s="89">
        <f>[3]limity_ogółem!E98</f>
        <v>9522850103.7847958</v>
      </c>
      <c r="D19" s="90">
        <f>'[3]4.1_modernizacja'!D46+'[3]4.1_modernizacja'!D69+'[3]4.1_modernizacja'!D92+'[3]4.1_modernizacja'!D115</f>
        <v>85407</v>
      </c>
      <c r="E19" s="91">
        <f>'[3]4.1_modernizacja'!E46+'[3]4.1_modernizacja'!E69+'[3]4.1_modernizacja'!E92+'[3]4.1_modernizacja'!E115</f>
        <v>17368853207.169998</v>
      </c>
      <c r="F19" s="84">
        <f t="shared" si="0"/>
        <v>1.8239133261445393</v>
      </c>
      <c r="G19" s="92">
        <f>'[3]4.1_modernizacja'!M46+'[3]4.1_modernizacja'!M69+'[3]4.1_modernizacja'!M92+'[3]4.1_modernizacja'!M115</f>
        <v>46801</v>
      </c>
      <c r="H19" s="91">
        <f>'[3]4.1_modernizacja'!N46+'[3]4.1_modernizacja'!N69+'[3]4.1_modernizacja'!N92+'[3]4.1_modernizacja'!N115</f>
        <v>8986609293.9799995</v>
      </c>
      <c r="I19" s="84">
        <f t="shared" si="1"/>
        <v>0.94368904225514683</v>
      </c>
      <c r="J19" s="77">
        <v>38664</v>
      </c>
      <c r="K19" s="78">
        <f>'[3]4.1_modernizacja'!W46+'[3]4.1_modernizacja'!W69+'[3]4.1_modernizacja'!W92+'[3]4.1_modernizacja'!W115</f>
        <v>7213011198.9400015</v>
      </c>
      <c r="L19" s="78">
        <f>'[3]4.1_modernizacja'!X46+'[3]4.1_modernizacja'!X69+'[3]4.1_modernizacja'!X92+'[3]4.1_modernizacja'!X115</f>
        <v>4589638895.1900015</v>
      </c>
      <c r="M19" s="78">
        <f>'[3]4.1_modernizacja'!Y46+'[3]4.1_modernizacja'!Y69+'[3]4.1_modernizacja'!Y92+'[3]4.1_modernizacja'!Y115</f>
        <v>1614028786.1799984</v>
      </c>
      <c r="N19" s="93">
        <f t="shared" si="2"/>
        <v>0.76642371264734976</v>
      </c>
      <c r="O19" s="89">
        <f>[3]limity_ogółem!D98</f>
        <v>2105922298</v>
      </c>
    </row>
    <row r="20" spans="1:16" x14ac:dyDescent="0.25">
      <c r="A20" s="269"/>
      <c r="B20" s="88" t="s">
        <v>41</v>
      </c>
      <c r="C20" s="94">
        <f>[3]limity_ogółem!E99</f>
        <v>46752081.435500994</v>
      </c>
      <c r="D20" s="90">
        <f>'[3]4.1_modernizacja'!D138</f>
        <v>2665</v>
      </c>
      <c r="E20" s="91">
        <f>'[3]4.1_modernizacja'!E138</f>
        <v>210410326.09999999</v>
      </c>
      <c r="F20" s="84">
        <f t="shared" si="0"/>
        <v>4.5005552617006224</v>
      </c>
      <c r="G20" s="92">
        <f>'[3]4.1_modernizacja'!M138</f>
        <v>397</v>
      </c>
      <c r="H20" s="91">
        <f>'[3]4.1_modernizacja'!N138</f>
        <v>28390917.899999999</v>
      </c>
      <c r="I20" s="95">
        <f t="shared" si="1"/>
        <v>0.60726532441487147</v>
      </c>
      <c r="J20" s="77">
        <v>194</v>
      </c>
      <c r="K20" s="78">
        <f>'[3]4.1_modernizacja'!W138</f>
        <v>11932601.199999999</v>
      </c>
      <c r="L20" s="78">
        <f>'[3]4.1_modernizacja'!X138</f>
        <v>7592713.5199999996</v>
      </c>
      <c r="M20" s="78">
        <f>'[3]4.1_modernizacja'!Y138</f>
        <v>2562006.23</v>
      </c>
      <c r="N20" s="93">
        <f t="shared" si="2"/>
        <v>0.25620062300000002</v>
      </c>
      <c r="O20" s="89">
        <f>[3]limity_ogółem!D99</f>
        <v>10000000</v>
      </c>
    </row>
    <row r="21" spans="1:16" x14ac:dyDescent="0.25">
      <c r="A21" s="269"/>
      <c r="B21" s="88" t="s">
        <v>42</v>
      </c>
      <c r="C21" s="96">
        <f>[3]limity_ogółem!E100</f>
        <v>374504000</v>
      </c>
      <c r="D21" s="37">
        <f>'[3]4.1_modernizacja'!D161</f>
        <v>3013</v>
      </c>
      <c r="E21" s="38">
        <f>'[3]4.1_modernizacja'!E161</f>
        <v>285860586.18000001</v>
      </c>
      <c r="F21" s="97">
        <f t="shared" si="0"/>
        <v>0.76330449389058597</v>
      </c>
      <c r="G21" s="40">
        <f>'[3]4.1_modernizacja'!M161</f>
        <v>0</v>
      </c>
      <c r="H21" s="38">
        <f>'[3]4.1_modernizacja'!N161</f>
        <v>0</v>
      </c>
      <c r="I21" s="98">
        <f t="shared" si="1"/>
        <v>0</v>
      </c>
      <c r="J21" s="68">
        <v>0</v>
      </c>
      <c r="K21" s="51">
        <f>'[3]4.1_modernizacja'!W161</f>
        <v>0</v>
      </c>
      <c r="L21" s="51">
        <f>'[3]4.1_modernizacja'!X161</f>
        <v>0</v>
      </c>
      <c r="M21" s="78">
        <f>'[3]4.1_modernizacja'!Y161</f>
        <v>0</v>
      </c>
      <c r="N21" s="93">
        <f t="shared" si="2"/>
        <v>0</v>
      </c>
      <c r="O21" s="89">
        <f>[3]limity_ogółem!D100</f>
        <v>80000000</v>
      </c>
    </row>
    <row r="22" spans="1:16" x14ac:dyDescent="0.25">
      <c r="A22" s="269"/>
      <c r="B22" s="82" t="s">
        <v>43</v>
      </c>
      <c r="C22" s="99">
        <f>'[3]arkusz główny'!F68</f>
        <v>509878011.79965901</v>
      </c>
      <c r="D22" s="100">
        <f>'[3]arkusz główny'!H68</f>
        <v>4681</v>
      </c>
      <c r="E22" s="101">
        <f>'[3]arkusz główny'!I68</f>
        <v>805486735.70000005</v>
      </c>
      <c r="F22" s="102">
        <f t="shared" si="0"/>
        <v>1.5797636239636303</v>
      </c>
      <c r="G22" s="103">
        <f>'[3]arkusz główny'!U68</f>
        <v>2812</v>
      </c>
      <c r="H22" s="101">
        <f>'[3]arkusz główny'!V68</f>
        <v>423257928.96999997</v>
      </c>
      <c r="I22" s="104">
        <f t="shared" si="1"/>
        <v>0.83011606536252491</v>
      </c>
      <c r="J22" s="105">
        <f>'[3]arkusz główny'!AK68</f>
        <v>2519</v>
      </c>
      <c r="K22" s="81">
        <f>'[3]arkusz główny'!AL68</f>
        <v>381992107.67000002</v>
      </c>
      <c r="L22" s="81">
        <f>'[3]arkusz główny'!AM68</f>
        <v>337144860.52999991</v>
      </c>
      <c r="M22" s="81">
        <f>'[3]arkusz główny'!AN68</f>
        <v>85526537.590000004</v>
      </c>
      <c r="N22" s="106">
        <f t="shared" si="2"/>
        <v>0.75822517761454544</v>
      </c>
      <c r="O22" s="107">
        <f>'[3]arkusz główny'!AR68</f>
        <v>112798335</v>
      </c>
    </row>
    <row r="23" spans="1:16" ht="36" x14ac:dyDescent="0.25">
      <c r="A23" s="269"/>
      <c r="B23" s="82" t="str">
        <f>'[3]arkusz główny'!D72</f>
        <v>Inwestycje mające na celu ochronę wód przed zanieczyszczeniem azotanami pochodzącymi ze źródeł rolniczych 
(w tym "Inwestycje w gospodarstwach położonych na obszarach OSN")</v>
      </c>
      <c r="C23" s="99">
        <f>'[3]arkusz główny'!F72</f>
        <v>638232357.50116301</v>
      </c>
      <c r="D23" s="100">
        <f>'[3]arkusz główny'!H72</f>
        <v>9727</v>
      </c>
      <c r="E23" s="101">
        <f>'[3]arkusz główny'!I72</f>
        <v>780260935.81999993</v>
      </c>
      <c r="F23" s="108">
        <f t="shared" si="0"/>
        <v>1.2225342802657544</v>
      </c>
      <c r="G23" s="103">
        <f>'[3]arkusz główny'!U72</f>
        <v>4119</v>
      </c>
      <c r="H23" s="101">
        <f>'[3]arkusz główny'!V72</f>
        <v>313978696.44999999</v>
      </c>
      <c r="I23" s="104">
        <f t="shared" si="1"/>
        <v>0.49195045152411887</v>
      </c>
      <c r="J23" s="105">
        <f>'[3]arkusz główny'!AK72</f>
        <v>3266</v>
      </c>
      <c r="K23" s="81">
        <f>'[3]arkusz główny'!AL72</f>
        <v>238269811.93999997</v>
      </c>
      <c r="L23" s="81">
        <f>'[3]arkusz główny'!AM72</f>
        <v>218452433.12999997</v>
      </c>
      <c r="M23" s="81">
        <f>'[3]arkusz główny'!AN72</f>
        <v>51928030.599999994</v>
      </c>
      <c r="N23" s="106">
        <f t="shared" si="2"/>
        <v>0.37810141823335197</v>
      </c>
      <c r="O23" s="107">
        <f>'[3]arkusz główny'!AR72</f>
        <v>137338894</v>
      </c>
    </row>
    <row r="24" spans="1:16" x14ac:dyDescent="0.25">
      <c r="A24" s="44" t="s">
        <v>44</v>
      </c>
      <c r="B24" s="82" t="s">
        <v>45</v>
      </c>
      <c r="C24" s="109">
        <f>'[3]arkusz główny'!F80</f>
        <v>3939728876.6911659</v>
      </c>
      <c r="D24" s="90">
        <f>'[3]arkusz główny'!H80</f>
        <v>5846</v>
      </c>
      <c r="E24" s="91">
        <f>'[3]arkusz główny'!I80</f>
        <v>11194415060.359999</v>
      </c>
      <c r="F24" s="110">
        <f t="shared" si="0"/>
        <v>2.8414176230730317</v>
      </c>
      <c r="G24" s="92">
        <f>'[3]arkusz główny'!U80</f>
        <v>1572</v>
      </c>
      <c r="H24" s="91">
        <f>'[3]arkusz główny'!V80</f>
        <v>3340528470.2600002</v>
      </c>
      <c r="I24" s="111">
        <f t="shared" si="1"/>
        <v>0.8479082126751798</v>
      </c>
      <c r="J24" s="49">
        <f>'[3]arkusz główny'!AK80</f>
        <v>866</v>
      </c>
      <c r="K24" s="50">
        <f>'[3]arkusz główny'!AL80</f>
        <v>1982075570.2800004</v>
      </c>
      <c r="L24" s="50">
        <f>'[3]arkusz główny'!AM80</f>
        <v>1261194679.54</v>
      </c>
      <c r="M24" s="50">
        <f>'[3]arkusz główny'!AN80</f>
        <v>442450197.05000001</v>
      </c>
      <c r="N24" s="112">
        <f t="shared" si="2"/>
        <v>0.51728536669679248</v>
      </c>
      <c r="O24" s="113">
        <f>'[3]arkusz główny'!AR80</f>
        <v>855330975</v>
      </c>
    </row>
    <row r="25" spans="1:16" x14ac:dyDescent="0.25">
      <c r="A25" s="261" t="s">
        <v>46</v>
      </c>
      <c r="B25" s="79" t="s">
        <v>47</v>
      </c>
      <c r="C25" s="109">
        <f>'[3]arkusz główny'!F92</f>
        <v>1967654532.9581602</v>
      </c>
      <c r="D25" s="90">
        <f>'[3]arkusz główny'!H92</f>
        <v>234</v>
      </c>
      <c r="E25" s="91">
        <f>'[3]arkusz główny'!I92</f>
        <v>2189936399.2360291</v>
      </c>
      <c r="F25" s="110">
        <f t="shared" si="0"/>
        <v>1.112967933422587</v>
      </c>
      <c r="G25" s="48">
        <f>'[3]arkusz główny'!U92</f>
        <v>185</v>
      </c>
      <c r="H25" s="91">
        <f>'[3]arkusz główny'!V92</f>
        <v>1827540484.3296885</v>
      </c>
      <c r="I25" s="111">
        <f t="shared" si="1"/>
        <v>0.92879133695393923</v>
      </c>
      <c r="J25" s="114">
        <f>'[3]arkusz główny'!AK92</f>
        <v>49</v>
      </c>
      <c r="K25" s="78">
        <f>'[3]arkusz główny'!AL92</f>
        <v>376948965.22999996</v>
      </c>
      <c r="L25" s="115">
        <f>'[3]arkusz główny'!AM92</f>
        <v>239852625.93999997</v>
      </c>
      <c r="M25" s="50">
        <f>'[3]arkusz główny'!AN92</f>
        <v>83298724.800000012</v>
      </c>
      <c r="N25" s="112">
        <f t="shared" si="2"/>
        <v>0.19687776673039462</v>
      </c>
      <c r="O25" s="113">
        <f>'[3]arkusz główny'!AR92</f>
        <v>423098688</v>
      </c>
    </row>
    <row r="26" spans="1:16" x14ac:dyDescent="0.25">
      <c r="A26" s="263"/>
      <c r="B26" s="79" t="s">
        <v>48</v>
      </c>
      <c r="C26" s="109">
        <f>'[3]arkusz główny'!F93</f>
        <v>773852806.01850009</v>
      </c>
      <c r="D26" s="90"/>
      <c r="E26" s="91"/>
      <c r="F26" s="110"/>
      <c r="G26" s="48"/>
      <c r="H26" s="91"/>
      <c r="I26" s="111"/>
      <c r="J26" s="114"/>
      <c r="K26" s="78"/>
      <c r="L26" s="115"/>
      <c r="M26" s="50"/>
      <c r="N26" s="112"/>
      <c r="O26" s="113">
        <f>'[3]arkusz główny'!AR93</f>
        <v>165307245</v>
      </c>
    </row>
    <row r="27" spans="1:16" ht="24" x14ac:dyDescent="0.25">
      <c r="A27" s="52">
        <v>5</v>
      </c>
      <c r="B27" s="53" t="s">
        <v>49</v>
      </c>
      <c r="C27" s="54">
        <f>'[3]arkusz główny'!F94</f>
        <v>547302870.81684101</v>
      </c>
      <c r="D27" s="55">
        <f>D28+D29</f>
        <v>11561</v>
      </c>
      <c r="E27" s="56">
        <f>E28+E29</f>
        <v>837995866.05000007</v>
      </c>
      <c r="F27" s="57">
        <f t="shared" si="0"/>
        <v>1.5311373477710875</v>
      </c>
      <c r="G27" s="58">
        <f>G28+G29</f>
        <v>6072</v>
      </c>
      <c r="H27" s="56">
        <f>H28+H29</f>
        <v>397928137.56</v>
      </c>
      <c r="I27" s="59">
        <f t="shared" si="1"/>
        <v>0.72707116804649397</v>
      </c>
      <c r="J27" s="60">
        <f>'[3]arkusz główny'!AK94</f>
        <v>4588</v>
      </c>
      <c r="K27" s="61">
        <f>K28+K29</f>
        <v>305255104.72999996</v>
      </c>
      <c r="L27" s="61">
        <f>L28+L29</f>
        <v>194233801.02999997</v>
      </c>
      <c r="M27" s="61">
        <f>M28+M29</f>
        <v>66974126.940000005</v>
      </c>
      <c r="N27" s="62">
        <f t="shared" si="2"/>
        <v>0.56543934411929597</v>
      </c>
      <c r="O27" s="63">
        <f>'[3]arkusz główny'!AR94</f>
        <v>118446174</v>
      </c>
    </row>
    <row r="28" spans="1:16" x14ac:dyDescent="0.25">
      <c r="A28" s="64" t="s">
        <v>50</v>
      </c>
      <c r="B28" s="116" t="s">
        <v>51</v>
      </c>
      <c r="C28" s="250"/>
      <c r="D28" s="37">
        <f>'[3]arkusz główny'!H95</f>
        <v>9860</v>
      </c>
      <c r="E28" s="38">
        <f>'[3]arkusz główny'!I95</f>
        <v>718145932.2700001</v>
      </c>
      <c r="F28" s="259"/>
      <c r="G28" s="40">
        <f>'[3]arkusz główny'!U95</f>
        <v>5455</v>
      </c>
      <c r="H28" s="38">
        <f>'[3]arkusz główny'!V95</f>
        <v>365038387.99000001</v>
      </c>
      <c r="I28" s="253"/>
      <c r="J28" s="68">
        <f>'[3]arkusz główny'!AK95</f>
        <v>4097</v>
      </c>
      <c r="K28" s="51">
        <f>'[3]arkusz główny'!AL95</f>
        <v>279255920.02999997</v>
      </c>
      <c r="L28" s="51">
        <f>'[3]arkusz główny'!AM95</f>
        <v>177690521.94999999</v>
      </c>
      <c r="M28" s="51">
        <f>'[3]arkusz główny'!AN95</f>
        <v>61135454.810000002</v>
      </c>
      <c r="N28" s="255"/>
      <c r="O28" s="257"/>
    </row>
    <row r="29" spans="1:16" x14ac:dyDescent="0.25">
      <c r="A29" s="44" t="s">
        <v>52</v>
      </c>
      <c r="B29" s="45" t="s">
        <v>53</v>
      </c>
      <c r="C29" s="250"/>
      <c r="D29" s="46">
        <f>'[3]arkusz główny'!H105</f>
        <v>1701</v>
      </c>
      <c r="E29" s="47">
        <f>'[3]arkusz główny'!I105</f>
        <v>119849933.78</v>
      </c>
      <c r="F29" s="259"/>
      <c r="G29" s="48">
        <f>'[3]arkusz główny'!U105</f>
        <v>617</v>
      </c>
      <c r="H29" s="47">
        <f>'[3]arkusz główny'!V105</f>
        <v>32889749.57</v>
      </c>
      <c r="I29" s="253"/>
      <c r="J29" s="49">
        <f>'[3]arkusz główny'!AK105</f>
        <v>493</v>
      </c>
      <c r="K29" s="50">
        <f>'[3]arkusz główny'!AL105</f>
        <v>25999184.699999999</v>
      </c>
      <c r="L29" s="50">
        <f>'[3]arkusz główny'!AM105</f>
        <v>16543279.079999998</v>
      </c>
      <c r="M29" s="50">
        <f>'[3]arkusz główny'!AN105</f>
        <v>5838672.1299999999</v>
      </c>
      <c r="N29" s="255"/>
      <c r="O29" s="257"/>
    </row>
    <row r="30" spans="1:16" x14ac:dyDescent="0.25">
      <c r="A30" s="52">
        <v>6</v>
      </c>
      <c r="B30" s="53" t="s">
        <v>54</v>
      </c>
      <c r="C30" s="54">
        <f>SUM(C31:C35)</f>
        <v>14123134503.711687</v>
      </c>
      <c r="D30" s="55">
        <f>D31+D32+D33+D34+D35</f>
        <v>171100</v>
      </c>
      <c r="E30" s="56">
        <f>E31+E32+E33+E34+E35</f>
        <v>21060878852.5</v>
      </c>
      <c r="F30" s="57">
        <f t="shared" ref="F30:F36" si="3">IFERROR(E30/C30,".")</f>
        <v>1.4912326188612741</v>
      </c>
      <c r="G30" s="58">
        <f>G31+G32+G33+G34+G35</f>
        <v>122793</v>
      </c>
      <c r="H30" s="56">
        <f>H31+H32+H33+H34+H35</f>
        <v>12639204034.24</v>
      </c>
      <c r="I30" s="59">
        <f t="shared" ref="I30:I36" si="4">IFERROR(H30/C30,".")</f>
        <v>0.89492909884263316</v>
      </c>
      <c r="J30" s="60">
        <f>'[3]arkusz główny'!AK118</f>
        <v>113652</v>
      </c>
      <c r="K30" s="61">
        <f>K31+K32+K33+K34+K35</f>
        <v>9944612356.0200005</v>
      </c>
      <c r="L30" s="61">
        <f>L31+L32+L33+L34+L35</f>
        <v>6327756832.8900003</v>
      </c>
      <c r="M30" s="61">
        <f>M31+M32+M33+M34+M35</f>
        <v>2202564869.52</v>
      </c>
      <c r="N30" s="62">
        <f t="shared" ref="N30:N36" si="5">IFERROR(M30/O30,".")</f>
        <v>0.71491517034137819</v>
      </c>
      <c r="O30" s="63">
        <f>SUM(O31:O35)</f>
        <v>3080875831</v>
      </c>
    </row>
    <row r="31" spans="1:16" x14ac:dyDescent="0.25">
      <c r="A31" s="64" t="s">
        <v>55</v>
      </c>
      <c r="B31" s="116" t="s">
        <v>56</v>
      </c>
      <c r="C31" s="117">
        <f>'[3]arkusz główny'!F119</f>
        <v>3554900983.0400085</v>
      </c>
      <c r="D31" s="37">
        <f>'[3]arkusz główny'!H119</f>
        <v>35642</v>
      </c>
      <c r="E31" s="38">
        <f>'[3]arkusz główny'!I119</f>
        <v>4485450000</v>
      </c>
      <c r="F31" s="97">
        <f t="shared" si="3"/>
        <v>1.2617651015877869</v>
      </c>
      <c r="G31" s="40">
        <f>'[3]arkusz główny'!U119</f>
        <v>26869</v>
      </c>
      <c r="H31" s="38">
        <f>'[3]arkusz główny'!V119</f>
        <v>3433800000</v>
      </c>
      <c r="I31" s="98">
        <f t="shared" si="4"/>
        <v>0.96593407703399725</v>
      </c>
      <c r="J31" s="68">
        <f>'[3]arkusz główny'!AK119</f>
        <v>25875</v>
      </c>
      <c r="K31" s="51">
        <f>'[3]arkusz główny'!AL119</f>
        <v>2942390000</v>
      </c>
      <c r="L31" s="51">
        <f>'[3]arkusz główny'!AM119</f>
        <v>1872242757</v>
      </c>
      <c r="M31" s="51">
        <f>'[3]arkusz główny'!AN119</f>
        <v>657747770.06000006</v>
      </c>
      <c r="N31" s="118">
        <f t="shared" si="5"/>
        <v>0.83985180254916703</v>
      </c>
      <c r="O31" s="86">
        <f>'[3]arkusz główny'!AR119</f>
        <v>783171231</v>
      </c>
    </row>
    <row r="32" spans="1:16" x14ac:dyDescent="0.25">
      <c r="A32" s="44" t="s">
        <v>57</v>
      </c>
      <c r="B32" s="45" t="s">
        <v>58</v>
      </c>
      <c r="C32" s="109">
        <f>'[3]arkusz główny'!F128</f>
        <v>3519233570.8499584</v>
      </c>
      <c r="D32" s="90">
        <f>'[3]arkusz główny'!H128</f>
        <v>31826</v>
      </c>
      <c r="E32" s="91">
        <f>'[3]arkusz główny'!I128</f>
        <v>5631300000</v>
      </c>
      <c r="F32" s="110">
        <f t="shared" si="3"/>
        <v>1.600149545811459</v>
      </c>
      <c r="G32" s="92">
        <f>'[3]arkusz główny'!U128</f>
        <v>18351</v>
      </c>
      <c r="H32" s="91">
        <f>'[3]arkusz główny'!V128</f>
        <v>3216750000</v>
      </c>
      <c r="I32" s="111">
        <f t="shared" si="4"/>
        <v>0.91404845266439561</v>
      </c>
      <c r="J32" s="49">
        <f>'[3]arkusz główny'!AK128</f>
        <v>14248</v>
      </c>
      <c r="K32" s="50">
        <f>'[3]arkusz główny'!AL128</f>
        <v>2056080000</v>
      </c>
      <c r="L32" s="50">
        <f>'[3]arkusz główny'!AM128</f>
        <v>1308283704</v>
      </c>
      <c r="M32" s="50">
        <f>'[3]arkusz główny'!AN128</f>
        <v>448962262.37999994</v>
      </c>
      <c r="N32" s="112">
        <f t="shared" si="5"/>
        <v>0.59270718016600954</v>
      </c>
      <c r="O32" s="113">
        <f>'[3]arkusz główny'!AR128</f>
        <v>757477347</v>
      </c>
    </row>
    <row r="33" spans="1:15" x14ac:dyDescent="0.25">
      <c r="A33" s="44" t="s">
        <v>59</v>
      </c>
      <c r="B33" s="45" t="s">
        <v>60</v>
      </c>
      <c r="C33" s="109">
        <f>'[3]arkusz główny'!F137</f>
        <v>4501370559.30476</v>
      </c>
      <c r="D33" s="90">
        <f>'[3]arkusz główny'!H137</f>
        <v>89944</v>
      </c>
      <c r="E33" s="91">
        <f>'[3]arkusz główny'!I137</f>
        <v>5396640000</v>
      </c>
      <c r="F33" s="110">
        <f t="shared" si="3"/>
        <v>1.1988881894747885</v>
      </c>
      <c r="G33" s="92">
        <f>'[3]arkusz główny'!U137</f>
        <v>73353</v>
      </c>
      <c r="H33" s="91">
        <f>'[3]arkusz główny'!V137</f>
        <v>4401180000</v>
      </c>
      <c r="I33" s="111">
        <f t="shared" si="4"/>
        <v>0.97774221029245045</v>
      </c>
      <c r="J33" s="49">
        <f>'[3]arkusz główny'!AK137</f>
        <v>69968</v>
      </c>
      <c r="K33" s="50">
        <f>'[3]arkusz główny'!AL137</f>
        <v>3607632000</v>
      </c>
      <c r="L33" s="50">
        <f>'[3]arkusz główny'!AM137</f>
        <v>2295536241.5999999</v>
      </c>
      <c r="M33" s="50">
        <f>'[3]arkusz główny'!AN137</f>
        <v>801096452.9799999</v>
      </c>
      <c r="N33" s="112">
        <f t="shared" si="5"/>
        <v>0.81144020339442946</v>
      </c>
      <c r="O33" s="113">
        <f>'[3]arkusz główny'!AR137</f>
        <v>987252603</v>
      </c>
    </row>
    <row r="34" spans="1:15" x14ac:dyDescent="0.25">
      <c r="A34" s="44" t="s">
        <v>61</v>
      </c>
      <c r="B34" s="45" t="s">
        <v>62</v>
      </c>
      <c r="C34" s="109">
        <f>'[3]arkusz główny'!F148</f>
        <v>2537346504.0993013</v>
      </c>
      <c r="D34" s="90">
        <f>'[3]arkusz główny'!H148</f>
        <v>12801</v>
      </c>
      <c r="E34" s="91">
        <f>'[3]arkusz główny'!I148</f>
        <v>5547488852.5</v>
      </c>
      <c r="F34" s="110">
        <f t="shared" si="3"/>
        <v>2.1863347570138942</v>
      </c>
      <c r="G34" s="92">
        <f>'[3]arkusz główny'!U148</f>
        <v>3649</v>
      </c>
      <c r="H34" s="91">
        <f>'[3]arkusz główny'!V148</f>
        <v>1577358536.8399999</v>
      </c>
      <c r="I34" s="111">
        <f t="shared" si="4"/>
        <v>0.62165673245323083</v>
      </c>
      <c r="J34" s="49">
        <f>'[3]arkusz główny'!AK148</f>
        <v>3067</v>
      </c>
      <c r="K34" s="50">
        <f>'[3]arkusz główny'!AL148</f>
        <v>1328531294.8200002</v>
      </c>
      <c r="L34" s="50">
        <f>'[3]arkusz główny'!AM148</f>
        <v>845344456.58000004</v>
      </c>
      <c r="M34" s="50">
        <f>'[3]arkusz główny'!AN148</f>
        <v>292426283.14000005</v>
      </c>
      <c r="N34" s="112">
        <f t="shared" si="5"/>
        <v>0.53112618572322268</v>
      </c>
      <c r="O34" s="113">
        <f>'[3]arkusz główny'!AR148</f>
        <v>550577793</v>
      </c>
    </row>
    <row r="35" spans="1:15" x14ac:dyDescent="0.25">
      <c r="A35" s="44" t="s">
        <v>63</v>
      </c>
      <c r="B35" s="45" t="s">
        <v>64</v>
      </c>
      <c r="C35" s="109">
        <f>'[3]arkusz główny'!F154</f>
        <v>10282886.417656999</v>
      </c>
      <c r="D35" s="46">
        <f>'[3]arkusz główny'!H154</f>
        <v>887</v>
      </c>
      <c r="E35" s="119"/>
      <c r="F35" s="120"/>
      <c r="G35" s="48">
        <f>'[3]arkusz główny'!U154</f>
        <v>571</v>
      </c>
      <c r="H35" s="47">
        <f>'[3]arkusz główny'!V154</f>
        <v>10115497.399999999</v>
      </c>
      <c r="I35" s="111">
        <f t="shared" si="4"/>
        <v>0.98372159227883982</v>
      </c>
      <c r="J35" s="49">
        <f>'[3]arkusz główny'!AK154</f>
        <v>570</v>
      </c>
      <c r="K35" s="50">
        <f>'[3]arkusz główny'!AL154</f>
        <v>9979061.1999999993</v>
      </c>
      <c r="L35" s="50">
        <f>'[3]arkusz główny'!AM154</f>
        <v>6349673.71</v>
      </c>
      <c r="M35" s="50">
        <f>'[3]arkusz główny'!AN154</f>
        <v>2332100.96</v>
      </c>
      <c r="N35" s="112">
        <f t="shared" si="5"/>
        <v>0.97298293556937265</v>
      </c>
      <c r="O35" s="113">
        <f>'[3]arkusz główny'!AR154</f>
        <v>2396857</v>
      </c>
    </row>
    <row r="36" spans="1:15" x14ac:dyDescent="0.25">
      <c r="A36" s="52">
        <v>7</v>
      </c>
      <c r="B36" s="53" t="s">
        <v>65</v>
      </c>
      <c r="C36" s="54">
        <f>'[3]arkusz główny'!F160</f>
        <v>10037914513.999447</v>
      </c>
      <c r="D36" s="55">
        <f>SUM(D37:D41)</f>
        <v>12940</v>
      </c>
      <c r="E36" s="56">
        <f>SUM(E37:E41)</f>
        <v>21311079226.883564</v>
      </c>
      <c r="F36" s="57">
        <f t="shared" si="3"/>
        <v>2.1230584497568614</v>
      </c>
      <c r="G36" s="58">
        <f>SUM(G37:G41)</f>
        <v>5950</v>
      </c>
      <c r="H36" s="56">
        <f>SUM(H37:H41)</f>
        <v>8456563027.697896</v>
      </c>
      <c r="I36" s="59">
        <f t="shared" si="4"/>
        <v>0.84246214847754397</v>
      </c>
      <c r="J36" s="60">
        <f>'[3]arkusz główny'!AK160</f>
        <v>2086</v>
      </c>
      <c r="K36" s="61">
        <f>SUM(K37:K41)</f>
        <v>5182058198.71</v>
      </c>
      <c r="L36" s="61">
        <f>SUM(L37:L41)</f>
        <v>3297394909.4400001</v>
      </c>
      <c r="M36" s="61">
        <f>SUM(M37:M41)</f>
        <v>1176819163.4000001</v>
      </c>
      <c r="N36" s="62">
        <f t="shared" si="5"/>
        <v>0.53166594797455846</v>
      </c>
      <c r="O36" s="63">
        <f>'[3]arkusz główny'!AR160</f>
        <v>2213455964</v>
      </c>
    </row>
    <row r="37" spans="1:15" x14ac:dyDescent="0.25">
      <c r="A37" s="261" t="s">
        <v>66</v>
      </c>
      <c r="B37" s="82" t="s">
        <v>67</v>
      </c>
      <c r="C37" s="250"/>
      <c r="D37" s="37">
        <f>'[3]arkusz główny'!H161</f>
        <v>6601</v>
      </c>
      <c r="E37" s="38">
        <f>'[3]arkusz główny'!I161</f>
        <v>10003810197.563171</v>
      </c>
      <c r="F37" s="259"/>
      <c r="G37" s="40">
        <f>'[3]arkusz główny'!U161</f>
        <v>2567</v>
      </c>
      <c r="H37" s="38">
        <f>'[3]arkusz główny'!V161</f>
        <v>3023161783.6721153</v>
      </c>
      <c r="I37" s="253"/>
      <c r="J37" s="41">
        <f>'[3]arkusz główny'!AK161</f>
        <v>1223</v>
      </c>
      <c r="K37" s="42">
        <f>'[3]arkusz główny'!AL161</f>
        <v>2140978230.6900003</v>
      </c>
      <c r="L37" s="42">
        <f>'[3]arkusz główny'!AM161</f>
        <v>1362304439.02</v>
      </c>
      <c r="M37" s="42">
        <f>'[3]arkusz główny'!AN161</f>
        <v>496832866.98000002</v>
      </c>
      <c r="N37" s="255"/>
      <c r="O37" s="257"/>
    </row>
    <row r="38" spans="1:15" x14ac:dyDescent="0.25">
      <c r="A38" s="277"/>
      <c r="B38" s="82" t="s">
        <v>68</v>
      </c>
      <c r="C38" s="250"/>
      <c r="D38" s="90">
        <f>'[3]arkusz główny'!H162</f>
        <v>4423</v>
      </c>
      <c r="E38" s="91">
        <f>'[3]arkusz główny'!I162</f>
        <v>9911507908.0588551</v>
      </c>
      <c r="F38" s="259"/>
      <c r="G38" s="92">
        <f>'[3]arkusz główny'!U162</f>
        <v>2277</v>
      </c>
      <c r="H38" s="91">
        <f>'[3]arkusz główny'!V162</f>
        <v>4618875764.9767466</v>
      </c>
      <c r="I38" s="253"/>
      <c r="J38" s="77">
        <f>'[3]arkusz główny'!AK162</f>
        <v>1230</v>
      </c>
      <c r="K38" s="78">
        <f>'[3]arkusz główny'!AL162</f>
        <v>2388715279.4900002</v>
      </c>
      <c r="L38" s="78">
        <f>'[3]arkusz główny'!AM162</f>
        <v>1519990822.9100001</v>
      </c>
      <c r="M38" s="78">
        <f>'[3]arkusz główny'!AN162</f>
        <v>534136972.15999997</v>
      </c>
      <c r="N38" s="255"/>
      <c r="O38" s="257"/>
    </row>
    <row r="39" spans="1:15" x14ac:dyDescent="0.25">
      <c r="A39" s="261" t="s">
        <v>69</v>
      </c>
      <c r="B39" s="79" t="s">
        <v>70</v>
      </c>
      <c r="C39" s="250"/>
      <c r="D39" s="90">
        <f>'[3]arkusz główny'!H165</f>
        <v>1464</v>
      </c>
      <c r="E39" s="91">
        <f>'[3]arkusz główny'!I165</f>
        <v>893593117.47448707</v>
      </c>
      <c r="F39" s="259"/>
      <c r="G39" s="92">
        <f>'[3]arkusz główny'!U165</f>
        <v>813</v>
      </c>
      <c r="H39" s="91">
        <f>'[3]arkusz główny'!V165</f>
        <v>500989842.417696</v>
      </c>
      <c r="I39" s="253"/>
      <c r="J39" s="77">
        <f>'[3]arkusz główny'!AK165</f>
        <v>555</v>
      </c>
      <c r="K39" s="78">
        <f>'[3]arkusz główny'!AL165</f>
        <v>386451069.91999996</v>
      </c>
      <c r="L39" s="78">
        <f>'[3]arkusz główny'!AM165</f>
        <v>245898812.98000002</v>
      </c>
      <c r="M39" s="78">
        <f>'[3]arkusz główny'!AN165</f>
        <v>85830131.150000006</v>
      </c>
      <c r="N39" s="255"/>
      <c r="O39" s="257"/>
    </row>
    <row r="40" spans="1:15" ht="24" x14ac:dyDescent="0.25">
      <c r="A40" s="277"/>
      <c r="B40" s="69" t="s">
        <v>71</v>
      </c>
      <c r="C40" s="250"/>
      <c r="D40" s="90">
        <f>'[3]arkusz główny'!H166</f>
        <v>349</v>
      </c>
      <c r="E40" s="91">
        <f>'[3]arkusz główny'!I166</f>
        <v>443272148.94647962</v>
      </c>
      <c r="F40" s="259"/>
      <c r="G40" s="92">
        <f>'[3]arkusz główny'!U166</f>
        <v>218</v>
      </c>
      <c r="H40" s="91">
        <f>'[3]arkusz główny'!V166</f>
        <v>269716253.65443659</v>
      </c>
      <c r="I40" s="253"/>
      <c r="J40" s="77">
        <f>'[3]arkusz główny'!AK166</f>
        <v>192</v>
      </c>
      <c r="K40" s="78">
        <f>'[3]arkusz główny'!AL166</f>
        <v>223283852.04000005</v>
      </c>
      <c r="L40" s="78">
        <f>'[3]arkusz główny'!AM166</f>
        <v>142075514.37</v>
      </c>
      <c r="M40" s="78">
        <f>'[3]arkusz główny'!AN166</f>
        <v>50450513.469999999</v>
      </c>
      <c r="N40" s="255"/>
      <c r="O40" s="257"/>
    </row>
    <row r="41" spans="1:15" x14ac:dyDescent="0.25">
      <c r="A41" s="121" t="s">
        <v>72</v>
      </c>
      <c r="B41" s="79" t="s">
        <v>73</v>
      </c>
      <c r="C41" s="250"/>
      <c r="D41" s="46">
        <f>'[3]arkusz główny'!H167</f>
        <v>103</v>
      </c>
      <c r="E41" s="47">
        <f>'[3]arkusz główny'!I167</f>
        <v>58895854.840573631</v>
      </c>
      <c r="F41" s="259"/>
      <c r="G41" s="48">
        <f>'[3]arkusz główny'!U167</f>
        <v>75</v>
      </c>
      <c r="H41" s="47">
        <f>'[3]arkusz główny'!V167</f>
        <v>43819382.976900831</v>
      </c>
      <c r="I41" s="253"/>
      <c r="J41" s="49">
        <f>'[3]arkusz główny'!AK167</f>
        <v>75</v>
      </c>
      <c r="K41" s="50">
        <f>'[3]arkusz główny'!AL167</f>
        <v>42629766.57</v>
      </c>
      <c r="L41" s="50">
        <f>'[3]arkusz główny'!AM167</f>
        <v>27125320.16</v>
      </c>
      <c r="M41" s="50">
        <f>'[3]arkusz główny'!AN167</f>
        <v>9568679.6400000006</v>
      </c>
      <c r="N41" s="255"/>
      <c r="O41" s="257"/>
    </row>
    <row r="42" spans="1:15" x14ac:dyDescent="0.25">
      <c r="A42" s="52">
        <v>8</v>
      </c>
      <c r="B42" s="53" t="s">
        <v>74</v>
      </c>
      <c r="C42" s="54">
        <f>'[3]arkusz główny'!F169</f>
        <v>1161742390.9914107</v>
      </c>
      <c r="D42" s="55">
        <f>'[3]arkusz główny'!H169</f>
        <v>28320</v>
      </c>
      <c r="E42" s="56">
        <f>'[3]arkusz główny'!I169</f>
        <v>133065909.66</v>
      </c>
      <c r="F42" s="57">
        <f>IFERROR(E42/C42,".")</f>
        <v>0.11453994507891191</v>
      </c>
      <c r="G42" s="58">
        <f>'[3]arkusz główny'!U169</f>
        <v>24032</v>
      </c>
      <c r="H42" s="56">
        <f>'[3]arkusz główny'!V169</f>
        <v>1133544730.21</v>
      </c>
      <c r="I42" s="59">
        <f>IFERROR(H42/C42,".")</f>
        <v>0.97572812957496768</v>
      </c>
      <c r="J42" s="60">
        <f>'[3]arkusz główny'!AK169</f>
        <v>18820</v>
      </c>
      <c r="K42" s="61">
        <f>'[3]arkusz główny'!AL169</f>
        <v>806926887.98000014</v>
      </c>
      <c r="L42" s="61">
        <f>'[3]arkusz główny'!AM169</f>
        <v>513446370.74000001</v>
      </c>
      <c r="M42" s="61">
        <f>'[3]arkusz główny'!AN169</f>
        <v>182708269.41999999</v>
      </c>
      <c r="N42" s="62">
        <f>IFERROR(M42/O42,".")</f>
        <v>0.70902610075879813</v>
      </c>
      <c r="O42" s="63">
        <f>'[3]arkusz główny'!AR169</f>
        <v>257689060</v>
      </c>
    </row>
    <row r="43" spans="1:15" x14ac:dyDescent="0.25">
      <c r="A43" s="122" t="s">
        <v>75</v>
      </c>
      <c r="B43" s="123" t="s">
        <v>76</v>
      </c>
      <c r="C43" s="274"/>
      <c r="D43" s="124">
        <f>'[3]arkusz główny'!H170</f>
        <v>25682</v>
      </c>
      <c r="E43" s="125">
        <f>'[3]arkusz główny'!I170</f>
        <v>116841491.2</v>
      </c>
      <c r="F43" s="126"/>
      <c r="G43" s="127">
        <f>'[3]arkusz główny'!U170</f>
        <v>22413</v>
      </c>
      <c r="H43" s="125">
        <f>'[3]arkusz główny'!V170</f>
        <v>1125243049.49</v>
      </c>
      <c r="I43" s="128"/>
      <c r="J43" s="129">
        <f>'[3]arkusz główny'!AK170</f>
        <v>18392</v>
      </c>
      <c r="K43" s="130">
        <f>'[3]arkusz główny'!AL170</f>
        <v>798626785.38</v>
      </c>
      <c r="L43" s="130">
        <f>'[3]arkusz główny'!AM170</f>
        <v>508165023.63</v>
      </c>
      <c r="M43" s="130">
        <f>'[3]arkusz główny'!AN170</f>
        <v>180885384.17000002</v>
      </c>
      <c r="N43" s="131"/>
      <c r="O43" s="132"/>
    </row>
    <row r="44" spans="1:15" x14ac:dyDescent="0.25">
      <c r="A44" s="261" t="s">
        <v>77</v>
      </c>
      <c r="B44" s="133" t="s">
        <v>78</v>
      </c>
      <c r="C44" s="275"/>
      <c r="D44" s="134">
        <f>'[3]arkusz główny'!H171</f>
        <v>25534</v>
      </c>
      <c r="E44" s="135">
        <f>'[3]arkusz główny'!I171</f>
        <v>114735308.2</v>
      </c>
      <c r="F44" s="278"/>
      <c r="G44" s="136">
        <f>'[3]arkusz główny'!U171</f>
        <v>22356</v>
      </c>
      <c r="H44" s="137">
        <f>'[3]zobowiązania wieloletnie'!F10</f>
        <v>127611358.09</v>
      </c>
      <c r="I44" s="279"/>
      <c r="J44" s="138">
        <f>'[3]arkusz główny'!AK171</f>
        <v>2744</v>
      </c>
      <c r="K44" s="139">
        <f>'[3]arkusz główny'!AL171</f>
        <v>96132137.26000002</v>
      </c>
      <c r="L44" s="139">
        <f>'[3]arkusz główny'!AM171</f>
        <v>61168698.499999993</v>
      </c>
      <c r="M44" s="139">
        <f>'[3]arkusz główny'!AN171</f>
        <v>21683557.489999995</v>
      </c>
      <c r="N44" s="280"/>
      <c r="O44" s="281"/>
    </row>
    <row r="45" spans="1:15" x14ac:dyDescent="0.25">
      <c r="A45" s="269"/>
      <c r="B45" s="140" t="s">
        <v>79</v>
      </c>
      <c r="C45" s="275"/>
      <c r="D45" s="134">
        <f>'[3]arkusz główny'!H196</f>
        <v>148</v>
      </c>
      <c r="E45" s="135">
        <f>'[3]arkusz główny'!I196</f>
        <v>2106183</v>
      </c>
      <c r="F45" s="278"/>
      <c r="G45" s="141">
        <f>'[3]arkusz główny'!U196</f>
        <v>57</v>
      </c>
      <c r="H45" s="142">
        <f>'[3]zobowiązania wieloletnie'!F11</f>
        <v>447830070.13999999</v>
      </c>
      <c r="I45" s="279"/>
      <c r="J45" s="138">
        <f>'[3]arkusz główny'!AK196</f>
        <v>9427</v>
      </c>
      <c r="K45" s="139">
        <f>'[3]arkusz główny'!AL196</f>
        <v>352771047.27999997</v>
      </c>
      <c r="L45" s="139">
        <f>'[3]arkusz główny'!AM196</f>
        <v>224467473.42000002</v>
      </c>
      <c r="M45" s="139">
        <f>'[3]arkusz główny'!AN196</f>
        <v>80150440.870000005</v>
      </c>
      <c r="N45" s="280"/>
      <c r="O45" s="281"/>
    </row>
    <row r="46" spans="1:15" x14ac:dyDescent="0.25">
      <c r="A46" s="277"/>
      <c r="B46" s="140" t="s">
        <v>80</v>
      </c>
      <c r="C46" s="275"/>
      <c r="D46" s="143"/>
      <c r="E46" s="144"/>
      <c r="F46" s="278"/>
      <c r="G46" s="145"/>
      <c r="H46" s="142">
        <f>'[3]arkusz główny'!V207</f>
        <v>549801621.25999999</v>
      </c>
      <c r="I46" s="279"/>
      <c r="J46" s="138">
        <f>'[3]arkusz główny'!AK207</f>
        <v>7812</v>
      </c>
      <c r="K46" s="139">
        <f>'[3]arkusz główny'!AL207</f>
        <v>349723600.84000009</v>
      </c>
      <c r="L46" s="139">
        <f>'[3]arkusz główny'!AM207</f>
        <v>222528851.71000001</v>
      </c>
      <c r="M46" s="139">
        <f>'[3]arkusz główny'!AN207</f>
        <v>79051385.810000002</v>
      </c>
      <c r="N46" s="280"/>
      <c r="O46" s="281"/>
    </row>
    <row r="47" spans="1:15" s="150" customFormat="1" ht="13" x14ac:dyDescent="0.3">
      <c r="A47" s="146" t="s">
        <v>81</v>
      </c>
      <c r="B47" s="147" t="s">
        <v>82</v>
      </c>
      <c r="C47" s="276"/>
      <c r="D47" s="124">
        <f>'[3]arkusz główny'!H216</f>
        <v>2638</v>
      </c>
      <c r="E47" s="125">
        <f>'[3]arkusz główny'!I216</f>
        <v>16224418.459999999</v>
      </c>
      <c r="F47" s="126"/>
      <c r="G47" s="148">
        <f>'[3]arkusz główny'!U216</f>
        <v>1619</v>
      </c>
      <c r="H47" s="149">
        <f>'[3]arkusz główny'!V216</f>
        <v>8301680.7200000007</v>
      </c>
      <c r="I47" s="128"/>
      <c r="J47" s="129">
        <f>'[3]arkusz główny'!AK216</f>
        <v>1228</v>
      </c>
      <c r="K47" s="130">
        <f>'[3]arkusz główny'!AL216</f>
        <v>8300102.5999999996</v>
      </c>
      <c r="L47" s="130">
        <f>'[3]arkusz główny'!AM216</f>
        <v>5281347.1100000003</v>
      </c>
      <c r="M47" s="130">
        <f>'[3]arkusz główny'!AN216</f>
        <v>1822885.2499999998</v>
      </c>
      <c r="N47" s="131"/>
      <c r="O47" s="132"/>
    </row>
    <row r="48" spans="1:15" x14ac:dyDescent="0.25">
      <c r="A48" s="52">
        <v>9</v>
      </c>
      <c r="B48" s="53" t="s">
        <v>83</v>
      </c>
      <c r="C48" s="54">
        <f>'[3]arkusz główny'!F223</f>
        <v>1188863052.3793449</v>
      </c>
      <c r="D48" s="55">
        <f>SUM(D49:D50)</f>
        <v>804</v>
      </c>
      <c r="E48" s="56"/>
      <c r="F48" s="57"/>
      <c r="G48" s="58">
        <f>SUM(G49)</f>
        <v>580</v>
      </c>
      <c r="H48" s="56">
        <f>'[3]zobowiązania wieloletnie'!F13</f>
        <v>1144766123.23</v>
      </c>
      <c r="I48" s="59">
        <f>IFERROR(H48/C48,".")</f>
        <v>0.96290831895137874</v>
      </c>
      <c r="J48" s="60">
        <f>J49+J50</f>
        <v>1300</v>
      </c>
      <c r="K48" s="61">
        <f>SUM(K49:K50)</f>
        <v>805731858.15999997</v>
      </c>
      <c r="L48" s="61">
        <f>SUM(L49:L50)</f>
        <v>511086446.40999997</v>
      </c>
      <c r="M48" s="61">
        <f>SUM(M49:M50)</f>
        <v>180794456.36000001</v>
      </c>
      <c r="N48" s="62">
        <f>IFERROR(M48/O48,".")</f>
        <v>0.68896015104542629</v>
      </c>
      <c r="O48" s="63">
        <f>'[3]arkusz główny'!AR223</f>
        <v>262416420</v>
      </c>
    </row>
    <row r="49" spans="1:15" x14ac:dyDescent="0.25">
      <c r="A49" s="269" t="s">
        <v>84</v>
      </c>
      <c r="B49" s="151" t="s">
        <v>85</v>
      </c>
      <c r="C49" s="250"/>
      <c r="D49" s="37">
        <f>'[3]arkusz główny'!H224</f>
        <v>804</v>
      </c>
      <c r="E49" s="268"/>
      <c r="F49" s="259"/>
      <c r="G49" s="40">
        <f>'[3]arkusz główny'!U224</f>
        <v>580</v>
      </c>
      <c r="H49" s="137">
        <f>'[3]zobowiązania wieloletnie'!F14</f>
        <v>866421263.91999996</v>
      </c>
      <c r="I49" s="253"/>
      <c r="J49" s="153">
        <f>'[3]arkusz główny'!AK224</f>
        <v>544</v>
      </c>
      <c r="K49" s="78">
        <f>'[3]arkusz główny'!AL224</f>
        <v>534476960.08999997</v>
      </c>
      <c r="L49" s="42">
        <f>'[3]arkusz główny'!AM224</f>
        <v>338486963.93000001</v>
      </c>
      <c r="M49" s="42">
        <f>'[3]arkusz główny'!AN224</f>
        <v>117817314.22</v>
      </c>
      <c r="N49" s="255"/>
      <c r="O49" s="257"/>
    </row>
    <row r="50" spans="1:15" x14ac:dyDescent="0.25">
      <c r="A50" s="269"/>
      <c r="B50" s="154" t="s">
        <v>34</v>
      </c>
      <c r="C50" s="250"/>
      <c r="D50" s="155"/>
      <c r="E50" s="268"/>
      <c r="F50" s="259"/>
      <c r="G50" s="156"/>
      <c r="H50" s="157">
        <f>'[3]zobowiązania wieloletnie'!F15</f>
        <v>278344859.31</v>
      </c>
      <c r="I50" s="253"/>
      <c r="J50" s="49">
        <f>'[3]arkusz główny'!AK237</f>
        <v>756</v>
      </c>
      <c r="K50" s="50">
        <f>'[3]arkusz główny'!AL237</f>
        <v>271254898.06999999</v>
      </c>
      <c r="L50" s="50">
        <f>'[3]arkusz główny'!AM237</f>
        <v>172599482.47999999</v>
      </c>
      <c r="M50" s="50">
        <f>'[3]arkusz główny'!AN237</f>
        <v>62977142.140000001</v>
      </c>
      <c r="N50" s="255"/>
      <c r="O50" s="257"/>
    </row>
    <row r="51" spans="1:15" x14ac:dyDescent="0.25">
      <c r="A51" s="52">
        <v>10</v>
      </c>
      <c r="B51" s="158" t="s">
        <v>86</v>
      </c>
      <c r="C51" s="54">
        <f>'[3]arkusz główny'!F238</f>
        <v>9097082748.8642044</v>
      </c>
      <c r="D51" s="55">
        <f>'[3]arkusz główny'!H238</f>
        <v>597626</v>
      </c>
      <c r="E51" s="56"/>
      <c r="F51" s="57"/>
      <c r="G51" s="58">
        <f>'[3]arkusz główny'!U238</f>
        <v>551599</v>
      </c>
      <c r="H51" s="56">
        <f>'[3]zobowiązania wieloletnie'!F16</f>
        <v>8837397513.2000008</v>
      </c>
      <c r="I51" s="59">
        <f>IFERROR(H51/C51,".")</f>
        <v>0.97145400972673068</v>
      </c>
      <c r="J51" s="60">
        <f>'[3]arkusz główny'!AK238</f>
        <v>121756</v>
      </c>
      <c r="K51" s="159">
        <f>'[3]arkusz główny'!AL238</f>
        <v>6959574437.1900005</v>
      </c>
      <c r="L51" s="159">
        <f>'[3]arkusz główny'!AM238</f>
        <v>4428356892.1600008</v>
      </c>
      <c r="M51" s="159">
        <f>'[3]arkusz główny'!AN238</f>
        <v>1562729740.7000003</v>
      </c>
      <c r="N51" s="160">
        <f>IFERROR(M51/O51,".")</f>
        <v>0.78130078102823319</v>
      </c>
      <c r="O51" s="63">
        <f>'[3]arkusz główny'!AR238</f>
        <v>2000164058</v>
      </c>
    </row>
    <row r="52" spans="1:15" x14ac:dyDescent="0.25">
      <c r="A52" s="44" t="s">
        <v>87</v>
      </c>
      <c r="B52" s="133" t="s">
        <v>88</v>
      </c>
      <c r="C52" s="250"/>
      <c r="D52" s="161">
        <f>'[3]arkusz główny'!H239</f>
        <v>545310</v>
      </c>
      <c r="E52" s="273"/>
      <c r="F52" s="260"/>
      <c r="G52" s="164">
        <f>'[3]arkusz główny'!U239</f>
        <v>516797</v>
      </c>
      <c r="H52" s="165">
        <f>'[3]arkusz główny'!V239</f>
        <v>6267562931.0899982</v>
      </c>
      <c r="I52" s="271"/>
      <c r="J52" s="167">
        <f>'[3]arkusz główny'!AK239</f>
        <v>114390</v>
      </c>
      <c r="K52" s="168">
        <f>'[3]arkusz główny'!AL239</f>
        <v>6409584446.5299997</v>
      </c>
      <c r="L52" s="168">
        <f>'[3]arkusz główny'!AM239</f>
        <v>4078398594.2000003</v>
      </c>
      <c r="M52" s="168">
        <f>'[3]arkusz główny'!AN239</f>
        <v>1439365402.9099998</v>
      </c>
      <c r="N52" s="272"/>
      <c r="O52" s="257"/>
    </row>
    <row r="53" spans="1:15" x14ac:dyDescent="0.25">
      <c r="A53" s="121" t="s">
        <v>89</v>
      </c>
      <c r="B53" s="133" t="s">
        <v>88</v>
      </c>
      <c r="C53" s="250"/>
      <c r="D53" s="100">
        <f>'[3]arkusz główny'!H240</f>
        <v>54762</v>
      </c>
      <c r="E53" s="273"/>
      <c r="F53" s="260"/>
      <c r="G53" s="103">
        <f>'[3]arkusz główny'!U240</f>
        <v>51761</v>
      </c>
      <c r="H53" s="101">
        <f>'[3]arkusz główny'!V240</f>
        <v>541819097.64999998</v>
      </c>
      <c r="I53" s="271"/>
      <c r="J53" s="167">
        <f>'[3]arkusz główny'!AK240</f>
        <v>13407</v>
      </c>
      <c r="K53" s="168">
        <f>'[3]arkusz główny'!AL240</f>
        <v>549989990.66000009</v>
      </c>
      <c r="L53" s="168">
        <f>'[3]arkusz główny'!AM240</f>
        <v>349958297.95999998</v>
      </c>
      <c r="M53" s="168">
        <f>'[3]arkusz główny'!AN240</f>
        <v>123364337.78999999</v>
      </c>
      <c r="N53" s="272"/>
      <c r="O53" s="257"/>
    </row>
    <row r="54" spans="1:15" x14ac:dyDescent="0.25">
      <c r="A54" s="264" t="s">
        <v>90</v>
      </c>
      <c r="B54" s="133" t="s">
        <v>78</v>
      </c>
      <c r="C54" s="250"/>
      <c r="D54" s="170">
        <f>'[3]arkusz główny'!H241</f>
        <v>447913</v>
      </c>
      <c r="E54" s="273"/>
      <c r="F54" s="260"/>
      <c r="G54" s="171">
        <f>'[3]arkusz główny'!U241</f>
        <v>407876</v>
      </c>
      <c r="H54" s="172">
        <f>'[3]zobowiązania wieloletnie'!F17</f>
        <v>7296284818.21</v>
      </c>
      <c r="I54" s="271"/>
      <c r="J54" s="167">
        <f>'[3]arkusz główny'!AK241</f>
        <v>93185</v>
      </c>
      <c r="K54" s="168">
        <f>'[3]arkusz główny'!AL241</f>
        <v>5416986720.0900011</v>
      </c>
      <c r="L54" s="168">
        <f>'[3]arkusz główny'!AM241</f>
        <v>3446826227.6999993</v>
      </c>
      <c r="M54" s="168">
        <f>'[3]arkusz główny'!AN241</f>
        <v>1205408154.8399999</v>
      </c>
      <c r="N54" s="272"/>
      <c r="O54" s="257"/>
    </row>
    <row r="55" spans="1:15" x14ac:dyDescent="0.25">
      <c r="A55" s="248"/>
      <c r="B55" s="173" t="s">
        <v>79</v>
      </c>
      <c r="C55" s="250"/>
      <c r="D55" s="100">
        <f>'[3]arkusz główny'!H258</f>
        <v>149713</v>
      </c>
      <c r="E55" s="273"/>
      <c r="F55" s="260"/>
      <c r="G55" s="103">
        <f>'[3]arkusz główny'!U258</f>
        <v>143723</v>
      </c>
      <c r="H55" s="142">
        <f>'[3]zobowiązania wieloletnie'!F18</f>
        <v>1541112694.99</v>
      </c>
      <c r="I55" s="271"/>
      <c r="J55" s="167">
        <f>'[3]arkusz główny'!AK258</f>
        <v>57608</v>
      </c>
      <c r="K55" s="81">
        <f>'[3]arkusz główny'!AL258</f>
        <v>1542543600.3</v>
      </c>
      <c r="L55" s="81">
        <f>'[3]arkusz główny'!AM258</f>
        <v>981502592.95000005</v>
      </c>
      <c r="M55" s="81">
        <f>'[3]arkusz główny'!AN258</f>
        <v>357311021.5</v>
      </c>
      <c r="N55" s="272"/>
      <c r="O55" s="257"/>
    </row>
    <row r="56" spans="1:15" x14ac:dyDescent="0.25">
      <c r="A56" s="263"/>
      <c r="B56" s="174" t="s">
        <v>80</v>
      </c>
      <c r="C56" s="36"/>
      <c r="D56" s="175"/>
      <c r="E56" s="162"/>
      <c r="F56" s="163"/>
      <c r="G56" s="176"/>
      <c r="H56" s="177"/>
      <c r="I56" s="166"/>
      <c r="J56" s="167">
        <f>'[3]arkusz główny'!AK263</f>
        <v>1</v>
      </c>
      <c r="K56" s="81">
        <f>'[3]arkusz główny'!AL263</f>
        <v>44116.800000000003</v>
      </c>
      <c r="L56" s="81">
        <f>'[3]arkusz główny'!AM263</f>
        <v>28071.51</v>
      </c>
      <c r="M56" s="81">
        <f>'[3]arkusz główny'!AN263</f>
        <v>10564.36</v>
      </c>
      <c r="N56" s="169"/>
      <c r="O56" s="43"/>
    </row>
    <row r="57" spans="1:15" x14ac:dyDescent="0.25">
      <c r="A57" s="52">
        <v>11</v>
      </c>
      <c r="B57" s="53" t="s">
        <v>91</v>
      </c>
      <c r="C57" s="54">
        <f>'[3]arkusz główny'!F264</f>
        <v>3931493259.6156774</v>
      </c>
      <c r="D57" s="55">
        <f>'[3]arkusz główny'!H264</f>
        <v>152742</v>
      </c>
      <c r="E57" s="56"/>
      <c r="F57" s="57"/>
      <c r="G57" s="58">
        <f>'[3]arkusz główny'!U264</f>
        <v>143299</v>
      </c>
      <c r="H57" s="56">
        <f>'[3]zobowiązania wieloletnie'!F19</f>
        <v>3601733331.5899997</v>
      </c>
      <c r="I57" s="59">
        <f>IFERROR(H57/C57,".")</f>
        <v>0.91612349144459337</v>
      </c>
      <c r="J57" s="60">
        <f>'[3]arkusz główny'!AK264</f>
        <v>33866</v>
      </c>
      <c r="K57" s="159">
        <f>'[3]arkusz główny'!AL264</f>
        <v>2877237173.5099998</v>
      </c>
      <c r="L57" s="159">
        <f>'[3]arkusz główny'!AM264</f>
        <v>1830784339.8899999</v>
      </c>
      <c r="M57" s="159">
        <f>'[3]arkusz główny'!AN264</f>
        <v>646713010.98000002</v>
      </c>
      <c r="N57" s="160">
        <f>IFERROR(M57/O57,".")</f>
        <v>0.74732706032893981</v>
      </c>
      <c r="O57" s="63">
        <f>'[3]arkusz główny'!AR264</f>
        <v>865368117</v>
      </c>
    </row>
    <row r="58" spans="1:15" x14ac:dyDescent="0.25">
      <c r="A58" s="64" t="s">
        <v>92</v>
      </c>
      <c r="B58" s="35" t="s">
        <v>93</v>
      </c>
      <c r="C58" s="250"/>
      <c r="D58" s="161">
        <f>'[3]arkusz główny'!H265</f>
        <v>38600</v>
      </c>
      <c r="E58" s="270"/>
      <c r="F58" s="260"/>
      <c r="G58" s="164">
        <f>'[3]arkusz główny'!U265</f>
        <v>33564</v>
      </c>
      <c r="H58" s="165">
        <f>'[3]arkusz główny'!V265</f>
        <v>678613307.16999996</v>
      </c>
      <c r="I58" s="271"/>
      <c r="J58" s="167">
        <f>'[3]arkusz główny'!AK265</f>
        <v>16405</v>
      </c>
      <c r="K58" s="168">
        <f>'[3]arkusz główny'!AL265</f>
        <v>680535001.41999996</v>
      </c>
      <c r="L58" s="168">
        <f>'[3]arkusz główny'!AM265</f>
        <v>433024099.59000003</v>
      </c>
      <c r="M58" s="168">
        <f>'[3]arkusz główny'!AN265</f>
        <v>152247655.97999999</v>
      </c>
      <c r="N58" s="272"/>
      <c r="O58" s="257"/>
    </row>
    <row r="59" spans="1:15" x14ac:dyDescent="0.25">
      <c r="A59" s="121" t="s">
        <v>94</v>
      </c>
      <c r="B59" s="69" t="s">
        <v>95</v>
      </c>
      <c r="C59" s="250"/>
      <c r="D59" s="100">
        <f>'[3]arkusz główny'!H266</f>
        <v>127488</v>
      </c>
      <c r="E59" s="270"/>
      <c r="F59" s="260"/>
      <c r="G59" s="103">
        <f>'[3]arkusz główny'!U266</f>
        <v>120501</v>
      </c>
      <c r="H59" s="101">
        <f>'[3]arkusz główny'!V266</f>
        <v>2199034631.77</v>
      </c>
      <c r="I59" s="271"/>
      <c r="J59" s="167">
        <f>'[3]arkusz główny'!AK266</f>
        <v>29349</v>
      </c>
      <c r="K59" s="168">
        <f>'[3]arkusz główny'!AL266</f>
        <v>2196702172.0900002</v>
      </c>
      <c r="L59" s="168">
        <f>'[3]arkusz główny'!AM266</f>
        <v>1397760240.3000002</v>
      </c>
      <c r="M59" s="168">
        <f>'[3]arkusz główny'!AN266</f>
        <v>494465355</v>
      </c>
      <c r="N59" s="272"/>
      <c r="O59" s="257"/>
    </row>
    <row r="60" spans="1:15" x14ac:dyDescent="0.25">
      <c r="A60" s="264" t="s">
        <v>96</v>
      </c>
      <c r="B60" s="178" t="s">
        <v>85</v>
      </c>
      <c r="C60" s="250"/>
      <c r="D60" s="170">
        <f>'[3]arkusz główny'!H267</f>
        <v>111959</v>
      </c>
      <c r="E60" s="270"/>
      <c r="F60" s="260"/>
      <c r="G60" s="171">
        <f>'[3]arkusz główny'!U267</f>
        <v>103341</v>
      </c>
      <c r="H60" s="172">
        <f>'[3]zobowiązania wieloletnie'!F20</f>
        <v>3040848181.4699998</v>
      </c>
      <c r="I60" s="271"/>
      <c r="J60" s="105">
        <f>'[3]arkusz główny'!AK267</f>
        <v>23529</v>
      </c>
      <c r="K60" s="179">
        <f>'[3]arkusz główny'!AL267</f>
        <v>2316239476.5599999</v>
      </c>
      <c r="L60" s="179">
        <f>'[3]arkusz główny'!AM267</f>
        <v>1473821855.55</v>
      </c>
      <c r="M60" s="179">
        <f>'[3]arkusz główny'!AN267</f>
        <v>516863519.05000001</v>
      </c>
      <c r="N60" s="272"/>
      <c r="O60" s="257"/>
    </row>
    <row r="61" spans="1:15" x14ac:dyDescent="0.25">
      <c r="A61" s="248"/>
      <c r="B61" s="154" t="s">
        <v>34</v>
      </c>
      <c r="C61" s="250"/>
      <c r="D61" s="161">
        <f>'[3]arkusz główny'!H284</f>
        <v>40783</v>
      </c>
      <c r="E61" s="270"/>
      <c r="F61" s="260"/>
      <c r="G61" s="164">
        <f>'[3]arkusz główny'!U284</f>
        <v>39958</v>
      </c>
      <c r="H61" s="157">
        <f>'[3]zobowiązania wieloletnie'!F21</f>
        <v>560885150.12</v>
      </c>
      <c r="I61" s="271"/>
      <c r="J61" s="105">
        <f>'[3]arkusz główny'!AK284</f>
        <v>17899</v>
      </c>
      <c r="K61" s="81">
        <f>'[3]arkusz główny'!AL284</f>
        <v>560997696.95000005</v>
      </c>
      <c r="L61" s="81">
        <f>'[3]arkusz główny'!AM284</f>
        <v>356962484.34000003</v>
      </c>
      <c r="M61" s="81">
        <f>'[3]arkusz główny'!AN284</f>
        <v>129849491.92999999</v>
      </c>
      <c r="N61" s="272"/>
      <c r="O61" s="257"/>
    </row>
    <row r="62" spans="1:15" x14ac:dyDescent="0.25">
      <c r="A62" s="52">
        <v>13</v>
      </c>
      <c r="B62" s="53" t="s">
        <v>97</v>
      </c>
      <c r="C62" s="54">
        <f>'[3]arkusz główny'!F289</f>
        <v>11910104793.231806</v>
      </c>
      <c r="D62" s="55">
        <f>'[3]arkusz główny'!H289</f>
        <v>6360086</v>
      </c>
      <c r="E62" s="56"/>
      <c r="F62" s="57"/>
      <c r="G62" s="58">
        <f>'[3]arkusz główny'!U289</f>
        <v>6237495</v>
      </c>
      <c r="H62" s="56">
        <f>'[3]arkusz główny'!V289</f>
        <v>11074457887.02</v>
      </c>
      <c r="I62" s="59">
        <f>IFERROR(H62/C62,".")</f>
        <v>0.92983714915030125</v>
      </c>
      <c r="J62" s="60">
        <f>'[3]arkusz główny'!AK289</f>
        <v>1076327</v>
      </c>
      <c r="K62" s="61">
        <f>'[3]arkusz główny'!AL289</f>
        <v>11106824153.900002</v>
      </c>
      <c r="L62" s="61">
        <f>'[3]arkusz główny'!AM289</f>
        <v>7569540960.6899986</v>
      </c>
      <c r="M62" s="61">
        <f>'[3]arkusz główny'!AN289</f>
        <v>2505345974.6700001</v>
      </c>
      <c r="N62" s="62">
        <f>IFERROR(M62/O62,".")</f>
        <v>0.93695326742711904</v>
      </c>
      <c r="O62" s="63">
        <f>'[3]arkusz główny'!AR289</f>
        <v>2673928425</v>
      </c>
    </row>
    <row r="63" spans="1:15" x14ac:dyDescent="0.25">
      <c r="A63" s="34" t="s">
        <v>98</v>
      </c>
      <c r="B63" s="265" t="s">
        <v>99</v>
      </c>
      <c r="C63" s="250"/>
      <c r="D63" s="180">
        <f>'[3]arkusz główny'!H290</f>
        <v>249004</v>
      </c>
      <c r="E63" s="268"/>
      <c r="F63" s="259"/>
      <c r="G63" s="181">
        <f>'[3]arkusz główny'!U290</f>
        <v>245327</v>
      </c>
      <c r="H63" s="182">
        <f>'[3]arkusz główny'!V290</f>
        <v>544815248.82000005</v>
      </c>
      <c r="I63" s="253"/>
      <c r="J63" s="183">
        <f>'[3]arkusz główny'!AK290</f>
        <v>41055</v>
      </c>
      <c r="K63" s="184">
        <f>'[3]arkusz główny'!AL290</f>
        <v>547489869.26000011</v>
      </c>
      <c r="L63" s="184">
        <f>'[3]arkusz główny'!AM290</f>
        <v>375304573.02999991</v>
      </c>
      <c r="M63" s="184">
        <f>'[3]arkusz główny'!AN290</f>
        <v>123342097.30000001</v>
      </c>
      <c r="N63" s="255"/>
      <c r="O63" s="257"/>
    </row>
    <row r="64" spans="1:15" x14ac:dyDescent="0.25">
      <c r="A64" s="121" t="s">
        <v>100</v>
      </c>
      <c r="B64" s="266"/>
      <c r="C64" s="250"/>
      <c r="D64" s="180">
        <f>'[3]arkusz główny'!H291</f>
        <v>5310178</v>
      </c>
      <c r="E64" s="268"/>
      <c r="F64" s="259"/>
      <c r="G64" s="181">
        <f>'[3]arkusz główny'!U291</f>
        <v>5224002</v>
      </c>
      <c r="H64" s="182">
        <f>'[3]arkusz główny'!V291</f>
        <v>9357344957.3099995</v>
      </c>
      <c r="I64" s="253"/>
      <c r="J64" s="185">
        <f>'[3]arkusz główny'!AK291</f>
        <v>922259</v>
      </c>
      <c r="K64" s="186">
        <f>'[3]arkusz główny'!AL291</f>
        <v>9381148326.9799995</v>
      </c>
      <c r="L64" s="186">
        <f>'[3]arkusz główny'!AM291</f>
        <v>6365853318.2699986</v>
      </c>
      <c r="M64" s="186">
        <f>'[3]arkusz główny'!AN291</f>
        <v>2120075776.3700001</v>
      </c>
      <c r="N64" s="255"/>
      <c r="O64" s="257"/>
    </row>
    <row r="65" spans="1:15" x14ac:dyDescent="0.25">
      <c r="A65" s="121" t="s">
        <v>101</v>
      </c>
      <c r="B65" s="267"/>
      <c r="C65" s="250"/>
      <c r="D65" s="180">
        <f>'[3]arkusz główny'!H292</f>
        <v>972840</v>
      </c>
      <c r="E65" s="268"/>
      <c r="F65" s="259"/>
      <c r="G65" s="181">
        <f>'[3]arkusz główny'!U292</f>
        <v>944829</v>
      </c>
      <c r="H65" s="182">
        <f>'[3]arkusz główny'!V292</f>
        <v>1172297680.8899999</v>
      </c>
      <c r="I65" s="253"/>
      <c r="J65" s="185">
        <f>'[3]arkusz główny'!AK292</f>
        <v>217557</v>
      </c>
      <c r="K65" s="186">
        <f>'[3]arkusz główny'!AL292</f>
        <v>1178185957.6600001</v>
      </c>
      <c r="L65" s="186">
        <f>'[3]arkusz główny'!AM292</f>
        <v>828383069.3900001</v>
      </c>
      <c r="M65" s="186">
        <f>'[3]arkusz główny'!AN292</f>
        <v>261928100.99999997</v>
      </c>
      <c r="N65" s="255"/>
      <c r="O65" s="257"/>
    </row>
    <row r="66" spans="1:15" x14ac:dyDescent="0.25">
      <c r="A66" s="261" t="s">
        <v>102</v>
      </c>
      <c r="B66" s="178" t="s">
        <v>85</v>
      </c>
      <c r="C66" s="250"/>
      <c r="D66" s="187">
        <f>'[3]arkusz główny'!H293</f>
        <v>6359277</v>
      </c>
      <c r="E66" s="268"/>
      <c r="F66" s="259"/>
      <c r="G66" s="188">
        <f>'[3]arkusz główny'!U293</f>
        <v>6236686</v>
      </c>
      <c r="H66" s="189">
        <f>'[3]arkusz główny'!V293</f>
        <v>11070454346.720001</v>
      </c>
      <c r="I66" s="253"/>
      <c r="J66" s="105">
        <f>'[3]arkusz główny'!AK293</f>
        <v>1076248</v>
      </c>
      <c r="K66" s="81">
        <f>'[3]arkusz główny'!AL293</f>
        <v>11104399093.430002</v>
      </c>
      <c r="L66" s="81">
        <f>'[3]arkusz główny'!AM293</f>
        <v>7567997897.4599991</v>
      </c>
      <c r="M66" s="81">
        <f>'[3]arkusz główny'!AN293</f>
        <v>2504779810.3499999</v>
      </c>
      <c r="N66" s="255"/>
      <c r="O66" s="257"/>
    </row>
    <row r="67" spans="1:15" x14ac:dyDescent="0.25">
      <c r="A67" s="269"/>
      <c r="B67" s="154" t="s">
        <v>103</v>
      </c>
      <c r="C67" s="250"/>
      <c r="D67" s="46">
        <f>'[3]arkusz główny'!H302</f>
        <v>809</v>
      </c>
      <c r="E67" s="268"/>
      <c r="F67" s="259"/>
      <c r="G67" s="188">
        <f>'[3]arkusz główny'!U302</f>
        <v>809</v>
      </c>
      <c r="H67" s="189">
        <f>'[3]arkusz główny'!V302</f>
        <v>4003540.3000000003</v>
      </c>
      <c r="I67" s="253"/>
      <c r="J67" s="105">
        <f>'[3]arkusz główny'!AK302</f>
        <v>812</v>
      </c>
      <c r="K67" s="81">
        <f>'[3]arkusz główny'!AL302</f>
        <v>2425060.4699999997</v>
      </c>
      <c r="L67" s="81">
        <f>'[3]arkusz główny'!AM302</f>
        <v>1543063.23</v>
      </c>
      <c r="M67" s="81">
        <f>'[3]arkusz główny'!AN302</f>
        <v>566164.31999999995</v>
      </c>
      <c r="N67" s="255"/>
      <c r="O67" s="257"/>
    </row>
    <row r="68" spans="1:15" x14ac:dyDescent="0.25">
      <c r="A68" s="190">
        <v>14</v>
      </c>
      <c r="B68" s="191" t="s">
        <v>104</v>
      </c>
      <c r="C68" s="192">
        <f>'[3]arkusz główny'!F304</f>
        <v>981885134.00754404</v>
      </c>
      <c r="D68" s="193">
        <f>'[3]arkusz główny'!H304</f>
        <v>144683</v>
      </c>
      <c r="E68" s="194"/>
      <c r="F68" s="195"/>
      <c r="G68" s="196">
        <f>'[3]arkusz główny'!U304</f>
        <v>120689</v>
      </c>
      <c r="H68" s="197">
        <f>'[3]arkusz główny'!V304</f>
        <v>722427951.70000005</v>
      </c>
      <c r="I68" s="198">
        <f>IFERROR(H68/C68,".")</f>
        <v>0.73575607439072344</v>
      </c>
      <c r="J68" s="199">
        <f>'[3]arkusz główny'!AK304</f>
        <v>55973</v>
      </c>
      <c r="K68" s="200">
        <f>'[3]arkusz główny'!AL304</f>
        <v>719284516.73000002</v>
      </c>
      <c r="L68" s="200">
        <f>'[3]arkusz główny'!AM304</f>
        <v>457680115.5</v>
      </c>
      <c r="M68" s="200">
        <f>'[3]arkusz główny'!AN304</f>
        <v>155374469.48000002</v>
      </c>
      <c r="N68" s="201">
        <f>IFERROR(M68/O68,".")</f>
        <v>0.73518723138071362</v>
      </c>
      <c r="O68" s="202">
        <f>'[3]arkusz główny'!AR304</f>
        <v>211340000</v>
      </c>
    </row>
    <row r="69" spans="1:15" x14ac:dyDescent="0.25">
      <c r="A69" s="203">
        <v>16</v>
      </c>
      <c r="B69" s="158" t="s">
        <v>105</v>
      </c>
      <c r="C69" s="192">
        <f>'[3]arkusz główny'!F309</f>
        <v>577827742.46662211</v>
      </c>
      <c r="D69" s="193">
        <f>'[3]arkusz główny'!H309</f>
        <v>1112</v>
      </c>
      <c r="E69" s="197">
        <f>'[3]arkusz główny'!I309</f>
        <v>2629390641.9299998</v>
      </c>
      <c r="F69" s="204">
        <f>IFERROR(E69/C69,".")</f>
        <v>4.5504749057317628</v>
      </c>
      <c r="G69" s="196">
        <f>'[3]arkusz główny'!U309</f>
        <v>382</v>
      </c>
      <c r="H69" s="197">
        <f>'[3]arkusz główny'!V309</f>
        <v>541351193.75</v>
      </c>
      <c r="I69" s="198">
        <f>IFERROR(H69/C69,".")</f>
        <v>0.93687297089455834</v>
      </c>
      <c r="J69" s="199">
        <f>'[3]arkusz główny'!AK309</f>
        <v>293</v>
      </c>
      <c r="K69" s="200">
        <f>'[3]arkusz główny'!AL309</f>
        <v>224096660.40000004</v>
      </c>
      <c r="L69" s="200">
        <f>'[3]arkusz główny'!AM309</f>
        <v>110645468.61999999</v>
      </c>
      <c r="M69" s="200">
        <f>'[3]arkusz główny'!AN309</f>
        <v>48095289.729999997</v>
      </c>
      <c r="N69" s="201">
        <f>IFERROR(M69/O69,".")</f>
        <v>0.3889816547505846</v>
      </c>
      <c r="O69" s="202">
        <f>'[3]arkusz główny'!AR309</f>
        <v>123644108</v>
      </c>
    </row>
    <row r="70" spans="1:15" x14ac:dyDescent="0.25">
      <c r="A70" s="203">
        <v>17</v>
      </c>
      <c r="B70" s="158" t="s">
        <v>106</v>
      </c>
      <c r="C70" s="192">
        <f>'[3]arkusz główny'!F317</f>
        <v>137968656.20599002</v>
      </c>
      <c r="D70" s="205">
        <f>'[3]arkusz główny'!H317</f>
        <v>427</v>
      </c>
      <c r="E70" s="197">
        <f>'[3]arkusz główny'!I317</f>
        <v>4000186.1499999994</v>
      </c>
      <c r="F70" s="204">
        <f>IFERROR(E70/C70,".")</f>
        <v>2.8993441409095412E-2</v>
      </c>
      <c r="G70" s="196">
        <f>'[3]arkusz główny'!U317</f>
        <v>244</v>
      </c>
      <c r="H70" s="197">
        <f>'[3]arkusz główny'!V317</f>
        <v>2699588.96</v>
      </c>
      <c r="I70" s="198">
        <f>IFERROR(H70/C70,".")</f>
        <v>1.9566683000590068E-2</v>
      </c>
      <c r="J70" s="199">
        <f>'[3]arkusz główny'!AK317</f>
        <v>245</v>
      </c>
      <c r="K70" s="200">
        <f>'[3]arkusz główny'!AL317</f>
        <v>2754772.0599999996</v>
      </c>
      <c r="L70" s="200">
        <f>'[3]arkusz główny'!AM317</f>
        <v>1752860.1100000006</v>
      </c>
      <c r="M70" s="200">
        <f>'[3]arkusz główny'!AN317</f>
        <v>586167.70000000007</v>
      </c>
      <c r="N70" s="201">
        <f>IFERROR(M70/O70,".")</f>
        <v>1.9890318968442487E-2</v>
      </c>
      <c r="O70" s="202">
        <f>'[3]arkusz główny'!AR317</f>
        <v>29470000</v>
      </c>
    </row>
    <row r="71" spans="1:15" x14ac:dyDescent="0.25">
      <c r="A71" s="52">
        <v>19</v>
      </c>
      <c r="B71" s="53" t="s">
        <v>107</v>
      </c>
      <c r="C71" s="54">
        <f>'[3]arkusz główny'!F320</f>
        <v>4397214690.9392328</v>
      </c>
      <c r="D71" s="206">
        <f>D72+D73+D76+D79</f>
        <v>50752</v>
      </c>
      <c r="E71" s="56">
        <f>E72+E73+E76+E79</f>
        <v>6644618824.8624411</v>
      </c>
      <c r="F71" s="57">
        <f>IFERROR(E71/C71,".")</f>
        <v>1.511097203999191</v>
      </c>
      <c r="G71" s="58">
        <f>G72+G73+G76+G79</f>
        <v>27881</v>
      </c>
      <c r="H71" s="56">
        <f>H72+H73+H76+H79</f>
        <v>3857283364.1329703</v>
      </c>
      <c r="I71" s="59">
        <f>IFERROR(H71/C71,".")</f>
        <v>0.8772106060868875</v>
      </c>
      <c r="J71" s="60">
        <f>'[3]arkusz główny'!AK320</f>
        <v>20631</v>
      </c>
      <c r="K71" s="61">
        <f>K72+K73+K76+K79</f>
        <v>3236612173.3200002</v>
      </c>
      <c r="L71" s="61">
        <f>L72+L73+L76+L79</f>
        <v>1990356827.72</v>
      </c>
      <c r="M71" s="61">
        <f>M72+M73+M76+M79</f>
        <v>729024844.42999983</v>
      </c>
      <c r="N71" s="62">
        <f>IFERROR(M71/O71,".")</f>
        <v>0.75417393184433457</v>
      </c>
      <c r="O71" s="63">
        <f>'[3]arkusz główny'!AR320</f>
        <v>966653465</v>
      </c>
    </row>
    <row r="72" spans="1:15" x14ac:dyDescent="0.25">
      <c r="A72" s="34" t="s">
        <v>108</v>
      </c>
      <c r="B72" s="207" t="s">
        <v>109</v>
      </c>
      <c r="C72" s="250"/>
      <c r="D72" s="208">
        <f>'[3]arkusz główny'!H321</f>
        <v>620</v>
      </c>
      <c r="E72" s="38">
        <f>'[3]arkusz główny'!I321</f>
        <v>61028000</v>
      </c>
      <c r="F72" s="259"/>
      <c r="G72" s="209">
        <f>'[3]arkusz główny'!U321</f>
        <v>609</v>
      </c>
      <c r="H72" s="91">
        <f>'[3]arkusz główny'!V321</f>
        <v>60120000</v>
      </c>
      <c r="I72" s="253"/>
      <c r="J72" s="41">
        <f>'[3]arkusz główny'!AK321</f>
        <v>332</v>
      </c>
      <c r="K72" s="210">
        <f>'[3]arkusz główny'!AL321</f>
        <v>41715080</v>
      </c>
      <c r="L72" s="210">
        <f>'[3]arkusz główny'!AM321</f>
        <v>26543305.399999999</v>
      </c>
      <c r="M72" s="210">
        <f>'[3]arkusz główny'!AN321</f>
        <v>9599891.5399999991</v>
      </c>
      <c r="N72" s="255"/>
      <c r="O72" s="257"/>
    </row>
    <row r="73" spans="1:15" x14ac:dyDescent="0.25">
      <c r="A73" s="261" t="s">
        <v>110</v>
      </c>
      <c r="B73" s="82" t="s">
        <v>111</v>
      </c>
      <c r="C73" s="250"/>
      <c r="D73" s="90">
        <f>'[3]arkusz główny'!H324</f>
        <v>49455</v>
      </c>
      <c r="E73" s="91">
        <f>'[3]arkusz główny'!I324</f>
        <v>5706221257.4015512</v>
      </c>
      <c r="F73" s="259"/>
      <c r="G73" s="92">
        <f>SUM(G74:G75)</f>
        <v>26737</v>
      </c>
      <c r="H73" s="91">
        <f>SUM(H74:H75)</f>
        <v>3022691383.9020815</v>
      </c>
      <c r="I73" s="253"/>
      <c r="J73" s="77">
        <f>'[3]arkusz główny'!AK324</f>
        <v>20541</v>
      </c>
      <c r="K73" s="78">
        <f>'[3]arkusz główny'!AL324</f>
        <v>2547855007.48</v>
      </c>
      <c r="L73" s="78">
        <f>'[3]arkusz główny'!AM324</f>
        <v>1570340773.02</v>
      </c>
      <c r="M73" s="78">
        <f>'[3]arkusz główny'!AN324</f>
        <v>573849456.64999986</v>
      </c>
      <c r="N73" s="255"/>
      <c r="O73" s="257"/>
    </row>
    <row r="74" spans="1:15" x14ac:dyDescent="0.25">
      <c r="A74" s="262"/>
      <c r="B74" s="178" t="s">
        <v>112</v>
      </c>
      <c r="C74" s="250"/>
      <c r="D74" s="90">
        <f>'[3]arkusz główny'!H325</f>
        <v>49455</v>
      </c>
      <c r="E74" s="91">
        <f>'[3]arkusz główny'!I325</f>
        <v>5706221257.4015512</v>
      </c>
      <c r="F74" s="259"/>
      <c r="G74" s="92">
        <f>'[3]arkusz główny'!U325</f>
        <v>26674</v>
      </c>
      <c r="H74" s="91">
        <f>'[3]arkusz główny'!V325</f>
        <v>3017644703.3620815</v>
      </c>
      <c r="I74" s="253"/>
      <c r="J74" s="77">
        <f>'[3]arkusz główny'!AK325</f>
        <v>20487</v>
      </c>
      <c r="K74" s="78">
        <f>'[3]arkusz główny'!AL325</f>
        <v>2542808326.9400001</v>
      </c>
      <c r="L74" s="78">
        <f>'[3]arkusz główny'!AM325</f>
        <v>1567129570.4000001</v>
      </c>
      <c r="M74" s="78">
        <f>'[3]arkusz główny'!AN325</f>
        <v>572714744.9799999</v>
      </c>
      <c r="N74" s="255"/>
      <c r="O74" s="257"/>
    </row>
    <row r="75" spans="1:15" x14ac:dyDescent="0.25">
      <c r="A75" s="263"/>
      <c r="B75" s="154" t="s">
        <v>113</v>
      </c>
      <c r="C75" s="250"/>
      <c r="D75" s="211"/>
      <c r="E75" s="212"/>
      <c r="F75" s="259"/>
      <c r="G75" s="92">
        <f>'[3]arkusz główny'!U326</f>
        <v>63</v>
      </c>
      <c r="H75" s="91">
        <f>'[3]arkusz główny'!V326</f>
        <v>5046680.5399999991</v>
      </c>
      <c r="I75" s="253"/>
      <c r="J75" s="77">
        <f>'[3]arkusz główny'!AK326</f>
        <v>62</v>
      </c>
      <c r="K75" s="78">
        <f>'[3]arkusz główny'!AL326</f>
        <v>5046680.5399999991</v>
      </c>
      <c r="L75" s="78">
        <f>'[3]arkusz główny'!AM326</f>
        <v>3211202.62</v>
      </c>
      <c r="M75" s="78">
        <f>'[3]arkusz główny'!AN326</f>
        <v>1134711.67</v>
      </c>
      <c r="N75" s="255"/>
      <c r="O75" s="257"/>
    </row>
    <row r="76" spans="1:15" x14ac:dyDescent="0.25">
      <c r="A76" s="261" t="s">
        <v>114</v>
      </c>
      <c r="B76" s="82" t="s">
        <v>115</v>
      </c>
      <c r="C76" s="250"/>
      <c r="D76" s="90">
        <f>'[3]arkusz główny'!H327</f>
        <v>403</v>
      </c>
      <c r="E76" s="91">
        <f>'[3]arkusz główny'!I327</f>
        <v>241158391.97000003</v>
      </c>
      <c r="F76" s="259"/>
      <c r="G76" s="92">
        <f>SUM(G77:G78)</f>
        <v>262</v>
      </c>
      <c r="H76" s="91">
        <f>SUM(H77:H78)</f>
        <v>139957775.99000001</v>
      </c>
      <c r="I76" s="253"/>
      <c r="J76" s="77">
        <f>'[3]arkusz główny'!AK327</f>
        <v>270</v>
      </c>
      <c r="K76" s="78">
        <f>'[3]arkusz główny'!AL327</f>
        <v>91754957.530000016</v>
      </c>
      <c r="L76" s="78">
        <f>'[3]arkusz główny'!AM327</f>
        <v>43533577.830000006</v>
      </c>
      <c r="M76" s="78">
        <f>'[3]arkusz główny'!AN327</f>
        <v>20160808.309999999</v>
      </c>
      <c r="N76" s="255"/>
      <c r="O76" s="257"/>
    </row>
    <row r="77" spans="1:15" x14ac:dyDescent="0.25">
      <c r="A77" s="262"/>
      <c r="B77" s="178" t="s">
        <v>112</v>
      </c>
      <c r="C77" s="250"/>
      <c r="D77" s="46">
        <f>'[3]arkusz główny'!H328</f>
        <v>403</v>
      </c>
      <c r="E77" s="47">
        <f>'[3]arkusz główny'!I328</f>
        <v>241158391.97000003</v>
      </c>
      <c r="F77" s="259"/>
      <c r="G77" s="48">
        <f>'[3]arkusz główny'!U328</f>
        <v>258</v>
      </c>
      <c r="H77" s="47">
        <f>'[3]arkusz główny'!V328</f>
        <v>138987617.71000001</v>
      </c>
      <c r="I77" s="253"/>
      <c r="J77" s="49">
        <f>'[3]arkusz główny'!AK328</f>
        <v>269</v>
      </c>
      <c r="K77" s="50">
        <f>'[3]arkusz główny'!AL328</f>
        <v>90784799.250000015</v>
      </c>
      <c r="L77" s="50">
        <f>'[3]arkusz główny'!AM328</f>
        <v>42916266.150000006</v>
      </c>
      <c r="M77" s="50">
        <f>'[3]arkusz główny'!AN328</f>
        <v>19942961.669999998</v>
      </c>
      <c r="N77" s="255"/>
      <c r="O77" s="257"/>
    </row>
    <row r="78" spans="1:15" x14ac:dyDescent="0.25">
      <c r="A78" s="263"/>
      <c r="B78" s="154" t="s">
        <v>113</v>
      </c>
      <c r="C78" s="250"/>
      <c r="D78" s="211"/>
      <c r="E78" s="212"/>
      <c r="F78" s="260"/>
      <c r="G78" s="48">
        <f>'[3]arkusz główny'!U329</f>
        <v>4</v>
      </c>
      <c r="H78" s="47">
        <f>'[3]arkusz główny'!V329</f>
        <v>970158.28</v>
      </c>
      <c r="I78" s="253"/>
      <c r="J78" s="49">
        <f>'[3]arkusz główny'!AK329</f>
        <v>7</v>
      </c>
      <c r="K78" s="50">
        <f>'[3]arkusz główny'!AL329</f>
        <v>970158.28</v>
      </c>
      <c r="L78" s="50">
        <f>'[3]arkusz główny'!AM329</f>
        <v>617311.68000000005</v>
      </c>
      <c r="M78" s="50">
        <f>'[3]arkusz główny'!AN329</f>
        <v>217846.64</v>
      </c>
      <c r="N78" s="255"/>
      <c r="O78" s="257"/>
    </row>
    <row r="79" spans="1:15" x14ac:dyDescent="0.25">
      <c r="A79" s="44" t="s">
        <v>116</v>
      </c>
      <c r="B79" s="79" t="s">
        <v>117</v>
      </c>
      <c r="C79" s="250"/>
      <c r="D79" s="46">
        <f>'[3]arkusz główny'!H330</f>
        <v>274</v>
      </c>
      <c r="E79" s="47">
        <f>'[3]arkusz główny'!I330</f>
        <v>636211175.49088919</v>
      </c>
      <c r="F79" s="259"/>
      <c r="G79" s="48">
        <f>'[3]arkusz główny'!U330</f>
        <v>273</v>
      </c>
      <c r="H79" s="47">
        <f>'[3]arkusz główny'!V330</f>
        <v>634514204.24088919</v>
      </c>
      <c r="I79" s="253"/>
      <c r="J79" s="49">
        <f>'[3]arkusz główny'!AK330</f>
        <v>274</v>
      </c>
      <c r="K79" s="50">
        <f>'[3]arkusz główny'!AL330</f>
        <v>555287128.30999994</v>
      </c>
      <c r="L79" s="50">
        <f>'[3]arkusz główny'!AM330</f>
        <v>349939171.47000003</v>
      </c>
      <c r="M79" s="50">
        <f>'[3]arkusz główny'!AN330</f>
        <v>125414687.93000001</v>
      </c>
      <c r="N79" s="255"/>
      <c r="O79" s="257"/>
    </row>
    <row r="80" spans="1:15" x14ac:dyDescent="0.25">
      <c r="A80" s="52">
        <v>20</v>
      </c>
      <c r="B80" s="53" t="s">
        <v>118</v>
      </c>
      <c r="C80" s="54">
        <f>'[3]arkusz główny'!F331</f>
        <v>2188491029.2310529</v>
      </c>
      <c r="D80" s="55">
        <f>'[3]arkusz główny'!H331</f>
        <v>1584</v>
      </c>
      <c r="E80" s="56">
        <f>'[3]arkusz główny'!I331</f>
        <v>1383155779.3600001</v>
      </c>
      <c r="F80" s="57">
        <f>IFERROR(E80/C80,".")</f>
        <v>0.63201345625162786</v>
      </c>
      <c r="G80" s="58">
        <f>'[3]arkusz główny'!U331</f>
        <v>1474</v>
      </c>
      <c r="H80" s="56">
        <f>'[3]arkusz główny'!V331</f>
        <v>1276169858.3499999</v>
      </c>
      <c r="I80" s="59">
        <f>IFERROR(H80/C80,".")</f>
        <v>0.58312775392019511</v>
      </c>
      <c r="J80" s="60">
        <f>'[3]arkusz główny'!AK331</f>
        <v>42</v>
      </c>
      <c r="K80" s="61">
        <f>'[3]arkusz główny'!AL331</f>
        <v>1175957275.05</v>
      </c>
      <c r="L80" s="61">
        <f>'[3]arkusz główny'!AM331</f>
        <v>748261286.37</v>
      </c>
      <c r="M80" s="61">
        <f>'[3]arkusz główny'!AN331</f>
        <v>261844693.18999994</v>
      </c>
      <c r="N80" s="62">
        <f>IFERROR(M80/O80,".")</f>
        <v>0.54763416678438359</v>
      </c>
      <c r="O80" s="63">
        <f>'[3]arkusz główny'!AR331</f>
        <v>478137978</v>
      </c>
    </row>
    <row r="81" spans="1:15" ht="24.75" customHeight="1" x14ac:dyDescent="0.25">
      <c r="A81" s="52">
        <f>'[3]arkusz główny'!B334</f>
        <v>21</v>
      </c>
      <c r="B81" s="53" t="e">
        <f>'[3]arkusz główny'!C334:D334</f>
        <v>#VALUE!</v>
      </c>
      <c r="C81" s="54">
        <f>'[3]arkusz główny'!F334</f>
        <v>1199202724.752233</v>
      </c>
      <c r="D81" s="206">
        <f>'[3]arkusz główny'!H334</f>
        <v>195625</v>
      </c>
      <c r="E81" s="213"/>
      <c r="F81" s="214"/>
      <c r="G81" s="58">
        <f>'[3]arkusz główny'!U334</f>
        <v>180305</v>
      </c>
      <c r="H81" s="56">
        <f>'[3]arkusz główny'!V334</f>
        <v>1198852225.3199999</v>
      </c>
      <c r="I81" s="59">
        <f>IFERROR(H81/C81,".")</f>
        <v>0.99970772295209265</v>
      </c>
      <c r="J81" s="60">
        <f>'[3]arkusz główny'!AK334</f>
        <v>180341</v>
      </c>
      <c r="K81" s="61">
        <f>'[3]arkusz główny'!AL334</f>
        <v>1199188524.4499998</v>
      </c>
      <c r="L81" s="61">
        <f>'[3]arkusz główny'!AM334</f>
        <v>763043251.44000018</v>
      </c>
      <c r="M81" s="61">
        <f>'[3]arkusz główny'!AN334</f>
        <v>267027483.84999996</v>
      </c>
      <c r="N81" s="62">
        <f>IFERROR(M81/O81,".")</f>
        <v>1.0003143954873035</v>
      </c>
      <c r="O81" s="63">
        <f>'[3]arkusz główny'!AR334</f>
        <v>266943558</v>
      </c>
    </row>
    <row r="82" spans="1:15" ht="24.75" customHeight="1" x14ac:dyDescent="0.25">
      <c r="A82" s="52">
        <v>22</v>
      </c>
      <c r="B82" s="53" t="s">
        <v>119</v>
      </c>
      <c r="C82" s="54">
        <f>'[3]arkusz główny'!F335</f>
        <v>729550808.390118</v>
      </c>
      <c r="D82" s="206">
        <f>'[3]arkusz główny'!H335</f>
        <v>34661</v>
      </c>
      <c r="E82" s="213"/>
      <c r="F82" s="214"/>
      <c r="G82" s="58">
        <f>'[3]arkusz główny'!U335</f>
        <v>30098</v>
      </c>
      <c r="H82" s="56">
        <f>'[3]arkusz główny'!V335</f>
        <v>577877800</v>
      </c>
      <c r="I82" s="59">
        <f>IFERROR(H82/C82,".")</f>
        <v>0.79210082883081012</v>
      </c>
      <c r="J82" s="60">
        <f>'[3]arkusz główny'!AK335</f>
        <v>30095</v>
      </c>
      <c r="K82" s="61">
        <f>'[3]arkusz główny'!AL335</f>
        <v>577857800</v>
      </c>
      <c r="L82" s="61">
        <f>'[3]arkusz główny'!AM335</f>
        <v>367690918.13999999</v>
      </c>
      <c r="M82" s="61">
        <f>'[3]arkusz główny'!AN335</f>
        <v>122531530.14</v>
      </c>
      <c r="N82" s="62">
        <f>IFERROR(M82/O82,".")</f>
        <v>0.7908547668832524</v>
      </c>
      <c r="O82" s="63">
        <f>'[3]arkusz główny'!AR335</f>
        <v>154935565</v>
      </c>
    </row>
    <row r="83" spans="1:15" x14ac:dyDescent="0.25">
      <c r="A83" s="52"/>
      <c r="B83" s="53" t="s">
        <v>120</v>
      </c>
      <c r="C83" s="54">
        <f>'[3]arkusz główny'!F336</f>
        <v>1169129310.9069049</v>
      </c>
      <c r="D83" s="215">
        <f>'[3]arkusz główny'!H335</f>
        <v>34661</v>
      </c>
      <c r="E83" s="213"/>
      <c r="F83" s="214"/>
      <c r="G83" s="216"/>
      <c r="H83" s="56">
        <f>'[3]zobowiązania wieloletnie'!F22</f>
        <v>1259806059.8399999</v>
      </c>
      <c r="I83" s="59">
        <f>IFERROR(H83/C83,".")</f>
        <v>1.0775592127296476</v>
      </c>
      <c r="J83" s="60">
        <f>'[3]arkusz główny'!AK336</f>
        <v>53466</v>
      </c>
      <c r="K83" s="61">
        <f>SUM(K84:K85)</f>
        <v>1259806059.8399999</v>
      </c>
      <c r="L83" s="61">
        <f>SUM(L84:L85)</f>
        <v>801610222.11000001</v>
      </c>
      <c r="M83" s="61">
        <f>SUM(M84:M85)</f>
        <v>298022333.51999998</v>
      </c>
      <c r="N83" s="62">
        <f>IFERROR(M83/O83,".")</f>
        <v>1.1362533924201312</v>
      </c>
      <c r="O83" s="63">
        <f>'[3]arkusz główny'!AR336</f>
        <v>262285099</v>
      </c>
    </row>
    <row r="84" spans="1:15" x14ac:dyDescent="0.25">
      <c r="A84" s="248" t="s">
        <v>84</v>
      </c>
      <c r="B84" s="217" t="s">
        <v>34</v>
      </c>
      <c r="C84" s="250"/>
      <c r="D84" s="252"/>
      <c r="E84" s="152"/>
      <c r="F84" s="39"/>
      <c r="G84" s="218"/>
      <c r="H84" s="137">
        <f>'[3]zobowiązania wieloletnie'!F23</f>
        <v>586710746.80999994</v>
      </c>
      <c r="I84" s="253"/>
      <c r="J84" s="219">
        <f>'[3]arkusz główny'!AK337</f>
        <v>17662</v>
      </c>
      <c r="K84" s="220">
        <f>'[3]arkusz główny'!AL337</f>
        <v>586710746.80999994</v>
      </c>
      <c r="L84" s="220">
        <f>'[3]arkusz główny'!AM337</f>
        <v>373321628.94999999</v>
      </c>
      <c r="M84" s="220">
        <f>'[3]arkusz główny'!AN337</f>
        <v>137689495.24000001</v>
      </c>
      <c r="N84" s="255"/>
      <c r="O84" s="257"/>
    </row>
    <row r="85" spans="1:15" ht="13" thickBot="1" x14ac:dyDescent="0.3">
      <c r="A85" s="249"/>
      <c r="B85" s="154" t="s">
        <v>121</v>
      </c>
      <c r="C85" s="251"/>
      <c r="D85" s="252"/>
      <c r="E85" s="152"/>
      <c r="F85" s="39"/>
      <c r="G85" s="221"/>
      <c r="H85" s="222">
        <f>'[3]zobowiązania wieloletnie'!F24</f>
        <v>673095313.02999997</v>
      </c>
      <c r="I85" s="254"/>
      <c r="J85" s="223">
        <f>'[3]arkusz główny'!AK338</f>
        <v>35804</v>
      </c>
      <c r="K85" s="224">
        <f>'[3]arkusz główny'!AL338</f>
        <v>673095313.02999997</v>
      </c>
      <c r="L85" s="224">
        <f>'[3]arkusz główny'!AM338</f>
        <v>428288593.16000003</v>
      </c>
      <c r="M85" s="224">
        <f>'[3]arkusz główny'!AN338</f>
        <v>160332838.28</v>
      </c>
      <c r="N85" s="256"/>
      <c r="O85" s="258"/>
    </row>
    <row r="86" spans="1:15" ht="31.5" customHeight="1" thickBot="1" x14ac:dyDescent="0.3">
      <c r="A86" s="242" t="s">
        <v>122</v>
      </c>
      <c r="B86" s="243"/>
      <c r="C86" s="225">
        <f>'[3]arkusz główny'!F339</f>
        <v>82087305554.40416</v>
      </c>
      <c r="D86" s="226">
        <f>D83+D80+D71+D69+D68+D62+D57+D51+D48+D42+D36+D30+D27+D17+D12+D8+D5+D81+D70</f>
        <v>7880570</v>
      </c>
      <c r="E86" s="227">
        <f>E83+E80+E71+E69+E68+E62+E57+E51+E48+E42+E36+E30+E27+E17+E12+E8+E5+E81+E70</f>
        <v>87982314385.682037</v>
      </c>
      <c r="F86" s="228">
        <f>IFERROR(E86/C86,".")</f>
        <v>1.0718138912157484</v>
      </c>
      <c r="G86" s="229">
        <f>G83+G80+G71+G69+G68+G62+G57+G51+G48+G42+G36+G30+G27+G17+G12+G8+G5+G81+G70+G82</f>
        <v>7512399</v>
      </c>
      <c r="H86" s="230">
        <f>H83+H80+H71+H69+H68+H62+H57+H51+H48+H42+H36+H30+H27+H17+H12+H8+H5+H81+H70+H82</f>
        <v>72470914494.640579</v>
      </c>
      <c r="I86" s="231">
        <f>IFERROR(H86/C86,".")</f>
        <v>0.88285166634699408</v>
      </c>
      <c r="J86" s="232">
        <f>'[3]arkusz główny'!AK339</f>
        <v>1281295</v>
      </c>
      <c r="K86" s="233">
        <f>K83+K80+K71+K69+K62+K57+K51+K48+K42+K36+K30+K27+K17+K12+K8+K5+K81+K68+K70+K82</f>
        <v>56941695469.480003</v>
      </c>
      <c r="L86" s="233">
        <f>L83+L80+L71+L69+L62+L57+L51+L48+L42+L36+L30+L27+L17+L12+L8+L5+L81+L68+L70+L82</f>
        <v>36792568810.739998</v>
      </c>
      <c r="M86" s="233">
        <f>M83+M80+M71+M69+M62+M57+M51+M48+M42+M36+M30+M27+M17+M12+M8+M5+M81+M68+M70+M82</f>
        <v>12765060718.420002</v>
      </c>
      <c r="N86" s="234">
        <f>IFERROR(M86/O86,".")</f>
        <v>0.70694884853647744</v>
      </c>
      <c r="O86" s="235">
        <f>'[3]arkusz główny'!AR339</f>
        <v>18056554933</v>
      </c>
    </row>
    <row r="87" spans="1:15" ht="31.5" customHeight="1" thickBot="1" x14ac:dyDescent="0.3">
      <c r="A87" s="244" t="s">
        <v>123</v>
      </c>
      <c r="B87" s="244"/>
      <c r="C87" s="236">
        <f>'[3]arkusz główny'!F340</f>
        <v>82638464136.477249</v>
      </c>
      <c r="D87" s="245"/>
      <c r="E87" s="246"/>
      <c r="F87" s="246"/>
      <c r="G87" s="247"/>
      <c r="H87" s="230">
        <f>'[3]arkusz główny'!V340</f>
        <v>73015906494.640579</v>
      </c>
      <c r="I87" s="237">
        <f>IFERROR(H87/C87,".")</f>
        <v>0.88355836785706665</v>
      </c>
      <c r="J87" s="238"/>
      <c r="K87" s="233">
        <f>'[3]arkusz główny'!AL340</f>
        <v>57369743469.479996</v>
      </c>
      <c r="L87" s="233">
        <f>'[3]arkusz główny'!AM340</f>
        <v>37064935753.019997</v>
      </c>
      <c r="M87" s="233">
        <f>'[3]arkusz główny'!AN340</f>
        <v>12857814038.280003</v>
      </c>
      <c r="N87" s="234">
        <f>IFERROR(M87/O87,".")</f>
        <v>0.70742346441015835</v>
      </c>
      <c r="O87" s="236">
        <f>O83+O80+O71+O69+O62+O57+O51+O48+O42+O36+O30+O27+O17+O12+O8+O5+O68+O81+O70+O82</f>
        <v>18175554933</v>
      </c>
    </row>
    <row r="88" spans="1:15" ht="13" x14ac:dyDescent="0.3">
      <c r="A88" s="239" t="s">
        <v>125</v>
      </c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</row>
    <row r="89" spans="1:15" ht="13" x14ac:dyDescent="0.3">
      <c r="A89" s="239" t="s">
        <v>124</v>
      </c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O89" s="241"/>
    </row>
    <row r="90" spans="1:15" x14ac:dyDescent="0.25">
      <c r="A90" s="239" t="s">
        <v>126</v>
      </c>
    </row>
    <row r="91" spans="1:15" x14ac:dyDescent="0.25">
      <c r="A91" s="239" t="s">
        <v>127</v>
      </c>
    </row>
  </sheetData>
  <mergeCells count="102">
    <mergeCell ref="C2:C3"/>
    <mergeCell ref="D2:D3"/>
    <mergeCell ref="G2:G3"/>
    <mergeCell ref="J2:J3"/>
    <mergeCell ref="K2:L2"/>
    <mergeCell ref="O2:O3"/>
    <mergeCell ref="A1:A3"/>
    <mergeCell ref="B1:B3"/>
    <mergeCell ref="D1:F1"/>
    <mergeCell ref="G1:I1"/>
    <mergeCell ref="J1:N1"/>
    <mergeCell ref="C6:C7"/>
    <mergeCell ref="F6:F7"/>
    <mergeCell ref="I6:I7"/>
    <mergeCell ref="N6:N7"/>
    <mergeCell ref="O6:O7"/>
    <mergeCell ref="A9:A10"/>
    <mergeCell ref="C9:C11"/>
    <mergeCell ref="D9:D10"/>
    <mergeCell ref="E9:E10"/>
    <mergeCell ref="F9:F11"/>
    <mergeCell ref="A18:A23"/>
    <mergeCell ref="A25:A26"/>
    <mergeCell ref="C28:C29"/>
    <mergeCell ref="F28:F29"/>
    <mergeCell ref="I28:I29"/>
    <mergeCell ref="N28:N29"/>
    <mergeCell ref="M9:M10"/>
    <mergeCell ref="N9:N11"/>
    <mergeCell ref="O9:O11"/>
    <mergeCell ref="A13:A15"/>
    <mergeCell ref="C13:C15"/>
    <mergeCell ref="E13:E15"/>
    <mergeCell ref="F13:F16"/>
    <mergeCell ref="I13:I16"/>
    <mergeCell ref="N13:N16"/>
    <mergeCell ref="O13:O16"/>
    <mergeCell ref="G9:G10"/>
    <mergeCell ref="H9:H10"/>
    <mergeCell ref="I9:I11"/>
    <mergeCell ref="J9:J10"/>
    <mergeCell ref="K9:K10"/>
    <mergeCell ref="L9:L10"/>
    <mergeCell ref="C43:C47"/>
    <mergeCell ref="A44:A46"/>
    <mergeCell ref="F44:F46"/>
    <mergeCell ref="I44:I46"/>
    <mergeCell ref="N44:N46"/>
    <mergeCell ref="O44:O46"/>
    <mergeCell ref="O28:O29"/>
    <mergeCell ref="A37:A38"/>
    <mergeCell ref="C37:C41"/>
    <mergeCell ref="F37:F41"/>
    <mergeCell ref="I37:I41"/>
    <mergeCell ref="N37:N41"/>
    <mergeCell ref="O37:O41"/>
    <mergeCell ref="A39:A40"/>
    <mergeCell ref="A54:A56"/>
    <mergeCell ref="C58:C61"/>
    <mergeCell ref="E58:E61"/>
    <mergeCell ref="F58:F61"/>
    <mergeCell ref="I58:I61"/>
    <mergeCell ref="N58:N61"/>
    <mergeCell ref="O49:O50"/>
    <mergeCell ref="C52:C55"/>
    <mergeCell ref="E52:E55"/>
    <mergeCell ref="F52:F55"/>
    <mergeCell ref="I52:I55"/>
    <mergeCell ref="N52:N55"/>
    <mergeCell ref="O52:O55"/>
    <mergeCell ref="A49:A50"/>
    <mergeCell ref="C49:C50"/>
    <mergeCell ref="E49:E50"/>
    <mergeCell ref="F49:F50"/>
    <mergeCell ref="I49:I50"/>
    <mergeCell ref="N49:N50"/>
    <mergeCell ref="C72:C79"/>
    <mergeCell ref="F72:F79"/>
    <mergeCell ref="I72:I79"/>
    <mergeCell ref="N72:N79"/>
    <mergeCell ref="O72:O79"/>
    <mergeCell ref="A73:A75"/>
    <mergeCell ref="A76:A78"/>
    <mergeCell ref="O58:O61"/>
    <mergeCell ref="A60:A61"/>
    <mergeCell ref="B63:B65"/>
    <mergeCell ref="C63:C67"/>
    <mergeCell ref="E63:E67"/>
    <mergeCell ref="F63:F67"/>
    <mergeCell ref="I63:I67"/>
    <mergeCell ref="N63:N67"/>
    <mergeCell ref="O63:O67"/>
    <mergeCell ref="A66:A67"/>
    <mergeCell ref="A86:B86"/>
    <mergeCell ref="A87:B87"/>
    <mergeCell ref="D87:G87"/>
    <mergeCell ref="A84:A85"/>
    <mergeCell ref="C84:C85"/>
    <mergeCell ref="D84:D85"/>
    <mergeCell ref="I84:I85"/>
    <mergeCell ref="N84:N85"/>
    <mergeCell ref="O84:O85"/>
  </mergeCells>
  <printOptions horizontalCentered="1" verticalCentered="1"/>
  <pageMargins left="0.31496062992125984" right="0" top="0" bottom="0" header="0.27559055118110237" footer="7.874015748031496E-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kwiecień 2023</vt:lpstr>
      <vt:lpstr>'PROW 2014-2020 kwiecień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2023-05-17T12:11:09Z</cp:lastPrinted>
  <dcterms:created xsi:type="dcterms:W3CDTF">2023-05-17T12:05:09Z</dcterms:created>
  <dcterms:modified xsi:type="dcterms:W3CDTF">2023-05-18T09:08:10Z</dcterms:modified>
</cp:coreProperties>
</file>