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F5A54CD-96C2-4913-B7D9-5274499863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W 2014-2020 lipiec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lipiec 2023'!$A$1:$O$90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" l="1"/>
  <c r="L86" i="1"/>
  <c r="K86" i="1"/>
  <c r="H86" i="1"/>
  <c r="C86" i="1"/>
  <c r="O85" i="1"/>
  <c r="J85" i="1"/>
  <c r="C85" i="1"/>
  <c r="M84" i="1"/>
  <c r="L84" i="1"/>
  <c r="K84" i="1"/>
  <c r="J84" i="1"/>
  <c r="H84" i="1"/>
  <c r="M83" i="1"/>
  <c r="L83" i="1"/>
  <c r="K83" i="1"/>
  <c r="J83" i="1"/>
  <c r="H83" i="1"/>
  <c r="O82" i="1"/>
  <c r="J82" i="1"/>
  <c r="H82" i="1"/>
  <c r="D82" i="1"/>
  <c r="C82" i="1"/>
  <c r="O81" i="1"/>
  <c r="M81" i="1"/>
  <c r="L81" i="1"/>
  <c r="K81" i="1"/>
  <c r="J81" i="1"/>
  <c r="H81" i="1"/>
  <c r="G81" i="1"/>
  <c r="D81" i="1"/>
  <c r="C81" i="1"/>
  <c r="O80" i="1"/>
  <c r="M80" i="1"/>
  <c r="L80" i="1"/>
  <c r="K80" i="1"/>
  <c r="J80" i="1"/>
  <c r="H80" i="1"/>
  <c r="G80" i="1"/>
  <c r="D80" i="1"/>
  <c r="C80" i="1"/>
  <c r="A80" i="1"/>
  <c r="O79" i="1"/>
  <c r="M79" i="1"/>
  <c r="N79" i="1" s="1"/>
  <c r="L79" i="1"/>
  <c r="K79" i="1"/>
  <c r="J79" i="1"/>
  <c r="H79" i="1"/>
  <c r="G79" i="1"/>
  <c r="E79" i="1"/>
  <c r="D79" i="1"/>
  <c r="C79" i="1"/>
  <c r="M78" i="1"/>
  <c r="L78" i="1"/>
  <c r="K78" i="1"/>
  <c r="J78" i="1"/>
  <c r="H78" i="1"/>
  <c r="G78" i="1"/>
  <c r="E78" i="1"/>
  <c r="D78" i="1"/>
  <c r="M77" i="1"/>
  <c r="L77" i="1"/>
  <c r="K77" i="1"/>
  <c r="J77" i="1"/>
  <c r="H77" i="1"/>
  <c r="G77" i="1"/>
  <c r="M76" i="1"/>
  <c r="L76" i="1"/>
  <c r="K76" i="1"/>
  <c r="J76" i="1"/>
  <c r="H76" i="1"/>
  <c r="G76" i="1"/>
  <c r="E76" i="1"/>
  <c r="D76" i="1"/>
  <c r="M75" i="1"/>
  <c r="L75" i="1"/>
  <c r="K75" i="1"/>
  <c r="J75" i="1"/>
  <c r="E75" i="1"/>
  <c r="D75" i="1"/>
  <c r="M74" i="1"/>
  <c r="L74" i="1"/>
  <c r="K74" i="1"/>
  <c r="J74" i="1"/>
  <c r="H74" i="1"/>
  <c r="G74" i="1"/>
  <c r="M73" i="1"/>
  <c r="L73" i="1"/>
  <c r="K73" i="1"/>
  <c r="J73" i="1"/>
  <c r="H73" i="1"/>
  <c r="G73" i="1"/>
  <c r="E73" i="1"/>
  <c r="D73" i="1"/>
  <c r="M72" i="1"/>
  <c r="L72" i="1"/>
  <c r="K72" i="1"/>
  <c r="J72" i="1"/>
  <c r="E72" i="1"/>
  <c r="D72" i="1"/>
  <c r="M71" i="1"/>
  <c r="L71" i="1"/>
  <c r="K71" i="1"/>
  <c r="J71" i="1"/>
  <c r="H71" i="1"/>
  <c r="G71" i="1"/>
  <c r="E71" i="1"/>
  <c r="D71" i="1"/>
  <c r="O70" i="1"/>
  <c r="J70" i="1"/>
  <c r="C70" i="1"/>
  <c r="O69" i="1"/>
  <c r="M69" i="1"/>
  <c r="L69" i="1"/>
  <c r="K69" i="1"/>
  <c r="J69" i="1"/>
  <c r="H69" i="1"/>
  <c r="I69" i="1" s="1"/>
  <c r="G69" i="1"/>
  <c r="E69" i="1"/>
  <c r="D69" i="1"/>
  <c r="C69" i="1"/>
  <c r="O68" i="1"/>
  <c r="M68" i="1"/>
  <c r="L68" i="1"/>
  <c r="K68" i="1"/>
  <c r="J68" i="1"/>
  <c r="H68" i="1"/>
  <c r="G68" i="1"/>
  <c r="E68" i="1"/>
  <c r="D68" i="1"/>
  <c r="C68" i="1"/>
  <c r="O67" i="1"/>
  <c r="M67" i="1"/>
  <c r="L67" i="1"/>
  <c r="K67" i="1"/>
  <c r="J67" i="1"/>
  <c r="H67" i="1"/>
  <c r="G67" i="1"/>
  <c r="D67" i="1"/>
  <c r="C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M49" i="1"/>
  <c r="L49" i="1"/>
  <c r="K49" i="1"/>
  <c r="J49" i="1"/>
  <c r="H49" i="1"/>
  <c r="M48" i="1"/>
  <c r="L48" i="1"/>
  <c r="K48" i="1"/>
  <c r="J48" i="1"/>
  <c r="H48" i="1"/>
  <c r="G48" i="1"/>
  <c r="G47" i="1" s="1"/>
  <c r="D48" i="1"/>
  <c r="D47" i="1" s="1"/>
  <c r="O47" i="1"/>
  <c r="H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M35" i="1" s="1"/>
  <c r="L36" i="1"/>
  <c r="L35" i="1" s="1"/>
  <c r="K36" i="1"/>
  <c r="J36" i="1"/>
  <c r="H36" i="1"/>
  <c r="H35" i="1" s="1"/>
  <c r="G36" i="1"/>
  <c r="G35" i="1" s="1"/>
  <c r="E36" i="1"/>
  <c r="E35" i="1" s="1"/>
  <c r="D36" i="1"/>
  <c r="O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L27" i="1"/>
  <c r="L26" i="1" s="1"/>
  <c r="K27" i="1"/>
  <c r="K26" i="1" s="1"/>
  <c r="J27" i="1"/>
  <c r="H27" i="1"/>
  <c r="H26" i="1" s="1"/>
  <c r="G27" i="1"/>
  <c r="G26" i="1" s="1"/>
  <c r="E27" i="1"/>
  <c r="E26" i="1" s="1"/>
  <c r="D27" i="1"/>
  <c r="O26" i="1"/>
  <c r="J26" i="1"/>
  <c r="D26" i="1"/>
  <c r="C26" i="1"/>
  <c r="O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B22" i="1"/>
  <c r="O21" i="1"/>
  <c r="M21" i="1"/>
  <c r="L21" i="1"/>
  <c r="K21" i="1"/>
  <c r="J21" i="1"/>
  <c r="H21" i="1"/>
  <c r="G21" i="1"/>
  <c r="E21" i="1"/>
  <c r="D21" i="1"/>
  <c r="C21" i="1"/>
  <c r="O20" i="1"/>
  <c r="M20" i="1"/>
  <c r="N20" i="1" s="1"/>
  <c r="L20" i="1"/>
  <c r="K20" i="1"/>
  <c r="J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M18" i="1"/>
  <c r="L18" i="1"/>
  <c r="K18" i="1"/>
  <c r="H18" i="1"/>
  <c r="G18" i="1"/>
  <c r="E18" i="1"/>
  <c r="D18" i="1"/>
  <c r="C18" i="1"/>
  <c r="O17" i="1"/>
  <c r="M17" i="1"/>
  <c r="L17" i="1"/>
  <c r="K17" i="1"/>
  <c r="J17" i="1"/>
  <c r="H17" i="1"/>
  <c r="G17" i="1"/>
  <c r="E17" i="1"/>
  <c r="D17" i="1"/>
  <c r="C17" i="1"/>
  <c r="O16" i="1"/>
  <c r="J16" i="1"/>
  <c r="C16" i="1"/>
  <c r="M15" i="1"/>
  <c r="L15" i="1"/>
  <c r="K15" i="1"/>
  <c r="J15" i="1"/>
  <c r="H15" i="1"/>
  <c r="G15" i="1"/>
  <c r="E15" i="1"/>
  <c r="D15" i="1"/>
  <c r="M14" i="1"/>
  <c r="L14" i="1"/>
  <c r="K14" i="1"/>
  <c r="J14" i="1"/>
  <c r="H14" i="1"/>
  <c r="M13" i="1"/>
  <c r="L13" i="1"/>
  <c r="K13" i="1"/>
  <c r="J13" i="1"/>
  <c r="H13" i="1"/>
  <c r="G13" i="1"/>
  <c r="G12" i="1" s="1"/>
  <c r="D13" i="1"/>
  <c r="D12" i="1" s="1"/>
  <c r="J12" i="1"/>
  <c r="O11" i="1"/>
  <c r="J11" i="1"/>
  <c r="E11" i="1"/>
  <c r="C11" i="1"/>
  <c r="M10" i="1"/>
  <c r="L10" i="1"/>
  <c r="K10" i="1"/>
  <c r="J10" i="1"/>
  <c r="H10" i="1"/>
  <c r="G10" i="1"/>
  <c r="E10" i="1"/>
  <c r="D10" i="1"/>
  <c r="M8" i="1"/>
  <c r="M7" i="1" s="1"/>
  <c r="L8" i="1"/>
  <c r="L7" i="1" s="1"/>
  <c r="K8" i="1"/>
  <c r="K7" i="1" s="1"/>
  <c r="J8" i="1"/>
  <c r="J7" i="1" s="1"/>
  <c r="H8" i="1"/>
  <c r="G8" i="1"/>
  <c r="G7" i="1" s="1"/>
  <c r="E8" i="1"/>
  <c r="E7" i="1" s="1"/>
  <c r="D8" i="1"/>
  <c r="O7" i="1"/>
  <c r="C7" i="1"/>
  <c r="M6" i="1"/>
  <c r="L6" i="1"/>
  <c r="K6" i="1"/>
  <c r="J6" i="1"/>
  <c r="H6" i="1"/>
  <c r="G6" i="1"/>
  <c r="E6" i="1"/>
  <c r="D6" i="1"/>
  <c r="M5" i="1"/>
  <c r="M4" i="1" s="1"/>
  <c r="L5" i="1"/>
  <c r="L4" i="1" s="1"/>
  <c r="K5" i="1"/>
  <c r="K4" i="1" s="1"/>
  <c r="J5" i="1"/>
  <c r="H5" i="1"/>
  <c r="G5" i="1"/>
  <c r="G4" i="1" s="1"/>
  <c r="E5" i="1"/>
  <c r="E4" i="1" s="1"/>
  <c r="D5" i="1"/>
  <c r="D4" i="1" s="1"/>
  <c r="O4" i="1"/>
  <c r="J4" i="1"/>
  <c r="C4" i="1"/>
  <c r="H7" i="1" l="1"/>
  <c r="I68" i="1"/>
  <c r="N50" i="1"/>
  <c r="N35" i="1"/>
  <c r="H12" i="1"/>
  <c r="H11" i="1" s="1"/>
  <c r="I11" i="1" s="1"/>
  <c r="N19" i="1"/>
  <c r="N41" i="1"/>
  <c r="N68" i="1"/>
  <c r="D7" i="1"/>
  <c r="M26" i="1"/>
  <c r="G72" i="1"/>
  <c r="I47" i="1"/>
  <c r="N23" i="1"/>
  <c r="M12" i="1"/>
  <c r="M11" i="1" s="1"/>
  <c r="N11" i="1" s="1"/>
  <c r="I23" i="1"/>
  <c r="N18" i="1"/>
  <c r="I26" i="1"/>
  <c r="D35" i="1"/>
  <c r="I79" i="1"/>
  <c r="I41" i="1"/>
  <c r="N69" i="1"/>
  <c r="I34" i="1"/>
  <c r="H4" i="1"/>
  <c r="I4" i="1" s="1"/>
  <c r="F24" i="1"/>
  <c r="F26" i="1"/>
  <c r="D70" i="1"/>
  <c r="H72" i="1"/>
  <c r="L12" i="1"/>
  <c r="L11" i="1" s="1"/>
  <c r="F79" i="1"/>
  <c r="K82" i="1"/>
  <c r="F18" i="1"/>
  <c r="H29" i="1"/>
  <c r="F7" i="1"/>
  <c r="F19" i="1"/>
  <c r="N81" i="1"/>
  <c r="I18" i="1"/>
  <c r="I22" i="1"/>
  <c r="I24" i="1"/>
  <c r="N67" i="1"/>
  <c r="I81" i="1"/>
  <c r="I19" i="1"/>
  <c r="I50" i="1"/>
  <c r="I67" i="1"/>
  <c r="K70" i="1"/>
  <c r="N80" i="1"/>
  <c r="L82" i="1"/>
  <c r="K47" i="1"/>
  <c r="I56" i="1"/>
  <c r="F20" i="1"/>
  <c r="F35" i="1"/>
  <c r="N17" i="1"/>
  <c r="I30" i="1"/>
  <c r="F31" i="1"/>
  <c r="C29" i="1"/>
  <c r="M47" i="1"/>
  <c r="N47" i="1" s="1"/>
  <c r="F68" i="1"/>
  <c r="I80" i="1"/>
  <c r="D11" i="1"/>
  <c r="I20" i="1"/>
  <c r="F21" i="1"/>
  <c r="N26" i="1"/>
  <c r="G29" i="1"/>
  <c r="F4" i="1"/>
  <c r="N22" i="1"/>
  <c r="N33" i="1"/>
  <c r="N56" i="1"/>
  <c r="G75" i="1"/>
  <c r="G70" i="1" s="1"/>
  <c r="I86" i="1"/>
  <c r="N32" i="1"/>
  <c r="I7" i="1"/>
  <c r="F17" i="1"/>
  <c r="K16" i="1"/>
  <c r="I31" i="1"/>
  <c r="F32" i="1"/>
  <c r="I33" i="1"/>
  <c r="N61" i="1"/>
  <c r="H75" i="1"/>
  <c r="H70" i="1" s="1"/>
  <c r="D16" i="1"/>
  <c r="K12" i="1"/>
  <c r="K11" i="1" s="1"/>
  <c r="I21" i="1"/>
  <c r="L29" i="1"/>
  <c r="L47" i="1"/>
  <c r="M70" i="1"/>
  <c r="N70" i="1" s="1"/>
  <c r="E70" i="1"/>
  <c r="F70" i="1" s="1"/>
  <c r="N4" i="1"/>
  <c r="E16" i="1"/>
  <c r="F16" i="1" s="1"/>
  <c r="H16" i="1"/>
  <c r="I16" i="1" s="1"/>
  <c r="F22" i="1"/>
  <c r="F23" i="1"/>
  <c r="D29" i="1"/>
  <c r="M29" i="1"/>
  <c r="I32" i="1"/>
  <c r="F33" i="1"/>
  <c r="N34" i="1"/>
  <c r="M82" i="1"/>
  <c r="N82" i="1" s="1"/>
  <c r="K35" i="1"/>
  <c r="G11" i="1"/>
  <c r="G16" i="1"/>
  <c r="E29" i="1"/>
  <c r="F41" i="1"/>
  <c r="L70" i="1"/>
  <c r="I82" i="1"/>
  <c r="N24" i="1"/>
  <c r="N31" i="1"/>
  <c r="K29" i="1"/>
  <c r="I35" i="1"/>
  <c r="J47" i="1"/>
  <c r="I61" i="1"/>
  <c r="N7" i="1"/>
  <c r="M16" i="1"/>
  <c r="N16" i="1" s="1"/>
  <c r="L16" i="1"/>
  <c r="N21" i="1"/>
  <c r="O29" i="1"/>
  <c r="O86" i="1" s="1"/>
  <c r="F69" i="1"/>
  <c r="I17" i="1"/>
  <c r="F30" i="1"/>
  <c r="N30" i="1"/>
  <c r="F29" i="1" l="1"/>
  <c r="I29" i="1"/>
  <c r="H85" i="1"/>
  <c r="I85" i="1" s="1"/>
  <c r="M85" i="1"/>
  <c r="E85" i="1"/>
  <c r="G85" i="1"/>
  <c r="D85" i="1"/>
  <c r="I70" i="1"/>
  <c r="L85" i="1"/>
  <c r="K85" i="1"/>
  <c r="N29" i="1"/>
  <c r="N86" i="1"/>
  <c r="F85" i="1" l="1"/>
  <c r="N85" i="1"/>
</calcChain>
</file>

<file path=xl/sharedStrings.xml><?xml version="1.0" encoding="utf-8"?>
<sst xmlns="http://schemas.openxmlformats.org/spreadsheetml/2006/main" count="149" uniqueCount="126">
  <si>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</si>
  <si>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</si>
  <si>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</si>
  <si>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</si>
  <si>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</si>
  <si>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</si>
  <si>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</si>
  <si>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</si>
  <si>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</si>
  <si>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</si>
  <si>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</si>
  <si>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</si>
  <si>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</si>
  <si>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</si>
  <si>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</si>
  <si>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</si>
  <si>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</si>
  <si>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</si>
  <si>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</si>
  <si>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</si>
  <si>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</si>
  <si>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</si>
  <si>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</si>
  <si>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</si>
  <si>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</si>
  <si>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</si>
  <si>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</si>
  <si>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</si>
  <si>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</si>
  <si>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</si>
  <si>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</si>
  <si>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</si>
  <si>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</si>
  <si>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</si>
  <si>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</si>
  <si>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</si>
  <si>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</si>
  <si>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</si>
  <si>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</si>
  <si>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</si>
  <si>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</si>
  <si>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</si>
  <si>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</si>
  <si>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</si>
  <si>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</si>
  <si>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</si>
  <si>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</si>
  <si>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</si>
  <si>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</si>
  <si>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</si>
  <si>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</si>
  <si>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</si>
  <si>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</si>
  <si>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</si>
  <si>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</si>
  <si>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</si>
  <si>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</si>
  <si>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</si>
  <si>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</si>
  <si>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</si>
  <si>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</si>
  <si>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</si>
  <si>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</si>
  <si>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</si>
  <si>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</si>
  <si>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</si>
  <si>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</si>
  <si>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</si>
  <si>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</si>
  <si>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</si>
  <si>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</si>
  <si>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</si>
  <si>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</si>
  <si>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</si>
  <si>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</si>
  <si>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</si>
  <si>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</si>
  <si>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</si>
  <si>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</si>
  <si>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</si>
  <si>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</si>
  <si>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</si>
  <si>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</si>
  <si>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</si>
  <si>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</si>
  <si>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</si>
  <si>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</si>
  <si>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</si>
  <si>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</si>
  <si>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</si>
  <si>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</si>
  <si>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</si>
  <si>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</si>
  <si>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</si>
  <si>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</si>
  <si>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</si>
  <si>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</si>
  <si>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</si>
  <si>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</si>
  <si>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</si>
  <si>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</si>
  <si>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</si>
  <si>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</si>
  <si>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</si>
  <si>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</si>
  <si>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</si>
  <si>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</si>
  <si>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</si>
  <si>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</si>
  <si>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</si>
  <si>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</si>
  <si>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</si>
  <si>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</si>
  <si>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</si>
  <si>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</si>
  <si>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</si>
  <si>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</si>
  <si>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</si>
  <si>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</si>
  <si>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</si>
  <si>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</si>
  <si>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</si>
  <si>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4,4485 (kurs EBC z przedostatniego dnia roboczego Komisji Europejskiej miesiąca poprzedzającego miesiąc, dla którego dokonuje się wyliczenia limitu alokacji środków wspólnotowych - 29.06.2023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</si>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</sst>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>
      <alignment horizontal="center" vertical="center" wrapText="1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 applyProtection="1">
      <alignment horizontal="center" vertical="center" wrapText="1"/>
      <protection locked="0"/>
    </xf>
    <xf numFmtId="0" fontId="2" fillId="0" borderId="27" xfId="2" applyFont="1" applyBorder="1" applyAlignment="1" applyProtection="1">
      <alignment horizontal="center" vertical="center" wrapText="1"/>
      <protection locked="0"/>
    </xf>
    <xf numFmtId="0" fontId="2" fillId="0" borderId="29" xfId="2" applyFont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left" vertical="center" wrapText="1"/>
      <protection locked="0"/>
    </xf>
    <xf numFmtId="4" fontId="3" fillId="2" borderId="6" xfId="2" applyNumberFormat="1" applyFont="1" applyFill="1" applyBorder="1" applyAlignment="1">
      <alignment horizontal="right" vertical="center" wrapText="1"/>
    </xf>
    <xf numFmtId="3" fontId="3" fillId="2" borderId="8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0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39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40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8" xfId="2" applyNumberFormat="1" applyFont="1" applyFill="1" applyBorder="1" applyAlignment="1">
      <alignment horizontal="right" vertical="center" wrapText="1"/>
    </xf>
    <xf numFmtId="4" fontId="3" fillId="2" borderId="9" xfId="2" applyNumberFormat="1" applyFont="1" applyFill="1" applyBorder="1" applyAlignment="1">
      <alignment horizontal="right" vertical="center" wrapText="1"/>
    </xf>
    <xf numFmtId="10" fontId="3" fillId="2" borderId="10" xfId="2" applyNumberFormat="1" applyFont="1" applyFill="1" applyBorder="1" applyAlignment="1">
      <alignment horizontal="right" vertical="center" wrapText="1"/>
    </xf>
    <xf numFmtId="4" fontId="3" fillId="2" borderId="4" xfId="2" applyNumberFormat="1" applyFont="1" applyFill="1" applyBorder="1" applyAlignment="1">
      <alignment horizontal="right" vertical="center" wrapText="1"/>
    </xf>
    <xf numFmtId="0" fontId="4" fillId="0" borderId="0" xfId="2" applyFont="1" applyProtection="1"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3" fillId="0" borderId="41" xfId="2" applyFont="1" applyBorder="1" applyAlignment="1" applyProtection="1">
      <alignment horizontal="left" vertical="center" wrapText="1"/>
      <protection locked="0"/>
    </xf>
    <xf numFmtId="4" fontId="5" fillId="3" borderId="0" xfId="2" applyNumberFormat="1" applyFont="1" applyFill="1" applyAlignment="1">
      <alignment horizontal="right" vertical="center" wrapText="1"/>
    </xf>
    <xf numFmtId="3" fontId="5" fillId="0" borderId="42" xfId="2" applyNumberFormat="1" applyFont="1" applyBorder="1" applyAlignment="1" applyProtection="1">
      <alignment horizontal="right" vertical="center" wrapText="1"/>
      <protection locked="0"/>
    </xf>
    <xf numFmtId="4" fontId="5" fillId="0" borderId="43" xfId="2" applyNumberFormat="1" applyFont="1" applyBorder="1" applyAlignment="1" applyProtection="1">
      <alignment horizontal="right" vertical="center" wrapText="1"/>
      <protection locked="0"/>
    </xf>
    <xf numFmtId="10" fontId="5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44" xfId="2" applyNumberFormat="1" applyFont="1" applyBorder="1" applyAlignment="1" applyProtection="1">
      <alignment horizontal="right" vertical="center" wrapText="1"/>
      <protection locked="0"/>
    </xf>
    <xf numFmtId="3" fontId="5" fillId="0" borderId="42" xfId="2" applyNumberFormat="1" applyFont="1" applyBorder="1" applyAlignment="1">
      <alignment horizontal="right" vertical="center" wrapText="1"/>
    </xf>
    <xf numFmtId="4" fontId="5" fillId="0" borderId="43" xfId="2" applyNumberFormat="1" applyFont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0" fontId="5" fillId="0" borderId="21" xfId="2" applyFont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3" fontId="5" fillId="0" borderId="19" xfId="2" applyNumberFormat="1" applyFont="1" applyBorder="1" applyAlignment="1" applyProtection="1">
      <alignment horizontal="right" vertical="center" wrapText="1"/>
      <protection locked="0"/>
    </xf>
    <xf numFmtId="4" fontId="5" fillId="0" borderId="45" xfId="2" applyNumberFormat="1" applyFont="1" applyBorder="1" applyAlignment="1" applyProtection="1">
      <alignment horizontal="right" vertical="center" wrapText="1"/>
      <protection locked="0"/>
    </xf>
    <xf numFmtId="3" fontId="5" fillId="0" borderId="17" xfId="2" applyNumberFormat="1" applyFont="1" applyBorder="1" applyAlignment="1" applyProtection="1">
      <alignment horizontal="right" vertical="center" wrapText="1"/>
      <protection locked="0"/>
    </xf>
    <xf numFmtId="3" fontId="5" fillId="0" borderId="19" xfId="2" applyNumberFormat="1" applyFont="1" applyBorder="1" applyAlignment="1">
      <alignment horizontal="right" vertical="center" wrapText="1"/>
    </xf>
    <xf numFmtId="4" fontId="5" fillId="0" borderId="45" xfId="2" applyNumberFormat="1" applyFont="1" applyBorder="1" applyAlignment="1">
      <alignment horizontal="right" vertical="center" wrapText="1"/>
    </xf>
    <xf numFmtId="4" fontId="5" fillId="0" borderId="36" xfId="2" applyNumberFormat="1" applyFont="1" applyBorder="1" applyAlignment="1">
      <alignment horizontal="right" vertical="center" wrapText="1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left" vertical="center" wrapText="1"/>
      <protection locked="0"/>
    </xf>
    <xf numFmtId="4" fontId="3" fillId="2" borderId="46" xfId="2" applyNumberFormat="1" applyFont="1" applyFill="1" applyBorder="1" applyAlignment="1">
      <alignment horizontal="right" vertical="center" wrapText="1"/>
    </xf>
    <xf numFmtId="3" fontId="3" fillId="2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6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4" xfId="2" applyNumberFormat="1" applyFont="1" applyFill="1" applyBorder="1" applyAlignment="1">
      <alignment horizontal="right" vertical="center" wrapText="1"/>
    </xf>
    <xf numFmtId="4" fontId="3" fillId="2" borderId="15" xfId="2" applyNumberFormat="1" applyFont="1" applyFill="1" applyBorder="1" applyAlignment="1">
      <alignment horizontal="right" vertical="center" wrapText="1"/>
    </xf>
    <xf numFmtId="10" fontId="3" fillId="2" borderId="16" xfId="2" applyNumberFormat="1" applyFont="1" applyFill="1" applyBorder="1" applyAlignment="1">
      <alignment horizontal="right" vertical="center" wrapText="1"/>
    </xf>
    <xf numFmtId="4" fontId="3" fillId="2" borderId="11" xfId="2" applyNumberFormat="1" applyFont="1" applyFill="1" applyBorder="1" applyAlignment="1">
      <alignment horizontal="right" vertical="center" wrapText="1"/>
    </xf>
    <xf numFmtId="0" fontId="5" fillId="0" borderId="32" xfId="2" applyFont="1" applyBorder="1" applyAlignment="1" applyProtection="1">
      <alignment horizontal="center" vertical="center"/>
      <protection locked="0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4" fontId="5" fillId="0" borderId="36" xfId="2" applyNumberFormat="1" applyFont="1" applyBorder="1" applyAlignment="1" applyProtection="1">
      <alignment horizontal="right" vertical="center" wrapText="1"/>
      <protection locked="0"/>
    </xf>
    <xf numFmtId="3" fontId="5" fillId="0" borderId="35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0" fontId="3" fillId="0" borderId="11" xfId="2" applyFont="1" applyBorder="1" applyAlignment="1" applyProtection="1">
      <alignment horizontal="left" vertical="center" wrapText="1"/>
      <protection locked="0"/>
    </xf>
    <xf numFmtId="0" fontId="5" fillId="0" borderId="47" xfId="2" applyFont="1" applyBorder="1" applyAlignment="1" applyProtection="1">
      <alignment horizontal="left" vertical="center" wrapText="1"/>
      <protection locked="0"/>
    </xf>
    <xf numFmtId="3" fontId="5" fillId="0" borderId="44" xfId="2" applyNumberFormat="1" applyFont="1" applyBorder="1" applyAlignment="1">
      <alignment horizontal="right" vertical="center" wrapText="1"/>
    </xf>
    <xf numFmtId="4" fontId="5" fillId="5" borderId="43" xfId="2" applyNumberFormat="1" applyFont="1" applyFill="1" applyBorder="1" applyAlignment="1">
      <alignment horizontal="right" vertical="center" wrapText="1"/>
    </xf>
    <xf numFmtId="0" fontId="5" fillId="6" borderId="12" xfId="2" applyFont="1" applyFill="1" applyBorder="1" applyAlignment="1" applyProtection="1">
      <alignment horizontal="left" vertical="center" wrapText="1"/>
      <protection locked="0"/>
    </xf>
    <xf numFmtId="3" fontId="5" fillId="4" borderId="14" xfId="2" applyNumberFormat="1" applyFont="1" applyFill="1" applyBorder="1" applyAlignment="1">
      <alignment horizontal="right" vertical="center" wrapText="1"/>
    </xf>
    <xf numFmtId="3" fontId="5" fillId="4" borderId="20" xfId="2" applyNumberFormat="1" applyFont="1" applyFill="1" applyBorder="1" applyAlignment="1">
      <alignment horizontal="right" vertical="center" wrapText="1"/>
    </xf>
    <xf numFmtId="4" fontId="5" fillId="5" borderId="15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>
      <alignment horizontal="right" vertical="center" wrapText="1"/>
    </xf>
    <xf numFmtId="4" fontId="5" fillId="0" borderId="15" xfId="2" applyNumberFormat="1" applyFont="1" applyBorder="1" applyAlignment="1">
      <alignment horizontal="right" vertical="center" wrapText="1"/>
    </xf>
    <xf numFmtId="0" fontId="3" fillId="0" borderId="49" xfId="2" applyFont="1" applyBorder="1" applyAlignment="1" applyProtection="1">
      <alignment horizontal="left" vertical="center" wrapText="1"/>
      <protection locked="0"/>
    </xf>
    <xf numFmtId="3" fontId="5" fillId="0" borderId="17" xfId="2" applyNumberFormat="1" applyFont="1" applyBorder="1" applyAlignment="1">
      <alignment horizontal="right" vertical="center" wrapText="1"/>
    </xf>
    <xf numFmtId="4" fontId="5" fillId="6" borderId="45" xfId="2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4" fontId="5" fillId="0" borderId="51" xfId="2" applyNumberFormat="1" applyFont="1" applyBorder="1" applyAlignment="1">
      <alignment horizontal="right" vertical="center" wrapText="1"/>
    </xf>
    <xf numFmtId="10" fontId="5" fillId="0" borderId="16" xfId="2" applyNumberFormat="1" applyFont="1" applyBorder="1" applyAlignment="1" applyProtection="1">
      <alignment horizontal="right" vertical="center" wrapText="1"/>
      <protection locked="0"/>
    </xf>
    <xf numFmtId="10" fontId="5" fillId="0" borderId="16" xfId="2" applyNumberFormat="1" applyFont="1" applyBorder="1" applyAlignment="1">
      <alignment horizontal="right" vertical="center" wrapText="1"/>
    </xf>
    <xf numFmtId="4" fontId="5" fillId="0" borderId="32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4" fontId="5" fillId="6" borderId="11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 applyProtection="1">
      <alignment horizontal="right" vertical="center" wrapText="1"/>
      <protection locked="0"/>
    </xf>
    <xf numFmtId="4" fontId="5" fillId="0" borderId="15" xfId="2" applyNumberFormat="1" applyFont="1" applyBorder="1" applyAlignment="1" applyProtection="1">
      <alignment horizontal="right" vertical="center" wrapText="1"/>
      <protection locked="0"/>
    </xf>
    <xf numFmtId="3" fontId="5" fillId="0" borderId="20" xfId="2" applyNumberFormat="1" applyFont="1" applyBorder="1" applyAlignment="1" applyProtection="1">
      <alignment horizontal="right" vertical="center" wrapText="1"/>
      <protection locked="0"/>
    </xf>
    <xf numFmtId="164" fontId="5" fillId="6" borderId="12" xfId="1" applyNumberFormat="1" applyFont="1" applyFill="1" applyBorder="1" applyAlignment="1" applyProtection="1">
      <alignment horizontal="right" vertical="center" wrapText="1"/>
    </xf>
    <xf numFmtId="4" fontId="5" fillId="6" borderId="51" xfId="2" applyNumberFormat="1" applyFont="1" applyFill="1" applyBorder="1" applyAlignment="1">
      <alignment horizontal="right" vertical="center" wrapText="1"/>
    </xf>
    <xf numFmtId="10" fontId="5" fillId="0" borderId="18" xfId="2" applyNumberFormat="1" applyFont="1" applyBorder="1" applyAlignment="1" applyProtection="1">
      <alignment horizontal="right" vertical="center" wrapText="1"/>
      <protection locked="0"/>
    </xf>
    <xf numFmtId="4" fontId="5" fillId="6" borderId="0" xfId="2" applyNumberFormat="1" applyFont="1" applyFill="1" applyAlignment="1">
      <alignment horizontal="right" vertical="center" wrapText="1"/>
    </xf>
    <xf numFmtId="10" fontId="5" fillId="0" borderId="38" xfId="2" applyNumberFormat="1" applyFont="1" applyBorder="1" applyAlignment="1" applyProtection="1">
      <alignment horizontal="right" vertical="center" wrapText="1"/>
      <protection locked="0"/>
    </xf>
    <xf numFmtId="10" fontId="5" fillId="0" borderId="37" xfId="2" applyNumberFormat="1" applyFont="1" applyBorder="1" applyAlignment="1" applyProtection="1">
      <alignment horizontal="right" vertical="center" wrapText="1"/>
      <protection locked="0"/>
    </xf>
    <xf numFmtId="4" fontId="5" fillId="6" borderId="13" xfId="2" applyNumberFormat="1" applyFont="1" applyFill="1" applyBorder="1" applyAlignment="1">
      <alignment horizontal="right" vertical="center" wrapText="1"/>
    </xf>
    <xf numFmtId="3" fontId="5" fillId="6" borderId="14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15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16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20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52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9" xfId="2" applyNumberFormat="1" applyFont="1" applyFill="1" applyBorder="1" applyAlignment="1">
      <alignment horizontal="right" vertical="center" wrapText="1"/>
    </xf>
    <xf numFmtId="10" fontId="5" fillId="6" borderId="48" xfId="2" applyNumberFormat="1" applyFont="1" applyFill="1" applyBorder="1" applyAlignment="1">
      <alignment horizontal="right" vertical="center" wrapText="1"/>
    </xf>
    <xf numFmtId="4" fontId="5" fillId="6" borderId="21" xfId="2" applyNumberFormat="1" applyFont="1" applyFill="1" applyBorder="1" applyAlignment="1">
      <alignment horizontal="right" vertical="center" wrapText="1"/>
    </xf>
    <xf numFmtId="10" fontId="5" fillId="6" borderId="48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2" applyNumberFormat="1" applyFont="1" applyBorder="1" applyAlignment="1">
      <alignment horizontal="right" vertical="center" wrapText="1"/>
    </xf>
    <xf numFmtId="10" fontId="5" fillId="0" borderId="48" xfId="2" applyNumberFormat="1" applyFont="1" applyBorder="1" applyAlignment="1" applyProtection="1">
      <alignment horizontal="right" vertical="center" wrapText="1"/>
      <protection locked="0"/>
    </xf>
    <xf numFmtId="10" fontId="5" fillId="0" borderId="52" xfId="2" applyNumberFormat="1" applyFont="1" applyBorder="1" applyAlignment="1" applyProtection="1">
      <alignment horizontal="right" vertical="center" wrapText="1"/>
      <protection locked="0"/>
    </xf>
    <xf numFmtId="10" fontId="5" fillId="0" borderId="48" xfId="2" applyNumberFormat="1" applyFont="1" applyBorder="1" applyAlignment="1">
      <alignment horizontal="right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3" fontId="5" fillId="0" borderId="53" xfId="2" applyNumberFormat="1" applyFont="1" applyBorder="1" applyAlignment="1">
      <alignment horizontal="right" vertical="center" wrapText="1"/>
    </xf>
    <xf numFmtId="4" fontId="5" fillId="0" borderId="17" xfId="2" applyNumberFormat="1" applyFont="1" applyBorder="1" applyAlignment="1">
      <alignment horizontal="right" vertical="center" wrapText="1"/>
    </xf>
    <xf numFmtId="0" fontId="3" fillId="0" borderId="32" xfId="2" applyFont="1" applyBorder="1" applyAlignment="1" applyProtection="1">
      <alignment horizontal="left" vertical="center" wrapText="1"/>
      <protection locked="0"/>
    </xf>
    <xf numFmtId="4" fontId="5" fillId="0" borderId="0" xfId="2" applyNumberFormat="1" applyFont="1" applyAlignment="1">
      <alignment horizontal="right" vertical="center" wrapText="1"/>
    </xf>
    <xf numFmtId="10" fontId="5" fillId="0" borderId="38" xfId="2" applyNumberFormat="1" applyFont="1" applyBorder="1" applyAlignment="1">
      <alignment horizontal="right" vertical="center" wrapText="1"/>
    </xf>
    <xf numFmtId="4" fontId="5" fillId="3" borderId="45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48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3" fillId="6" borderId="21" xfId="2" applyFont="1" applyFill="1" applyBorder="1" applyAlignment="1" applyProtection="1">
      <alignment horizontal="center" vertical="center" wrapText="1"/>
      <protection locked="0"/>
    </xf>
    <xf numFmtId="0" fontId="3" fillId="6" borderId="12" xfId="2" applyFont="1" applyFill="1" applyBorder="1" applyAlignment="1" applyProtection="1">
      <alignment horizontal="left" vertical="center" wrapText="1"/>
      <protection locked="0"/>
    </xf>
    <xf numFmtId="3" fontId="3" fillId="6" borderId="42" xfId="2" applyNumberFormat="1" applyFont="1" applyFill="1" applyBorder="1" applyAlignment="1" applyProtection="1">
      <alignment horizontal="right" vertical="center" wrapText="1"/>
      <protection locked="0"/>
    </xf>
    <xf numFmtId="4" fontId="3" fillId="6" borderId="43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38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44" xfId="2" applyNumberFormat="1" applyFont="1" applyFill="1" applyBorder="1" applyAlignment="1" applyProtection="1">
      <alignment horizontal="right" vertical="center" wrapText="1"/>
      <protection locked="0"/>
    </xf>
    <xf numFmtId="10" fontId="3" fillId="7" borderId="37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14" xfId="2" applyNumberFormat="1" applyFont="1" applyFill="1" applyBorder="1" applyAlignment="1">
      <alignment horizontal="right" vertical="center" wrapText="1"/>
    </xf>
    <xf numFmtId="4" fontId="3" fillId="6" borderId="15" xfId="2" applyNumberFormat="1" applyFont="1" applyFill="1" applyBorder="1" applyAlignment="1">
      <alignment horizontal="right" vertical="center" wrapText="1"/>
    </xf>
    <xf numFmtId="10" fontId="3" fillId="7" borderId="38" xfId="2" applyNumberFormat="1" applyFont="1" applyFill="1" applyBorder="1" applyAlignment="1">
      <alignment horizontal="right" vertical="center" wrapText="1"/>
    </xf>
    <xf numFmtId="4" fontId="3" fillId="4" borderId="32" xfId="2" applyNumberFormat="1" applyFont="1" applyFill="1" applyBorder="1" applyAlignment="1">
      <alignment horizontal="right" vertical="center" wrapText="1"/>
    </xf>
    <xf numFmtId="0" fontId="5" fillId="6" borderId="11" xfId="2" applyFont="1" applyFill="1" applyBorder="1" applyAlignment="1">
      <alignment vertical="center" wrapText="1"/>
    </xf>
    <xf numFmtId="3" fontId="5" fillId="6" borderId="42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4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4" xfId="2" applyNumberFormat="1" applyFont="1" applyFill="1" applyBorder="1" applyAlignment="1">
      <alignment horizontal="right" vertical="center" wrapText="1"/>
    </xf>
    <xf numFmtId="4" fontId="5" fillId="6" borderId="15" xfId="2" applyNumberFormat="1" applyFont="1" applyFill="1" applyBorder="1" applyAlignment="1">
      <alignment horizontal="right" vertical="center" wrapText="1"/>
    </xf>
    <xf numFmtId="0" fontId="5" fillId="8" borderId="49" xfId="2" applyFont="1" applyFill="1" applyBorder="1" applyAlignment="1">
      <alignment horizontal="left" vertical="center" wrapText="1"/>
    </xf>
    <xf numFmtId="3" fontId="5" fillId="6" borderId="20" xfId="2" applyNumberFormat="1" applyFont="1" applyFill="1" applyBorder="1" applyAlignment="1" applyProtection="1">
      <alignment vertical="center" wrapText="1"/>
      <protection locked="0"/>
    </xf>
    <xf numFmtId="4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42" xfId="2" applyNumberFormat="1" applyFont="1" applyFill="1" applyBorder="1" applyAlignment="1" applyProtection="1">
      <alignment vertical="center" wrapText="1"/>
      <protection locked="0"/>
    </xf>
    <xf numFmtId="4" fontId="5" fillId="3" borderId="43" xfId="2" applyNumberFormat="1" applyFont="1" applyFill="1" applyBorder="1" applyAlignment="1" applyProtection="1">
      <alignment vertical="center" wrapText="1"/>
      <protection locked="0"/>
    </xf>
    <xf numFmtId="3" fontId="5" fillId="3" borderId="17" xfId="2" applyNumberFormat="1" applyFont="1" applyFill="1" applyBorder="1" applyAlignment="1" applyProtection="1">
      <alignment vertical="center" wrapText="1"/>
      <protection locked="0"/>
    </xf>
    <xf numFmtId="0" fontId="3" fillId="6" borderId="41" xfId="2" applyFont="1" applyFill="1" applyBorder="1" applyAlignment="1" applyProtection="1">
      <alignment horizontal="center" vertical="center"/>
      <protection locked="0"/>
    </xf>
    <xf numFmtId="0" fontId="3" fillId="6" borderId="49" xfId="2" applyFont="1" applyFill="1" applyBorder="1" applyAlignment="1">
      <alignment horizontal="left" vertical="center" wrapText="1"/>
    </xf>
    <xf numFmtId="3" fontId="3" fillId="6" borderId="20" xfId="2" applyNumberFormat="1" applyFont="1" applyFill="1" applyBorder="1" applyAlignment="1" applyProtection="1">
      <alignment vertical="center" wrapText="1"/>
      <protection locked="0"/>
    </xf>
    <xf numFmtId="4" fontId="3" fillId="6" borderId="15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Protection="1">
      <protection locked="0"/>
    </xf>
    <xf numFmtId="0" fontId="5" fillId="6" borderId="32" xfId="2" applyFont="1" applyFill="1" applyBorder="1" applyAlignment="1" applyProtection="1">
      <alignment vertical="center" wrapText="1"/>
      <protection locked="0"/>
    </xf>
    <xf numFmtId="4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55" xfId="2" applyNumberFormat="1" applyFont="1" applyBorder="1" applyAlignment="1">
      <alignment horizontal="right" vertical="center" wrapText="1"/>
    </xf>
    <xf numFmtId="0" fontId="5" fillId="8" borderId="49" xfId="2" applyFont="1" applyFill="1" applyBorder="1" applyAlignment="1" applyProtection="1">
      <alignment horizontal="left" vertical="center" wrapText="1"/>
      <protection locked="0"/>
    </xf>
    <xf numFmtId="3" fontId="5" fillId="3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36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49" xfId="2" applyFont="1" applyFill="1" applyBorder="1" applyAlignment="1" applyProtection="1">
      <alignment horizontal="lef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0" fontId="3" fillId="2" borderId="12" xfId="2" applyNumberFormat="1" applyFont="1" applyFill="1" applyBorder="1" applyAlignment="1">
      <alignment horizontal="right" vertical="center" wrapText="1"/>
    </xf>
    <xf numFmtId="3" fontId="5" fillId="6" borderId="34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36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36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3" fontId="5" fillId="6" borderId="42" xfId="2" applyNumberFormat="1" applyFont="1" applyFill="1" applyBorder="1" applyAlignment="1">
      <alignment horizontal="right" vertical="center" wrapText="1"/>
    </xf>
    <xf numFmtId="4" fontId="5" fillId="6" borderId="43" xfId="2" applyNumberFormat="1" applyFont="1" applyFill="1" applyBorder="1" applyAlignment="1">
      <alignment horizontal="right" vertical="center" wrapText="1"/>
    </xf>
    <xf numFmtId="10" fontId="5" fillId="3" borderId="33" xfId="2" applyNumberFormat="1" applyFont="1" applyFill="1" applyBorder="1" applyAlignment="1">
      <alignment horizontal="right" vertical="center" wrapText="1"/>
    </xf>
    <xf numFmtId="3" fontId="5" fillId="6" borderId="51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6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11" xfId="2" applyFont="1" applyFill="1" applyBorder="1" applyAlignment="1">
      <alignment horizontal="left" vertical="center" wrapText="1"/>
    </xf>
    <xf numFmtId="0" fontId="5" fillId="8" borderId="33" xfId="2" applyFont="1" applyFill="1" applyBorder="1" applyAlignment="1">
      <alignment horizontal="left" vertical="center" wrapText="1"/>
    </xf>
    <xf numFmtId="3" fontId="5" fillId="4" borderId="34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5" fillId="4" borderId="36" xfId="2" applyNumberFormat="1" applyFont="1" applyFill="1" applyBorder="1" applyAlignment="1" applyProtection="1">
      <alignment horizontal="right" vertical="center" wrapText="1"/>
      <protection locked="0"/>
    </xf>
    <xf numFmtId="0" fontId="5" fillId="6" borderId="21" xfId="2" applyFont="1" applyFill="1" applyBorder="1" applyAlignment="1" applyProtection="1">
      <alignment vertical="center" wrapText="1"/>
      <protection locked="0"/>
    </xf>
    <xf numFmtId="165" fontId="5" fillId="6" borderId="45" xfId="2" applyNumberFormat="1" applyFont="1" applyFill="1" applyBorder="1" applyAlignment="1">
      <alignment horizontal="right" vertical="center" wrapText="1"/>
    </xf>
    <xf numFmtId="3" fontId="5" fillId="6" borderId="42" xfId="2" applyNumberFormat="1" applyFont="1" applyFill="1" applyBorder="1" applyAlignment="1" applyProtection="1">
      <alignment vertical="center" wrapText="1"/>
      <protection locked="0"/>
    </xf>
    <xf numFmtId="3" fontId="5" fillId="6" borderId="44" xfId="2" applyNumberFormat="1" applyFont="1" applyFill="1" applyBorder="1" applyAlignment="1" applyProtection="1">
      <alignment vertical="center" wrapText="1"/>
      <protection locked="0"/>
    </xf>
    <xf numFmtId="4" fontId="5" fillId="6" borderId="43" xfId="2" applyNumberFormat="1" applyFont="1" applyFill="1" applyBorder="1" applyAlignment="1" applyProtection="1">
      <alignment vertical="center" wrapText="1"/>
      <protection locked="0"/>
    </xf>
    <xf numFmtId="3" fontId="5" fillId="6" borderId="42" xfId="2" applyNumberFormat="1" applyFont="1" applyFill="1" applyBorder="1" applyAlignment="1">
      <alignment vertical="center" wrapText="1"/>
    </xf>
    <xf numFmtId="4" fontId="5" fillId="6" borderId="43" xfId="2" applyNumberFormat="1" applyFont="1" applyFill="1" applyBorder="1" applyAlignment="1">
      <alignment vertical="center" wrapText="1"/>
    </xf>
    <xf numFmtId="3" fontId="5" fillId="6" borderId="14" xfId="2" applyNumberFormat="1" applyFont="1" applyFill="1" applyBorder="1" applyAlignment="1">
      <alignment vertical="center" wrapText="1"/>
    </xf>
    <xf numFmtId="4" fontId="5" fillId="6" borderId="15" xfId="2" applyNumberFormat="1" applyFont="1" applyFill="1" applyBorder="1" applyAlignment="1">
      <alignment vertical="center" wrapText="1"/>
    </xf>
    <xf numFmtId="3" fontId="5" fillId="6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5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5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horizontal="right" vertical="center" wrapText="1"/>
    </xf>
    <xf numFmtId="3" fontId="3" fillId="2" borderId="19" xfId="2" applyNumberFormat="1" applyFont="1" applyFill="1" applyBorder="1" applyAlignment="1" applyProtection="1">
      <alignment horizontal="right" vertical="center" wrapText="1"/>
      <protection locked="0"/>
    </xf>
    <xf numFmtId="4" fontId="3" fillId="4" borderId="45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4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7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45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52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9" xfId="2" applyNumberFormat="1" applyFont="1" applyFill="1" applyBorder="1" applyAlignment="1">
      <alignment horizontal="right" vertical="center" wrapText="1"/>
    </xf>
    <xf numFmtId="4" fontId="3" fillId="2" borderId="45" xfId="2" applyNumberFormat="1" applyFont="1" applyFill="1" applyBorder="1" applyAlignment="1">
      <alignment horizontal="right" vertical="center" wrapText="1"/>
    </xf>
    <xf numFmtId="10" fontId="3" fillId="2" borderId="48" xfId="2" applyNumberFormat="1" applyFont="1" applyFill="1" applyBorder="1" applyAlignment="1">
      <alignment horizontal="right" vertical="center" wrapText="1"/>
    </xf>
    <xf numFmtId="4" fontId="3" fillId="2" borderId="21" xfId="2" applyNumberFormat="1" applyFont="1" applyFill="1" applyBorder="1" applyAlignment="1">
      <alignment horizontal="right" vertical="center" wrapText="1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10" fontId="3" fillId="2" borderId="4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3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1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7" xfId="2" applyFont="1" applyBorder="1" applyAlignment="1" applyProtection="1">
      <alignment horizontal="left" vertical="center" wrapText="1"/>
      <protection locked="0"/>
    </xf>
    <xf numFmtId="3" fontId="5" fillId="0" borderId="55" xfId="2" applyNumberFormat="1" applyFont="1" applyBorder="1" applyAlignment="1" applyProtection="1">
      <alignment horizontal="right" vertical="center" wrapText="1"/>
      <protection locked="0"/>
    </xf>
    <xf numFmtId="3" fontId="5" fillId="0" borderId="56" xfId="2" applyNumberFormat="1" applyFont="1" applyBorder="1" applyAlignment="1" applyProtection="1">
      <alignment horizontal="right" vertical="center" wrapText="1"/>
      <protection locked="0"/>
    </xf>
    <xf numFmtId="4" fontId="5" fillId="0" borderId="44" xfId="2" applyNumberFormat="1" applyFont="1" applyBorder="1" applyAlignment="1">
      <alignment horizontal="right" vertical="center" wrapText="1"/>
    </xf>
    <xf numFmtId="0" fontId="5" fillId="8" borderId="14" xfId="2" applyFont="1" applyFill="1" applyBorder="1" applyAlignment="1" applyProtection="1">
      <alignment horizontal="left" vertical="center" wrapText="1"/>
      <protection locked="0"/>
    </xf>
    <xf numFmtId="0" fontId="5" fillId="8" borderId="15" xfId="2" applyFont="1" applyFill="1" applyBorder="1" applyAlignment="1" applyProtection="1">
      <alignment horizontal="left" vertical="center" wrapText="1"/>
      <protection locked="0"/>
    </xf>
    <xf numFmtId="4" fontId="3" fillId="4" borderId="18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16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51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47" xfId="2" applyFont="1" applyFill="1" applyBorder="1" applyAlignment="1" applyProtection="1">
      <alignment horizontal="left" vertical="center" wrapText="1"/>
      <protection locked="0"/>
    </xf>
    <xf numFmtId="3" fontId="5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54" xfId="2" applyNumberFormat="1" applyFont="1" applyFill="1" applyBorder="1" applyAlignment="1">
      <alignment horizontal="right" vertical="center" wrapText="1"/>
    </xf>
    <xf numFmtId="4" fontId="5" fillId="6" borderId="37" xfId="2" applyNumberFormat="1" applyFont="1" applyFill="1" applyBorder="1" applyAlignment="1">
      <alignment horizontal="right" vertical="center" wrapText="1"/>
    </xf>
    <xf numFmtId="3" fontId="5" fillId="3" borderId="28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57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59" xfId="2" applyNumberFormat="1" applyFont="1" applyFill="1" applyBorder="1" applyAlignment="1">
      <alignment horizontal="right" vertical="center" wrapText="1"/>
    </xf>
    <xf numFmtId="4" fontId="5" fillId="6" borderId="29" xfId="2" applyNumberFormat="1" applyFont="1" applyFill="1" applyBorder="1" applyAlignment="1">
      <alignment horizontal="right" vertical="center" wrapText="1"/>
    </xf>
    <xf numFmtId="4" fontId="8" fillId="9" borderId="1" xfId="2" applyNumberFormat="1" applyFont="1" applyFill="1" applyBorder="1" applyAlignment="1">
      <alignment horizontal="right" vertical="center" wrapText="1"/>
    </xf>
    <xf numFmtId="3" fontId="8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2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62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63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1" xfId="2" applyNumberFormat="1" applyFont="1" applyFill="1" applyBorder="1" applyAlignment="1">
      <alignment horizontal="right" vertical="center" wrapText="1"/>
    </xf>
    <xf numFmtId="4" fontId="8" fillId="9" borderId="63" xfId="2" applyNumberFormat="1" applyFont="1" applyFill="1" applyBorder="1" applyAlignment="1">
      <alignment horizontal="right" vertical="center" wrapText="1"/>
    </xf>
    <xf numFmtId="10" fontId="8" fillId="9" borderId="64" xfId="2" applyNumberFormat="1" applyFont="1" applyFill="1" applyBorder="1" applyAlignment="1">
      <alignment horizontal="right" vertical="center" wrapText="1"/>
    </xf>
    <xf numFmtId="4" fontId="8" fillId="9" borderId="31" xfId="2" applyNumberFormat="1" applyFont="1" applyFill="1" applyBorder="1" applyAlignment="1">
      <alignment horizontal="right" vertical="center" wrapText="1"/>
    </xf>
    <xf numFmtId="4" fontId="8" fillId="9" borderId="3" xfId="2" applyNumberFormat="1" applyFont="1" applyFill="1" applyBorder="1" applyAlignment="1">
      <alignment horizontal="right" vertical="center" wrapText="1"/>
    </xf>
    <xf numFmtId="10" fontId="8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1" xfId="2" applyNumberFormat="1" applyFont="1" applyFill="1" applyBorder="1" applyAlignment="1">
      <alignment horizontal="right" vertical="center" wrapText="1"/>
    </xf>
    <xf numFmtId="0" fontId="6" fillId="0" borderId="0" xfId="2" applyFont="1" applyProtection="1">
      <protection locked="0"/>
    </xf>
    <xf numFmtId="0" fontId="9" fillId="0" borderId="0" xfId="2" applyFont="1" applyProtection="1">
      <protection locked="0"/>
    </xf>
    <xf numFmtId="4" fontId="9" fillId="0" borderId="0" xfId="2" applyNumberFormat="1" applyFont="1" applyProtection="1">
      <protection locked="0"/>
    </xf>
    <xf numFmtId="0" fontId="8" fillId="9" borderId="1" xfId="2" applyFont="1" applyFill="1" applyBorder="1" applyAlignment="1">
      <alignment horizontal="left" vertical="center" wrapText="1"/>
    </xf>
    <xf numFmtId="0" fontId="8" fillId="9" borderId="2" xfId="2" applyFont="1" applyFill="1" applyBorder="1" applyAlignment="1">
      <alignment horizontal="left" vertical="center" wrapText="1"/>
    </xf>
    <xf numFmtId="0" fontId="8" fillId="9" borderId="3" xfId="2" applyFont="1" applyFill="1" applyBorder="1" applyAlignment="1">
      <alignment horizontal="center" vertical="center" wrapText="1"/>
    </xf>
    <xf numFmtId="3" fontId="8" fillId="4" borderId="65" xfId="2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5" fillId="6" borderId="32" xfId="2" applyFont="1" applyFill="1" applyBorder="1" applyAlignment="1" applyProtection="1">
      <alignment horizontal="center" vertical="center"/>
      <protection locked="0"/>
    </xf>
    <xf numFmtId="0" fontId="5" fillId="6" borderId="31" xfId="2" applyFont="1" applyFill="1" applyBorder="1" applyAlignment="1" applyProtection="1">
      <alignment horizontal="center" vertical="center"/>
      <protection locked="0"/>
    </xf>
    <xf numFmtId="4" fontId="5" fillId="3" borderId="0" xfId="2" applyNumberFormat="1" applyFont="1" applyFill="1" applyAlignment="1">
      <alignment horizontal="right" vertical="center" wrapText="1"/>
    </xf>
    <xf numFmtId="4" fontId="5" fillId="3" borderId="24" xfId="2" applyNumberFormat="1" applyFont="1" applyFill="1" applyBorder="1" applyAlignment="1">
      <alignment horizontal="right" vertical="center" wrapText="1"/>
    </xf>
    <xf numFmtId="3" fontId="5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58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8" xfId="2" applyNumberFormat="1" applyFont="1" applyFill="1" applyBorder="1" applyAlignment="1">
      <alignment horizontal="right" vertical="center" wrapText="1"/>
    </xf>
    <xf numFmtId="10" fontId="5" fillId="3" borderId="60" xfId="2" applyNumberFormat="1" applyFont="1" applyFill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4" fontId="5" fillId="3" borderId="31" xfId="2" applyNumberFormat="1" applyFont="1" applyFill="1" applyBorder="1" applyAlignment="1">
      <alignment horizontal="right" vertical="center" wrapText="1"/>
    </xf>
    <xf numFmtId="10" fontId="5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6" borderId="21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4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2" applyFont="1" applyBorder="1" applyAlignment="1" applyProtection="1">
      <alignment horizontal="center" vertical="center"/>
      <protection locked="0"/>
    </xf>
    <xf numFmtId="165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>
      <alignment horizontal="right" vertical="center" wrapText="1"/>
    </xf>
    <xf numFmtId="4" fontId="5" fillId="3" borderId="36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53" xfId="2" applyNumberFormat="1" applyFont="1" applyFill="1" applyBorder="1" applyAlignment="1">
      <alignment horizontal="right" vertical="center" wrapText="1"/>
    </xf>
    <xf numFmtId="0" fontId="1" fillId="4" borderId="54" xfId="0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5" fillId="0" borderId="41" xfId="2" applyFont="1" applyBorder="1" applyAlignment="1" applyProtection="1">
      <alignment horizontal="center" vertical="center"/>
      <protection locked="0"/>
    </xf>
    <xf numFmtId="10" fontId="5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8" xfId="2" applyNumberFormat="1" applyFont="1" applyFill="1" applyBorder="1" applyAlignment="1">
      <alignment horizontal="right" vertical="center" wrapText="1"/>
    </xf>
    <xf numFmtId="4" fontId="5" fillId="4" borderId="32" xfId="2" applyNumberFormat="1" applyFont="1" applyFill="1" applyBorder="1" applyAlignment="1">
      <alignment horizontal="right" vertical="center" wrapText="1"/>
    </xf>
    <xf numFmtId="4" fontId="5" fillId="0" borderId="36" xfId="2" applyNumberFormat="1" applyFont="1" applyBorder="1" applyAlignment="1">
      <alignment horizontal="right" vertical="center" wrapText="1"/>
    </xf>
    <xf numFmtId="4" fontId="5" fillId="4" borderId="36" xfId="2" applyNumberFormat="1" applyFont="1" applyFill="1" applyBorder="1" applyAlignment="1">
      <alignment horizontal="right" vertical="center" wrapText="1"/>
    </xf>
    <xf numFmtId="4" fontId="5" fillId="4" borderId="43" xfId="2" applyNumberFormat="1" applyFont="1" applyFill="1" applyBorder="1" applyAlignment="1">
      <alignment horizontal="right" vertical="center" wrapText="1"/>
    </xf>
    <xf numFmtId="10" fontId="5" fillId="4" borderId="38" xfId="2" applyNumberFormat="1" applyFont="1" applyFill="1" applyBorder="1" applyAlignment="1">
      <alignment horizontal="right" vertical="center" wrapText="1"/>
    </xf>
    <xf numFmtId="10" fontId="5" fillId="4" borderId="37" xfId="2" applyNumberFormat="1" applyFont="1" applyFill="1" applyBorder="1" applyAlignment="1">
      <alignment horizontal="right" vertical="center" wrapText="1"/>
    </xf>
    <xf numFmtId="4" fontId="5" fillId="0" borderId="48" xfId="2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1" fillId="0" borderId="50" xfId="0" applyFont="1" applyBorder="1" applyAlignment="1">
      <alignment horizontal="right" vertical="center" wrapText="1"/>
    </xf>
    <xf numFmtId="10" fontId="5" fillId="4" borderId="32" xfId="2" applyNumberFormat="1" applyFont="1" applyFill="1" applyBorder="1" applyAlignment="1">
      <alignment horizontal="right" vertical="center" wrapText="1"/>
    </xf>
    <xf numFmtId="3" fontId="5" fillId="0" borderId="35" xfId="2" applyNumberFormat="1" applyFont="1" applyBorder="1" applyAlignment="1" applyProtection="1">
      <alignment horizontal="right" vertical="center" wrapText="1"/>
      <protection locked="0"/>
    </xf>
    <xf numFmtId="3" fontId="5" fillId="0" borderId="44" xfId="2" applyNumberFormat="1" applyFont="1" applyBorder="1" applyAlignment="1" applyProtection="1">
      <alignment horizontal="right" vertical="center" wrapText="1"/>
      <protection locked="0"/>
    </xf>
    <xf numFmtId="4" fontId="5" fillId="0" borderId="36" xfId="2" applyNumberFormat="1" applyFont="1" applyBorder="1" applyAlignment="1" applyProtection="1">
      <alignment horizontal="right" vertical="center" wrapText="1"/>
      <protection locked="0"/>
    </xf>
    <xf numFmtId="4" fontId="5" fillId="0" borderId="43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4" fontId="5" fillId="0" borderId="45" xfId="2" applyNumberFormat="1" applyFont="1" applyBorder="1" applyAlignment="1">
      <alignment horizontal="right" vertical="center" wrapText="1"/>
    </xf>
    <xf numFmtId="0" fontId="1" fillId="0" borderId="43" xfId="0" applyFont="1" applyBorder="1" applyAlignment="1">
      <alignment horizontal="right" vertical="center" wrapText="1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3" fontId="5" fillId="0" borderId="42" xfId="2" applyNumberFormat="1" applyFont="1" applyBorder="1" applyAlignment="1" applyProtection="1">
      <alignment horizontal="right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24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0" fontId="2" fillId="0" borderId="28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31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22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3/lipiec%202023%20r/ARiMR%20(M_2023-07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9414665496.5946693</v>
          </cell>
        </row>
        <row r="99">
          <cell r="D99">
            <v>10000000</v>
          </cell>
          <cell r="E99">
            <v>45052023.732099995</v>
          </cell>
        </row>
        <row r="100">
          <cell r="D100">
            <v>80000000</v>
          </cell>
          <cell r="E100">
            <v>355880000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31.07.2023 r.</v>
          </cell>
        </row>
        <row r="8">
          <cell r="F8">
            <v>219272117.47112501</v>
          </cell>
          <cell r="AK8">
            <v>22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77</v>
          </cell>
          <cell r="V9">
            <v>114397985.12</v>
          </cell>
          <cell r="AK9">
            <v>21</v>
          </cell>
          <cell r="AL9">
            <v>31408142.520000003</v>
          </cell>
          <cell r="AM9">
            <v>19985000.75</v>
          </cell>
          <cell r="AN9">
            <v>6864353.4900000002</v>
          </cell>
        </row>
        <row r="16">
          <cell r="H16">
            <v>4</v>
          </cell>
          <cell r="I16">
            <v>111855192</v>
          </cell>
          <cell r="U16">
            <v>2</v>
          </cell>
          <cell r="V16">
            <v>67859683.479999989</v>
          </cell>
          <cell r="AK16">
            <v>1</v>
          </cell>
          <cell r="AL16">
            <v>13520345.869999999</v>
          </cell>
          <cell r="AM16">
            <v>8602996.0700000003</v>
          </cell>
          <cell r="AN16">
            <v>2945609.12</v>
          </cell>
        </row>
        <row r="19">
          <cell r="F19">
            <v>486233424.21403503</v>
          </cell>
          <cell r="AR19">
            <v>108000519</v>
          </cell>
        </row>
        <row r="20">
          <cell r="H20">
            <v>103</v>
          </cell>
          <cell r="I20">
            <v>499787010.64999998</v>
          </cell>
          <cell r="U20">
            <v>88</v>
          </cell>
          <cell r="V20">
            <v>456300386.75</v>
          </cell>
          <cell r="AK20">
            <v>17</v>
          </cell>
          <cell r="AL20">
            <v>230124155.53</v>
          </cell>
          <cell r="AM20">
            <v>146427999.30000001</v>
          </cell>
          <cell r="AN20">
            <v>50574994.210000001</v>
          </cell>
        </row>
        <row r="26">
          <cell r="H26">
            <v>61</v>
          </cell>
          <cell r="I26">
            <v>60437797.459999993</v>
          </cell>
          <cell r="U26">
            <v>32</v>
          </cell>
          <cell r="V26">
            <v>19778704.960000001</v>
          </cell>
          <cell r="AK26">
            <v>11</v>
          </cell>
          <cell r="AL26">
            <v>17698004.250000004</v>
          </cell>
          <cell r="AM26">
            <v>11261239.82</v>
          </cell>
          <cell r="AN26">
            <v>3831894.59</v>
          </cell>
        </row>
        <row r="38">
          <cell r="F38">
            <v>195686256.55538499</v>
          </cell>
          <cell r="AK38">
            <v>10634</v>
          </cell>
          <cell r="AR38">
            <v>44004400</v>
          </cell>
        </row>
        <row r="39">
          <cell r="AK39">
            <v>10585</v>
          </cell>
        </row>
        <row r="40">
          <cell r="H40">
            <v>4417</v>
          </cell>
          <cell r="U40">
            <v>3319</v>
          </cell>
          <cell r="AK40">
            <v>2430</v>
          </cell>
          <cell r="AL40">
            <v>8509644.0199999996</v>
          </cell>
          <cell r="AM40">
            <v>5414657.8200000012</v>
          </cell>
          <cell r="AN40">
            <v>1929702.37</v>
          </cell>
        </row>
        <row r="49">
          <cell r="AK49">
            <v>8305</v>
          </cell>
          <cell r="AL49">
            <v>22571733.219999999</v>
          </cell>
          <cell r="AM49">
            <v>14362319.380000001</v>
          </cell>
          <cell r="AN49">
            <v>5228085.03</v>
          </cell>
        </row>
        <row r="50">
          <cell r="H50">
            <v>199</v>
          </cell>
          <cell r="I50">
            <v>268037702.56</v>
          </cell>
          <cell r="U50">
            <v>105</v>
          </cell>
          <cell r="V50">
            <v>145107719.53</v>
          </cell>
          <cell r="AK50">
            <v>50</v>
          </cell>
          <cell r="AL50">
            <v>71512368.020000011</v>
          </cell>
          <cell r="AM50">
            <v>45503318.820000008</v>
          </cell>
          <cell r="AN50">
            <v>15925477.920000002</v>
          </cell>
        </row>
        <row r="54">
          <cell r="F54">
            <v>17936914291.683159</v>
          </cell>
          <cell r="AK54">
            <v>44055</v>
          </cell>
          <cell r="AR54">
            <v>4008796435</v>
          </cell>
        </row>
        <row r="55">
          <cell r="F55">
            <v>10344969020.326771</v>
          </cell>
          <cell r="H55">
            <v>102959</v>
          </cell>
          <cell r="I55">
            <v>20068509707.120003</v>
          </cell>
          <cell r="U55">
            <v>47085</v>
          </cell>
          <cell r="V55">
            <v>9057157415.6300011</v>
          </cell>
          <cell r="AK55">
            <v>40229</v>
          </cell>
          <cell r="AL55">
            <v>7592662697.9099989</v>
          </cell>
          <cell r="AM55">
            <v>4831211137.8700008</v>
          </cell>
          <cell r="AN55">
            <v>1697908047.5299978</v>
          </cell>
          <cell r="AR55">
            <v>2314922298</v>
          </cell>
        </row>
        <row r="70">
          <cell r="F70">
            <v>503600833.25911498</v>
          </cell>
          <cell r="H70">
            <v>4681</v>
          </cell>
          <cell r="I70">
            <v>805486735.70000005</v>
          </cell>
          <cell r="U70">
            <v>2805</v>
          </cell>
          <cell r="V70">
            <v>421681912.96999997</v>
          </cell>
          <cell r="AK70">
            <v>2536</v>
          </cell>
          <cell r="AL70">
            <v>387123722.17000002</v>
          </cell>
          <cell r="AM70">
            <v>340410106.79000002</v>
          </cell>
          <cell r="AN70">
            <v>86665621.590000004</v>
          </cell>
          <cell r="AR70">
            <v>112798335</v>
          </cell>
        </row>
        <row r="74">
          <cell r="D74" t="str">
            <v>Inwestycje mające na celu ochronę wód przed zanieczyszczeniem azotanami pochodzącymi ze źródeł rolniczych 
(w tym "Inwestycje w gospodarstwach położonych na obszarach OSN")</v>
          </cell>
          <cell r="F74">
            <v>618589132.41637504</v>
          </cell>
          <cell r="H74">
            <v>9730</v>
          </cell>
          <cell r="I74">
            <v>777913484.14999998</v>
          </cell>
          <cell r="U74">
            <v>4108</v>
          </cell>
          <cell r="V74">
            <v>318275660.94999999</v>
          </cell>
          <cell r="AK74">
            <v>3413</v>
          </cell>
          <cell r="AL74">
            <v>252509430.33999997</v>
          </cell>
          <cell r="AM74">
            <v>228032684.46000001</v>
          </cell>
          <cell r="AN74">
            <v>55073539.360000007</v>
          </cell>
          <cell r="AR74">
            <v>137338894</v>
          </cell>
        </row>
        <row r="82">
          <cell r="F82">
            <v>3844986052.644805</v>
          </cell>
          <cell r="H82">
            <v>5846</v>
          </cell>
          <cell r="I82">
            <v>11194415060.359999</v>
          </cell>
          <cell r="U82">
            <v>1579</v>
          </cell>
          <cell r="V82">
            <v>3346487626.2600002</v>
          </cell>
          <cell r="AK82">
            <v>893</v>
          </cell>
          <cell r="AL82">
            <v>2076216414.5400002</v>
          </cell>
          <cell r="AM82">
            <v>1321096498.5600002</v>
          </cell>
          <cell r="AN82">
            <v>463271567.89000005</v>
          </cell>
          <cell r="AR82">
            <v>855330975</v>
          </cell>
        </row>
        <row r="94">
          <cell r="F94">
            <v>1889399973.653595</v>
          </cell>
          <cell r="H94">
            <v>234</v>
          </cell>
          <cell r="I94">
            <v>2189936399.2360291</v>
          </cell>
          <cell r="U94">
            <v>185</v>
          </cell>
          <cell r="V94">
            <v>1831600774.2796886</v>
          </cell>
          <cell r="AK94">
            <v>51</v>
          </cell>
          <cell r="AL94">
            <v>434583240.21999991</v>
          </cell>
          <cell r="AM94">
            <v>276525315.06</v>
          </cell>
          <cell r="AN94">
            <v>96063411.170000002</v>
          </cell>
          <cell r="AR94">
            <v>423098688</v>
          </cell>
        </row>
        <row r="95">
          <cell r="F95">
            <v>735369279.38250005</v>
          </cell>
          <cell r="AR95">
            <v>165307245</v>
          </cell>
        </row>
        <row r="96">
          <cell r="F96">
            <v>535518373.79764998</v>
          </cell>
          <cell r="AK96">
            <v>4719</v>
          </cell>
          <cell r="AR96">
            <v>118446174</v>
          </cell>
        </row>
        <row r="97">
          <cell r="H97">
            <v>9859</v>
          </cell>
          <cell r="I97">
            <v>716751271.96000004</v>
          </cell>
          <cell r="U97">
            <v>5534</v>
          </cell>
          <cell r="V97">
            <v>375417883.29000002</v>
          </cell>
          <cell r="AK97">
            <v>4223</v>
          </cell>
          <cell r="AL97">
            <v>294220076.76999998</v>
          </cell>
          <cell r="AM97">
            <v>186229505.30000001</v>
          </cell>
          <cell r="AN97">
            <v>64453460.840000004</v>
          </cell>
        </row>
        <row r="107">
          <cell r="H107">
            <v>1702</v>
          </cell>
          <cell r="I107">
            <v>119820280.78</v>
          </cell>
          <cell r="U107">
            <v>634</v>
          </cell>
          <cell r="V107">
            <v>33888341.329999998</v>
          </cell>
          <cell r="AK107">
            <v>499</v>
          </cell>
          <cell r="AL107">
            <v>26816160.950000003</v>
          </cell>
          <cell r="AM107">
            <v>17063121.019999996</v>
          </cell>
          <cell r="AN107">
            <v>6018541.6100000003</v>
          </cell>
        </row>
        <row r="120">
          <cell r="AK120">
            <v>118588</v>
          </cell>
        </row>
        <row r="121">
          <cell r="F121">
            <v>3529479481.1157846</v>
          </cell>
          <cell r="H121">
            <v>35642</v>
          </cell>
          <cell r="I121">
            <v>4485450000</v>
          </cell>
          <cell r="U121">
            <v>26811</v>
          </cell>
          <cell r="V121">
            <v>3426900000</v>
          </cell>
          <cell r="AK121">
            <v>26392</v>
          </cell>
          <cell r="AL121">
            <v>3034380000</v>
          </cell>
          <cell r="AM121">
            <v>1930775994</v>
          </cell>
          <cell r="AN121">
            <v>678057676.20999992</v>
          </cell>
          <cell r="AR121">
            <v>783171231</v>
          </cell>
        </row>
        <row r="130">
          <cell r="F130">
            <v>3457081377.6327</v>
          </cell>
          <cell r="H130">
            <v>31826</v>
          </cell>
          <cell r="I130">
            <v>5630850000</v>
          </cell>
          <cell r="U130">
            <v>18365</v>
          </cell>
          <cell r="V130">
            <v>3219500000</v>
          </cell>
          <cell r="AK130">
            <v>15618</v>
          </cell>
          <cell r="AL130">
            <v>2281840000</v>
          </cell>
          <cell r="AM130">
            <v>1451934792</v>
          </cell>
          <cell r="AN130">
            <v>498729149.96999997</v>
          </cell>
          <cell r="AR130">
            <v>757477347</v>
          </cell>
        </row>
        <row r="139">
          <cell r="F139">
            <v>4464498417.9480095</v>
          </cell>
          <cell r="H139">
            <v>89944</v>
          </cell>
          <cell r="I139">
            <v>5396640000</v>
          </cell>
          <cell r="U139">
            <v>73334</v>
          </cell>
          <cell r="V139">
            <v>4400040000</v>
          </cell>
          <cell r="AK139">
            <v>72879</v>
          </cell>
          <cell r="AL139">
            <v>3791976000</v>
          </cell>
          <cell r="AM139">
            <v>2412834328.8000002</v>
          </cell>
          <cell r="AN139">
            <v>841776407.48999989</v>
          </cell>
          <cell r="AR139">
            <v>987252603</v>
          </cell>
        </row>
        <row r="150">
          <cell r="F150">
            <v>2478504526.5081</v>
          </cell>
          <cell r="H150">
            <v>12801</v>
          </cell>
          <cell r="I150">
            <v>5545882184.8799992</v>
          </cell>
          <cell r="U150">
            <v>3679</v>
          </cell>
          <cell r="V150">
            <v>1587108412.8499999</v>
          </cell>
          <cell r="AK150">
            <v>3211</v>
          </cell>
          <cell r="AL150">
            <v>1395357435.4100001</v>
          </cell>
          <cell r="AM150">
            <v>887865929.42000008</v>
          </cell>
          <cell r="AN150">
            <v>307166676.60999995</v>
          </cell>
          <cell r="AR150">
            <v>550577793</v>
          </cell>
        </row>
        <row r="156">
          <cell r="F156">
            <v>10267777.257664999</v>
          </cell>
          <cell r="H156">
            <v>887</v>
          </cell>
          <cell r="U156">
            <v>571</v>
          </cell>
          <cell r="V156">
            <v>10115497.399999999</v>
          </cell>
          <cell r="AK156">
            <v>570</v>
          </cell>
          <cell r="AL156">
            <v>9979061.1999999993</v>
          </cell>
          <cell r="AM156">
            <v>6349673.71</v>
          </cell>
          <cell r="AN156">
            <v>2332100.96</v>
          </cell>
          <cell r="AR156">
            <v>2396857</v>
          </cell>
        </row>
        <row r="162">
          <cell r="F162">
            <v>9799378619.469265</v>
          </cell>
          <cell r="AK162">
            <v>2108</v>
          </cell>
          <cell r="AR162">
            <v>2213455964</v>
          </cell>
        </row>
        <row r="163">
          <cell r="H163">
            <v>6601</v>
          </cell>
          <cell r="I163">
            <v>9980973979.9603939</v>
          </cell>
          <cell r="U163">
            <v>2818</v>
          </cell>
          <cell r="V163">
            <v>3735940055.1965394</v>
          </cell>
          <cell r="AK163">
            <v>1230</v>
          </cell>
          <cell r="AL163">
            <v>2177655406.1500001</v>
          </cell>
          <cell r="AM163">
            <v>1385642125.6899998</v>
          </cell>
          <cell r="AN163">
            <v>504935465.19000006</v>
          </cell>
        </row>
        <row r="164">
          <cell r="H164">
            <v>4423</v>
          </cell>
          <cell r="I164">
            <v>9910620913.6288548</v>
          </cell>
          <cell r="U164">
            <v>2279</v>
          </cell>
          <cell r="V164">
            <v>4616552718.1187439</v>
          </cell>
          <cell r="AK164">
            <v>1270</v>
          </cell>
          <cell r="AL164">
            <v>2503720416.1700001</v>
          </cell>
          <cell r="AM164">
            <v>1593336101.8200002</v>
          </cell>
          <cell r="AN164">
            <v>559550910.17000008</v>
          </cell>
        </row>
        <row r="167">
          <cell r="H167">
            <v>1517</v>
          </cell>
          <cell r="I167">
            <v>930429456.52448702</v>
          </cell>
          <cell r="U167">
            <v>807</v>
          </cell>
          <cell r="V167">
            <v>497916625.36769605</v>
          </cell>
          <cell r="AK167">
            <v>574</v>
          </cell>
          <cell r="AL167">
            <v>403660464.79000002</v>
          </cell>
          <cell r="AM167">
            <v>256849150.81999999</v>
          </cell>
          <cell r="AN167">
            <v>89645076.689999998</v>
          </cell>
        </row>
        <row r="168">
          <cell r="H168">
            <v>350</v>
          </cell>
          <cell r="I168">
            <v>444843734.67647958</v>
          </cell>
          <cell r="U168">
            <v>217</v>
          </cell>
          <cell r="V168">
            <v>268147155.74623138</v>
          </cell>
          <cell r="AK168">
            <v>195</v>
          </cell>
          <cell r="AL168">
            <v>230229596.37</v>
          </cell>
          <cell r="AM168">
            <v>146495091.47</v>
          </cell>
          <cell r="AN168">
            <v>51984667.250000007</v>
          </cell>
        </row>
        <row r="169">
          <cell r="H169">
            <v>103</v>
          </cell>
          <cell r="I169">
            <v>58895854.840573631</v>
          </cell>
          <cell r="U169">
            <v>75</v>
          </cell>
          <cell r="V169">
            <v>43819382.976900831</v>
          </cell>
          <cell r="AK169">
            <v>75</v>
          </cell>
          <cell r="AL169">
            <v>42629766.57</v>
          </cell>
          <cell r="AM169">
            <v>27125320.16</v>
          </cell>
          <cell r="AN169">
            <v>9568679.6400000006</v>
          </cell>
        </row>
        <row r="171">
          <cell r="F171">
            <v>1144337641.4484999</v>
          </cell>
          <cell r="H171">
            <v>31388</v>
          </cell>
          <cell r="I171">
            <v>142313159.62</v>
          </cell>
          <cell r="U171">
            <v>24248</v>
          </cell>
          <cell r="V171">
            <v>1139834024.2499998</v>
          </cell>
          <cell r="AK171">
            <v>18888</v>
          </cell>
          <cell r="AL171">
            <v>809430179.21999991</v>
          </cell>
          <cell r="AM171">
            <v>515039211.64000005</v>
          </cell>
          <cell r="AN171">
            <v>183262093.95000005</v>
          </cell>
          <cell r="AR171">
            <v>257689060</v>
          </cell>
        </row>
        <row r="172">
          <cell r="H172">
            <v>28749</v>
          </cell>
          <cell r="I172">
            <v>126124592.30000001</v>
          </cell>
          <cell r="U172">
            <v>22555</v>
          </cell>
          <cell r="V172">
            <v>1131234054.4899998</v>
          </cell>
          <cell r="AK172">
            <v>18444</v>
          </cell>
          <cell r="AL172">
            <v>800783332.60000002</v>
          </cell>
          <cell r="AM172">
            <v>509537231.70999998</v>
          </cell>
          <cell r="AN172">
            <v>181362278.18000001</v>
          </cell>
        </row>
        <row r="173">
          <cell r="H173">
            <v>28598</v>
          </cell>
          <cell r="I173">
            <v>123961720.10000001</v>
          </cell>
          <cell r="U173">
            <v>22498</v>
          </cell>
          <cell r="AK173">
            <v>2790</v>
          </cell>
          <cell r="AL173">
            <v>96836537.530000001</v>
          </cell>
          <cell r="AM173">
            <v>61616907.600000001</v>
          </cell>
          <cell r="AN173">
            <v>21840240.060000002</v>
          </cell>
        </row>
        <row r="198">
          <cell r="H198">
            <v>151</v>
          </cell>
          <cell r="I198">
            <v>2162872.2000000002</v>
          </cell>
          <cell r="U198">
            <v>57</v>
          </cell>
          <cell r="AK198">
            <v>9431</v>
          </cell>
          <cell r="AL198">
            <v>353032485.18999994</v>
          </cell>
          <cell r="AM198">
            <v>224633824.94</v>
          </cell>
          <cell r="AN198">
            <v>80208039.730000004</v>
          </cell>
        </row>
        <row r="209">
          <cell r="V209">
            <v>549801621.25999999</v>
          </cell>
          <cell r="AK209">
            <v>7819</v>
          </cell>
          <cell r="AL209">
            <v>350914309.88000005</v>
          </cell>
          <cell r="AM209">
            <v>223286499.16999999</v>
          </cell>
          <cell r="AN209">
            <v>79313998.390000015</v>
          </cell>
        </row>
        <row r="219">
          <cell r="H219">
            <v>2639</v>
          </cell>
          <cell r="I219">
            <v>16188567.32</v>
          </cell>
          <cell r="U219">
            <v>1693</v>
          </cell>
          <cell r="V219">
            <v>8599969.7599999998</v>
          </cell>
          <cell r="AK219">
            <v>1282</v>
          </cell>
          <cell r="AL219">
            <v>8646846.6199999992</v>
          </cell>
          <cell r="AM219">
            <v>5501979.9300000006</v>
          </cell>
          <cell r="AN219">
            <v>1899815.77</v>
          </cell>
        </row>
        <row r="226">
          <cell r="F226">
            <v>1170393261.7587302</v>
          </cell>
          <cell r="AR226">
            <v>262416420</v>
          </cell>
        </row>
        <row r="227">
          <cell r="H227">
            <v>804</v>
          </cell>
          <cell r="U227">
            <v>773</v>
          </cell>
          <cell r="AK227">
            <v>622</v>
          </cell>
          <cell r="AL227">
            <v>562959043.37</v>
          </cell>
          <cell r="AM227">
            <v>354564244.38</v>
          </cell>
          <cell r="AN227">
            <v>124127175.52</v>
          </cell>
        </row>
        <row r="240">
          <cell r="AK240">
            <v>756</v>
          </cell>
          <cell r="AL240">
            <v>271254898.06999999</v>
          </cell>
          <cell r="AM240">
            <v>172599482.47999999</v>
          </cell>
          <cell r="AN240">
            <v>62977142.140000001</v>
          </cell>
        </row>
        <row r="241">
          <cell r="F241">
            <v>8997587668.9224815</v>
          </cell>
          <cell r="H241">
            <v>637801</v>
          </cell>
          <cell r="U241">
            <v>556417</v>
          </cell>
          <cell r="AK241">
            <v>122363</v>
          </cell>
          <cell r="AL241">
            <v>7078663243.71</v>
          </cell>
          <cell r="AM241">
            <v>4504136890.8000002</v>
          </cell>
          <cell r="AN241">
            <v>1588881584.4000003</v>
          </cell>
          <cell r="AR241">
            <v>2000164058</v>
          </cell>
        </row>
        <row r="242">
          <cell r="H242">
            <v>595220</v>
          </cell>
          <cell r="U242">
            <v>521461</v>
          </cell>
          <cell r="V242">
            <v>6401259536.1799994</v>
          </cell>
          <cell r="AK242">
            <v>115006</v>
          </cell>
          <cell r="AL242">
            <v>6520357463.9899998</v>
          </cell>
          <cell r="AM242">
            <v>4148887259.2100005</v>
          </cell>
          <cell r="AN242">
            <v>1463689328.3100004</v>
          </cell>
        </row>
        <row r="243">
          <cell r="H243">
            <v>59761</v>
          </cell>
          <cell r="U243">
            <v>52187</v>
          </cell>
          <cell r="V243">
            <v>552254837.15999997</v>
          </cell>
          <cell r="AK243">
            <v>13461</v>
          </cell>
          <cell r="AL243">
            <v>558305779.72000003</v>
          </cell>
          <cell r="AM243">
            <v>355249631.58999997</v>
          </cell>
          <cell r="AN243">
            <v>125192256.08999997</v>
          </cell>
        </row>
        <row r="244">
          <cell r="H244">
            <v>488088</v>
          </cell>
          <cell r="U244">
            <v>412692</v>
          </cell>
          <cell r="AK244">
            <v>93826</v>
          </cell>
          <cell r="AL244">
            <v>5535947588.5100002</v>
          </cell>
          <cell r="AM244">
            <v>3522524819.3500004</v>
          </cell>
          <cell r="AN244">
            <v>1231531641.8800001</v>
          </cell>
        </row>
        <row r="261">
          <cell r="H261">
            <v>149713</v>
          </cell>
          <cell r="U261">
            <v>143725</v>
          </cell>
          <cell r="AK261">
            <v>57609</v>
          </cell>
          <cell r="AL261">
            <v>1542671538.3999999</v>
          </cell>
          <cell r="AM261">
            <v>981583999.94000006</v>
          </cell>
          <cell r="AN261">
            <v>357339378.16000003</v>
          </cell>
        </row>
        <row r="266">
          <cell r="AK266">
            <v>1</v>
          </cell>
          <cell r="AL266">
            <v>44116.800000000003</v>
          </cell>
          <cell r="AM266">
            <v>28071.51</v>
          </cell>
          <cell r="AN266">
            <v>10564.36</v>
          </cell>
        </row>
        <row r="267">
          <cell r="F267">
            <v>3882580074.002315</v>
          </cell>
          <cell r="H267">
            <v>166067</v>
          </cell>
          <cell r="U267">
            <v>144406</v>
          </cell>
          <cell r="AK267">
            <v>34112</v>
          </cell>
          <cell r="AL267">
            <v>2936512023.7600002</v>
          </cell>
          <cell r="AM267">
            <v>1868500900.8800001</v>
          </cell>
          <cell r="AN267">
            <v>659727183.07000005</v>
          </cell>
          <cell r="AR267">
            <v>865368117</v>
          </cell>
        </row>
        <row r="268">
          <cell r="H268">
            <v>42046</v>
          </cell>
          <cell r="U268">
            <v>34041</v>
          </cell>
          <cell r="V268">
            <v>691921734.97000003</v>
          </cell>
          <cell r="AK268">
            <v>16678</v>
          </cell>
          <cell r="AL268">
            <v>699397980.30999994</v>
          </cell>
          <cell r="AM268">
            <v>445026604.73000002</v>
          </cell>
          <cell r="AN268">
            <v>156392215.27000001</v>
          </cell>
        </row>
        <row r="269">
          <cell r="H269">
            <v>138587</v>
          </cell>
          <cell r="U269">
            <v>121350</v>
          </cell>
          <cell r="V269">
            <v>2224895899.8099999</v>
          </cell>
          <cell r="AK269">
            <v>29466</v>
          </cell>
          <cell r="AL269">
            <v>2237114043.4499998</v>
          </cell>
          <cell r="AM269">
            <v>1423474296.1500001</v>
          </cell>
          <cell r="AN269">
            <v>503334967.80000001</v>
          </cell>
        </row>
        <row r="270">
          <cell r="H270">
            <v>125284</v>
          </cell>
          <cell r="U270">
            <v>104446</v>
          </cell>
          <cell r="AK270">
            <v>23801</v>
          </cell>
          <cell r="AL270">
            <v>2375473592.8099995</v>
          </cell>
          <cell r="AM270">
            <v>1511512497.51</v>
          </cell>
          <cell r="AN270">
            <v>529868611.34000009</v>
          </cell>
        </row>
        <row r="287">
          <cell r="H287">
            <v>40783</v>
          </cell>
          <cell r="U287">
            <v>39960</v>
          </cell>
          <cell r="AK287">
            <v>17901</v>
          </cell>
          <cell r="AL287">
            <v>561038430.95000005</v>
          </cell>
          <cell r="AM287">
            <v>356988403.37</v>
          </cell>
          <cell r="AN287">
            <v>129858571.72999999</v>
          </cell>
        </row>
        <row r="292">
          <cell r="F292">
            <v>11871302320.640913</v>
          </cell>
          <cell r="H292">
            <v>6360141</v>
          </cell>
          <cell r="U292">
            <v>6239191</v>
          </cell>
          <cell r="V292">
            <v>11086583297.469999</v>
          </cell>
          <cell r="AK292">
            <v>1076832</v>
          </cell>
          <cell r="AL292">
            <v>11119408647.339998</v>
          </cell>
          <cell r="AM292">
            <v>7582078708.0300007</v>
          </cell>
          <cell r="AN292">
            <v>2508103743.52</v>
          </cell>
          <cell r="AR292">
            <v>2673928425</v>
          </cell>
        </row>
        <row r="293">
          <cell r="H293">
            <v>249007</v>
          </cell>
          <cell r="U293">
            <v>245360</v>
          </cell>
          <cell r="V293">
            <v>546523948.36000001</v>
          </cell>
          <cell r="AK293">
            <v>41079</v>
          </cell>
          <cell r="AL293">
            <v>548761322.45000005</v>
          </cell>
          <cell r="AM293">
            <v>376577168.22999996</v>
          </cell>
          <cell r="AN293">
            <v>123621474.61</v>
          </cell>
        </row>
        <row r="294">
          <cell r="H294">
            <v>5310205</v>
          </cell>
          <cell r="U294">
            <v>5225483</v>
          </cell>
          <cell r="V294">
            <v>9365321818.9400005</v>
          </cell>
          <cell r="AK294">
            <v>922661</v>
          </cell>
          <cell r="AL294">
            <v>9390191942.8600006</v>
          </cell>
          <cell r="AM294">
            <v>6374851929.0599995</v>
          </cell>
          <cell r="AN294">
            <v>2122056871.3000002</v>
          </cell>
        </row>
        <row r="295">
          <cell r="H295">
            <v>972841</v>
          </cell>
          <cell r="U295">
            <v>945196</v>
          </cell>
          <cell r="V295">
            <v>1174737530.1700001</v>
          </cell>
          <cell r="AK295">
            <v>217682</v>
          </cell>
          <cell r="AL295">
            <v>1180455382.03</v>
          </cell>
          <cell r="AM295">
            <v>830649610.74000001</v>
          </cell>
          <cell r="AN295">
            <v>262425397.61000001</v>
          </cell>
        </row>
        <row r="296">
          <cell r="H296">
            <v>6359332</v>
          </cell>
          <cell r="U296">
            <v>6238382</v>
          </cell>
          <cell r="V296">
            <v>11082579757.17</v>
          </cell>
          <cell r="AK296">
            <v>1076753</v>
          </cell>
          <cell r="AL296">
            <v>11116983380.949999</v>
          </cell>
          <cell r="AM296">
            <v>7580535513.7700005</v>
          </cell>
          <cell r="AN296">
            <v>2507537533.6700001</v>
          </cell>
        </row>
        <row r="305">
          <cell r="H305">
            <v>809</v>
          </cell>
          <cell r="U305">
            <v>809</v>
          </cell>
          <cell r="V305">
            <v>4003540.3000000003</v>
          </cell>
          <cell r="AK305">
            <v>812</v>
          </cell>
          <cell r="AL305">
            <v>2425266.3899999997</v>
          </cell>
          <cell r="AM305">
            <v>1543194.2599999998</v>
          </cell>
          <cell r="AN305">
            <v>566209.84999999986</v>
          </cell>
        </row>
        <row r="307">
          <cell r="F307">
            <v>974210687.53191495</v>
          </cell>
          <cell r="H307">
            <v>144694</v>
          </cell>
          <cell r="U307">
            <v>136395</v>
          </cell>
          <cell r="V307">
            <v>966899562.93000007</v>
          </cell>
          <cell r="AK307">
            <v>57888</v>
          </cell>
          <cell r="AL307">
            <v>965091785.72000003</v>
          </cell>
          <cell r="AM307">
            <v>663332367.83000004</v>
          </cell>
          <cell r="AN307">
            <v>209420745.33000001</v>
          </cell>
          <cell r="AR307">
            <v>211340000</v>
          </cell>
        </row>
        <row r="312">
          <cell r="F312">
            <v>562075349.97215497</v>
          </cell>
          <cell r="H312">
            <v>1112</v>
          </cell>
          <cell r="I312">
            <v>2624531259.3299999</v>
          </cell>
          <cell r="U312">
            <v>390</v>
          </cell>
          <cell r="V312">
            <v>568187515.75</v>
          </cell>
          <cell r="AK312">
            <v>304</v>
          </cell>
          <cell r="AL312">
            <v>260000250.05000001</v>
          </cell>
          <cell r="AM312">
            <v>121555242.87999998</v>
          </cell>
          <cell r="AN312">
            <v>55993628.340000004</v>
          </cell>
          <cell r="AR312">
            <v>123644108</v>
          </cell>
        </row>
        <row r="320">
          <cell r="F320">
            <v>131249488.982145</v>
          </cell>
          <cell r="H320">
            <v>737</v>
          </cell>
          <cell r="I320">
            <v>6907684.2999999998</v>
          </cell>
          <cell r="U320">
            <v>309</v>
          </cell>
          <cell r="V320">
            <v>3176167.4</v>
          </cell>
          <cell r="AK320">
            <v>246</v>
          </cell>
          <cell r="AL320">
            <v>2770093.6599999997</v>
          </cell>
          <cell r="AM320">
            <v>1762609.2400000005</v>
          </cell>
          <cell r="AN320">
            <v>589611.91</v>
          </cell>
          <cell r="AR320">
            <v>29470000</v>
          </cell>
        </row>
        <row r="324">
          <cell r="F324">
            <v>4344272612.4928455</v>
          </cell>
          <cell r="AK324">
            <v>21498</v>
          </cell>
          <cell r="AR324">
            <v>966653465</v>
          </cell>
        </row>
        <row r="325">
          <cell r="H325">
            <v>620</v>
          </cell>
          <cell r="I325">
            <v>61028000</v>
          </cell>
          <cell r="U325">
            <v>607</v>
          </cell>
          <cell r="V325">
            <v>59936000</v>
          </cell>
          <cell r="AK325">
            <v>333</v>
          </cell>
          <cell r="AL325">
            <v>42085080</v>
          </cell>
          <cell r="AM325">
            <v>26778736.399999999</v>
          </cell>
          <cell r="AN325">
            <v>9683010.5</v>
          </cell>
        </row>
        <row r="328">
          <cell r="H328">
            <v>50805</v>
          </cell>
          <cell r="I328">
            <v>5843960366.1323805</v>
          </cell>
          <cell r="AK328">
            <v>21408</v>
          </cell>
          <cell r="AL328">
            <v>2661969538.8200002</v>
          </cell>
          <cell r="AM328">
            <v>1641990784.4500003</v>
          </cell>
          <cell r="AN328">
            <v>599085875.08999991</v>
          </cell>
        </row>
        <row r="329">
          <cell r="H329">
            <v>50805</v>
          </cell>
          <cell r="I329">
            <v>5843960366.1323805</v>
          </cell>
          <cell r="U329">
            <v>27736</v>
          </cell>
          <cell r="V329">
            <v>3138625932.4717464</v>
          </cell>
          <cell r="AK329">
            <v>21354</v>
          </cell>
          <cell r="AL329">
            <v>2656922858.2800002</v>
          </cell>
          <cell r="AM329">
            <v>1638779581.8300004</v>
          </cell>
          <cell r="AN329">
            <v>597951163.41999996</v>
          </cell>
        </row>
        <row r="330">
          <cell r="U330">
            <v>63</v>
          </cell>
          <cell r="V330">
            <v>5046680.5399999991</v>
          </cell>
          <cell r="AK330">
            <v>62</v>
          </cell>
          <cell r="AL330">
            <v>5046680.5399999991</v>
          </cell>
          <cell r="AM330">
            <v>3211202.62</v>
          </cell>
          <cell r="AN330">
            <v>1134711.67</v>
          </cell>
        </row>
        <row r="331">
          <cell r="H331">
            <v>404</v>
          </cell>
          <cell r="I331">
            <v>242245133.42074183</v>
          </cell>
          <cell r="AK331">
            <v>275</v>
          </cell>
          <cell r="AL331">
            <v>104259187.75999999</v>
          </cell>
          <cell r="AM331">
            <v>47559529.320000008</v>
          </cell>
          <cell r="AN331">
            <v>22930531.480000004</v>
          </cell>
        </row>
        <row r="332">
          <cell r="H332">
            <v>404</v>
          </cell>
          <cell r="I332">
            <v>242245133.42074183</v>
          </cell>
          <cell r="U332">
            <v>295</v>
          </cell>
          <cell r="V332">
            <v>163283923.28079993</v>
          </cell>
          <cell r="AK332">
            <v>274</v>
          </cell>
          <cell r="AL332">
            <v>103289029.47999999</v>
          </cell>
          <cell r="AM332">
            <v>46942217.640000008</v>
          </cell>
          <cell r="AN332">
            <v>22712684.840000004</v>
          </cell>
        </row>
        <row r="333">
          <cell r="U333">
            <v>4</v>
          </cell>
          <cell r="V333">
            <v>970158.28</v>
          </cell>
          <cell r="AK333">
            <v>7</v>
          </cell>
          <cell r="AL333">
            <v>970158.28</v>
          </cell>
          <cell r="AM333">
            <v>617311.68000000005</v>
          </cell>
          <cell r="AN333">
            <v>217846.64</v>
          </cell>
        </row>
        <row r="334">
          <cell r="H334">
            <v>274</v>
          </cell>
          <cell r="I334">
            <v>632560000.00400627</v>
          </cell>
          <cell r="U334">
            <v>273</v>
          </cell>
          <cell r="V334">
            <v>630797786.06087506</v>
          </cell>
          <cell r="AK334">
            <v>274</v>
          </cell>
          <cell r="AL334">
            <v>573803792.00999999</v>
          </cell>
          <cell r="AM334">
            <v>363264776.32000005</v>
          </cell>
          <cell r="AN334">
            <v>129493254.74000001</v>
          </cell>
        </row>
        <row r="335">
          <cell r="F335">
            <v>2138796965.4365301</v>
          </cell>
          <cell r="H335">
            <v>1657</v>
          </cell>
          <cell r="I335">
            <v>1452692413.8300002</v>
          </cell>
          <cell r="U335">
            <v>1524</v>
          </cell>
          <cell r="V335">
            <v>1342201157.25</v>
          </cell>
          <cell r="AK335">
            <v>43</v>
          </cell>
          <cell r="AL335">
            <v>1220581177.48</v>
          </cell>
          <cell r="AM335">
            <v>776655475.02999997</v>
          </cell>
          <cell r="AN335">
            <v>271727775.02000004</v>
          </cell>
          <cell r="AR335">
            <v>478137978</v>
          </cell>
        </row>
        <row r="338">
          <cell r="B338">
            <v>21</v>
          </cell>
          <cell r="F338">
            <v>1199203987.747395</v>
          </cell>
          <cell r="H338">
            <v>195625</v>
          </cell>
          <cell r="U338">
            <v>180305</v>
          </cell>
          <cell r="V338">
            <v>1198852225.3199999</v>
          </cell>
          <cell r="AK338">
            <v>180341</v>
          </cell>
          <cell r="AL338">
            <v>1199188524.4499998</v>
          </cell>
          <cell r="AM338">
            <v>763043251.44000018</v>
          </cell>
          <cell r="AN338">
            <v>267027483.84999996</v>
          </cell>
          <cell r="AR338">
            <v>266943558</v>
          </cell>
        </row>
        <row r="339">
          <cell r="F339">
            <v>722015854.51823997</v>
          </cell>
          <cell r="H339">
            <v>34662</v>
          </cell>
          <cell r="U339">
            <v>30131</v>
          </cell>
          <cell r="V339">
            <v>578435305</v>
          </cell>
          <cell r="AK339">
            <v>30130</v>
          </cell>
          <cell r="AL339">
            <v>578475305</v>
          </cell>
          <cell r="AM339">
            <v>368083836.56</v>
          </cell>
          <cell r="AN339">
            <v>122668385.16</v>
          </cell>
          <cell r="AR339">
            <v>154935565</v>
          </cell>
        </row>
        <row r="340">
          <cell r="F340">
            <v>1173677170.43435</v>
          </cell>
          <cell r="AK340">
            <v>53466</v>
          </cell>
          <cell r="AR340">
            <v>262285099</v>
          </cell>
        </row>
        <row r="341">
          <cell r="AK341">
            <v>17662</v>
          </cell>
          <cell r="AL341">
            <v>586710746.80999994</v>
          </cell>
          <cell r="AM341">
            <v>373321628.94999999</v>
          </cell>
          <cell r="AN341">
            <v>137689495.24000001</v>
          </cell>
        </row>
        <row r="342">
          <cell r="AK342">
            <v>35804</v>
          </cell>
          <cell r="AL342">
            <v>673095313.02999997</v>
          </cell>
          <cell r="AM342">
            <v>428288593.16000003</v>
          </cell>
          <cell r="AN342">
            <v>160332838.28</v>
          </cell>
        </row>
        <row r="343">
          <cell r="F343">
            <v>80876126254.543152</v>
          </cell>
          <cell r="AK343">
            <v>1285532</v>
          </cell>
          <cell r="AR343">
            <v>18056554933</v>
          </cell>
        </row>
        <row r="344">
          <cell r="F344">
            <v>81424537747.541412</v>
          </cell>
          <cell r="V344">
            <v>74689347341.530441</v>
          </cell>
          <cell r="AL344">
            <v>59522155113.25</v>
          </cell>
          <cell r="AM344">
            <v>38470669088.159996</v>
          </cell>
          <cell r="AN344">
            <v>13332453989.939997</v>
          </cell>
        </row>
      </sheetData>
      <sheetData sheetId="19"/>
      <sheetData sheetId="20"/>
      <sheetData sheetId="21"/>
      <sheetData sheetId="22"/>
      <sheetData sheetId="23">
        <row r="7">
          <cell r="F7">
            <v>11201647.349999992</v>
          </cell>
        </row>
        <row r="8">
          <cell r="F8">
            <v>22571733.219999999</v>
          </cell>
        </row>
        <row r="10">
          <cell r="F10">
            <v>133602363.08999994</v>
          </cell>
        </row>
        <row r="11">
          <cell r="F11">
            <v>447830070.13999999</v>
          </cell>
        </row>
        <row r="13">
          <cell r="F13">
            <v>1274504604.5599999</v>
          </cell>
        </row>
        <row r="14">
          <cell r="F14">
            <v>996159745.25</v>
          </cell>
        </row>
        <row r="15">
          <cell r="F15">
            <v>278344859.31</v>
          </cell>
        </row>
        <row r="16">
          <cell r="F16">
            <v>9079402775.6212006</v>
          </cell>
        </row>
        <row r="17">
          <cell r="F17">
            <v>7538290080.6312008</v>
          </cell>
        </row>
        <row r="18">
          <cell r="F18">
            <v>1541112694.99</v>
          </cell>
        </row>
        <row r="19">
          <cell r="F19">
            <v>3620044842.73</v>
          </cell>
        </row>
        <row r="20">
          <cell r="F20">
            <v>3059159692.6100001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6">
          <cell r="D46">
            <v>89798</v>
          </cell>
          <cell r="E46">
            <v>16631734166.569996</v>
          </cell>
          <cell r="M46">
            <v>44040</v>
          </cell>
          <cell r="N46">
            <v>8075376576.4400005</v>
          </cell>
          <cell r="W46">
            <v>6712249983.249999</v>
          </cell>
          <cell r="X46">
            <v>4271004539.0400014</v>
          </cell>
          <cell r="Y46">
            <v>1498001863.6399977</v>
          </cell>
        </row>
        <row r="69">
          <cell r="D69">
            <v>896</v>
          </cell>
          <cell r="E69">
            <v>678137307.79000008</v>
          </cell>
          <cell r="M69">
            <v>233</v>
          </cell>
          <cell r="N69">
            <v>179380037.76999998</v>
          </cell>
          <cell r="W69">
            <v>165961554.07999998</v>
          </cell>
          <cell r="X69">
            <v>105601335.84</v>
          </cell>
          <cell r="Y69">
            <v>37698092.509999998</v>
          </cell>
        </row>
        <row r="92">
          <cell r="D92">
            <v>4443</v>
          </cell>
          <cell r="E92">
            <v>1489780594.96</v>
          </cell>
          <cell r="M92">
            <v>1924</v>
          </cell>
          <cell r="N92">
            <v>610506209.68999994</v>
          </cell>
          <cell r="W92">
            <v>556444399.63999999</v>
          </cell>
          <cell r="X92">
            <v>354065564.16000003</v>
          </cell>
          <cell r="Y92">
            <v>126415611.32000005</v>
          </cell>
        </row>
        <row r="115">
          <cell r="D115">
            <v>2141</v>
          </cell>
          <cell r="E115">
            <v>776787057.8499999</v>
          </cell>
          <cell r="M115">
            <v>486</v>
          </cell>
          <cell r="N115">
            <v>162764290.23000002</v>
          </cell>
          <cell r="W115">
            <v>144074479.64000005</v>
          </cell>
          <cell r="X115">
            <v>91674588.939999998</v>
          </cell>
          <cell r="Y115">
            <v>32788038.66</v>
          </cell>
        </row>
        <row r="138">
          <cell r="D138">
            <v>2666</v>
          </cell>
          <cell r="E138">
            <v>210512557</v>
          </cell>
          <cell r="M138">
            <v>392</v>
          </cell>
          <cell r="N138">
            <v>28110689</v>
          </cell>
          <cell r="W138">
            <v>13932281.300000001</v>
          </cell>
          <cell r="X138">
            <v>8865109.8899999987</v>
          </cell>
          <cell r="Y138">
            <v>3004441.4000000004</v>
          </cell>
          <cell r="AB138">
            <v>221</v>
          </cell>
        </row>
        <row r="161">
          <cell r="D161">
            <v>3015</v>
          </cell>
          <cell r="E161">
            <v>281558022.95000005</v>
          </cell>
          <cell r="M161">
            <v>10</v>
          </cell>
          <cell r="N161">
            <v>1019612.5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tabSelected="1" zoomScale="80" zoomScaleNormal="80" workbookViewId="0">
      <selection activeCell="B20" sqref="B20"/>
    </sheetView>
  </sheetViews>
  <sheetFormatPr defaultColWidth="9.1796875" defaultRowHeight="12.5" x14ac:dyDescent="0.25"/>
  <cols>
    <col min="1" max="1" width="12.36328125" style="1" customWidth="1"/>
    <col min="2" max="2" width="73.6328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" x14ac:dyDescent="0.25">
      <c r="A1" s="303" t="s">
        <v>0</v>
      </c>
      <c r="B1" s="306" t="s">
        <v>1</v>
      </c>
      <c r="C1" s="4" t="s">
        <v>2</v>
      </c>
      <c r="D1" s="309" t="s">
        <v>3</v>
      </c>
      <c r="E1" s="310"/>
      <c r="F1" s="306"/>
      <c r="G1" s="310" t="s">
        <v>4</v>
      </c>
      <c r="H1" s="310"/>
      <c r="I1" s="310"/>
      <c r="J1" s="311" t="s">
        <v>5</v>
      </c>
      <c r="K1" s="312"/>
      <c r="L1" s="312"/>
      <c r="M1" s="312"/>
      <c r="N1" s="313"/>
      <c r="O1" s="3" t="s">
        <v>6</v>
      </c>
    </row>
    <row r="2" spans="1:15" s="2" customFormat="1" ht="29" x14ac:dyDescent="0.25">
      <c r="A2" s="304"/>
      <c r="B2" s="307"/>
      <c r="C2" s="291" t="s">
        <v>7</v>
      </c>
      <c r="D2" s="293" t="s">
        <v>8</v>
      </c>
      <c r="E2" s="5" t="s">
        <v>9</v>
      </c>
      <c r="F2" s="6" t="s">
        <v>10</v>
      </c>
      <c r="G2" s="295" t="s">
        <v>11</v>
      </c>
      <c r="H2" s="7" t="s">
        <v>9</v>
      </c>
      <c r="I2" s="8" t="s">
        <v>10</v>
      </c>
      <c r="J2" s="297" t="s">
        <v>12</v>
      </c>
      <c r="K2" s="299" t="s">
        <v>9</v>
      </c>
      <c r="L2" s="300"/>
      <c r="M2" s="5" t="s">
        <v>13</v>
      </c>
      <c r="N2" s="6" t="s">
        <v>10</v>
      </c>
      <c r="O2" s="301" t="s">
        <v>7</v>
      </c>
    </row>
    <row r="3" spans="1:15" s="2" customFormat="1" ht="15" thickBot="1" x14ac:dyDescent="0.3">
      <c r="A3" s="305"/>
      <c r="B3" s="308"/>
      <c r="C3" s="292"/>
      <c r="D3" s="294"/>
      <c r="E3" s="9" t="s">
        <v>7</v>
      </c>
      <c r="F3" s="10" t="s">
        <v>14</v>
      </c>
      <c r="G3" s="296"/>
      <c r="H3" s="9" t="s">
        <v>7</v>
      </c>
      <c r="I3" s="11" t="s">
        <v>14</v>
      </c>
      <c r="J3" s="298"/>
      <c r="K3" s="9" t="s">
        <v>7</v>
      </c>
      <c r="L3" s="9" t="s">
        <v>15</v>
      </c>
      <c r="M3" s="9" t="s">
        <v>7</v>
      </c>
      <c r="N3" s="10" t="s">
        <v>14</v>
      </c>
      <c r="O3" s="302"/>
    </row>
    <row r="4" spans="1:15" s="24" customFormat="1" ht="14" x14ac:dyDescent="0.3">
      <c r="A4" s="12">
        <v>1</v>
      </c>
      <c r="B4" s="13" t="s">
        <v>16</v>
      </c>
      <c r="C4" s="14">
        <f>'[3]arkusz główny'!F8</f>
        <v>219272117.47112501</v>
      </c>
      <c r="D4" s="15">
        <f>SUM(D5:D6)</f>
        <v>199</v>
      </c>
      <c r="E4" s="16">
        <f>SUM(E5:E6)</f>
        <v>325701997.05000001</v>
      </c>
      <c r="F4" s="17">
        <f>IFERROR(E4/C4,".")</f>
        <v>1.4853780809267292</v>
      </c>
      <c r="G4" s="18">
        <f>SUM(G5:G6)</f>
        <v>79</v>
      </c>
      <c r="H4" s="16">
        <f>SUM(H5:H6)</f>
        <v>182257668.59999999</v>
      </c>
      <c r="I4" s="19">
        <f>IFERROR(H4/C4,".")</f>
        <v>0.83119400086972173</v>
      </c>
      <c r="J4" s="20">
        <f>'[3]arkusz główny'!AK8</f>
        <v>22</v>
      </c>
      <c r="K4" s="21">
        <f>SUM(K5:K6)</f>
        <v>44928488.390000001</v>
      </c>
      <c r="L4" s="21">
        <f>SUM(L5:L6)</f>
        <v>28587996.82</v>
      </c>
      <c r="M4" s="21">
        <f>SUM(M5:M6)</f>
        <v>9809962.6099999994</v>
      </c>
      <c r="N4" s="22">
        <f>IFERROR(M4/O4,".")</f>
        <v>0.20020431142138112</v>
      </c>
      <c r="O4" s="23">
        <f>'[3]arkusz główny'!AR8</f>
        <v>48999757</v>
      </c>
    </row>
    <row r="5" spans="1:15" s="24" customFormat="1" ht="14" x14ac:dyDescent="0.3">
      <c r="A5" s="25" t="s">
        <v>17</v>
      </c>
      <c r="B5" s="26" t="s">
        <v>18</v>
      </c>
      <c r="C5" s="241"/>
      <c r="D5" s="28">
        <f>'[3]arkusz główny'!H9</f>
        <v>195</v>
      </c>
      <c r="E5" s="29">
        <f>'[3]arkusz główny'!I9</f>
        <v>213846805.05000001</v>
      </c>
      <c r="F5" s="250"/>
      <c r="G5" s="31">
        <f>'[3]arkusz główny'!U9</f>
        <v>77</v>
      </c>
      <c r="H5" s="29">
        <f>'[3]arkusz główny'!V9</f>
        <v>114397985.12</v>
      </c>
      <c r="I5" s="244"/>
      <c r="J5" s="32">
        <f>'[3]arkusz główny'!AK9</f>
        <v>21</v>
      </c>
      <c r="K5" s="33">
        <f>'[3]arkusz główny'!AL9</f>
        <v>31408142.520000003</v>
      </c>
      <c r="L5" s="33">
        <f>'[3]arkusz główny'!AM9</f>
        <v>19985000.75</v>
      </c>
      <c r="M5" s="33">
        <f>'[3]arkusz główny'!AN9</f>
        <v>6864353.4900000002</v>
      </c>
      <c r="N5" s="246"/>
      <c r="O5" s="248"/>
    </row>
    <row r="6" spans="1:15" x14ac:dyDescent="0.25">
      <c r="A6" s="35" t="s">
        <v>19</v>
      </c>
      <c r="B6" s="36" t="s">
        <v>20</v>
      </c>
      <c r="C6" s="241"/>
      <c r="D6" s="37">
        <f>'[3]arkusz główny'!H16</f>
        <v>4</v>
      </c>
      <c r="E6" s="38">
        <f>'[3]arkusz główny'!I16</f>
        <v>111855192</v>
      </c>
      <c r="F6" s="250"/>
      <c r="G6" s="39">
        <f>'[3]arkusz główny'!U16</f>
        <v>2</v>
      </c>
      <c r="H6" s="38">
        <f>'[3]arkusz główny'!V16</f>
        <v>67859683.479999989</v>
      </c>
      <c r="I6" s="244"/>
      <c r="J6" s="40">
        <f>'[3]arkusz główny'!AK16</f>
        <v>1</v>
      </c>
      <c r="K6" s="41">
        <f>'[3]arkusz główny'!AL16</f>
        <v>13520345.869999999</v>
      </c>
      <c r="L6" s="42">
        <f>'[3]arkusz główny'!AM16</f>
        <v>8602996.0700000003</v>
      </c>
      <c r="M6" s="33">
        <f>'[3]arkusz główny'!AN16</f>
        <v>2945609.12</v>
      </c>
      <c r="N6" s="246"/>
      <c r="O6" s="248"/>
    </row>
    <row r="7" spans="1:15" ht="24" x14ac:dyDescent="0.25">
      <c r="A7" s="43">
        <v>2</v>
      </c>
      <c r="B7" s="44" t="s">
        <v>21</v>
      </c>
      <c r="C7" s="45">
        <f>'[3]arkusz główny'!F19</f>
        <v>486233424.21403503</v>
      </c>
      <c r="D7" s="46">
        <f>D8+D10</f>
        <v>164</v>
      </c>
      <c r="E7" s="47">
        <f>E8+E10</f>
        <v>560224808.11000001</v>
      </c>
      <c r="F7" s="48">
        <f>IFERROR(E7/C7,".")</f>
        <v>1.1521725578935</v>
      </c>
      <c r="G7" s="49">
        <f>G8+G10</f>
        <v>120</v>
      </c>
      <c r="H7" s="47">
        <f>H8+H10</f>
        <v>476079091.70999998</v>
      </c>
      <c r="I7" s="50">
        <f>IFERROR(H7/C7,".")</f>
        <v>0.97911634207284515</v>
      </c>
      <c r="J7" s="51">
        <f>J10+J8</f>
        <v>28</v>
      </c>
      <c r="K7" s="52">
        <f>K8+K10</f>
        <v>247822159.78</v>
      </c>
      <c r="L7" s="52">
        <f>L8+L10</f>
        <v>157689239.12</v>
      </c>
      <c r="M7" s="52">
        <f>M8+M10</f>
        <v>54406888.799999997</v>
      </c>
      <c r="N7" s="53">
        <f>IFERROR(M7/O7,".")</f>
        <v>0.50376506801786758</v>
      </c>
      <c r="O7" s="54">
        <f>'[3]arkusz główny'!AR19</f>
        <v>108000519</v>
      </c>
    </row>
    <row r="8" spans="1:15" x14ac:dyDescent="0.25">
      <c r="A8" s="260" t="s">
        <v>22</v>
      </c>
      <c r="B8" s="26" t="s">
        <v>23</v>
      </c>
      <c r="C8" s="241"/>
      <c r="D8" s="289">
        <f>'[3]arkusz główny'!H20</f>
        <v>103</v>
      </c>
      <c r="E8" s="284">
        <f>'[3]arkusz główny'!I20</f>
        <v>499787010.64999998</v>
      </c>
      <c r="F8" s="250"/>
      <c r="G8" s="282">
        <f>'[3]arkusz główny'!U20</f>
        <v>88</v>
      </c>
      <c r="H8" s="284">
        <f>'[3]arkusz główny'!V20</f>
        <v>456300386.75</v>
      </c>
      <c r="I8" s="244"/>
      <c r="J8" s="286">
        <f>'[3]arkusz główny'!AK20</f>
        <v>17</v>
      </c>
      <c r="K8" s="273">
        <f>'[3]arkusz główny'!AL20</f>
        <v>230124155.53</v>
      </c>
      <c r="L8" s="287">
        <f>'[3]arkusz główny'!AM20</f>
        <v>146427999.30000001</v>
      </c>
      <c r="M8" s="273">
        <f>'[3]arkusz główny'!AN20</f>
        <v>50574994.210000001</v>
      </c>
      <c r="N8" s="246"/>
      <c r="O8" s="248"/>
    </row>
    <row r="9" spans="1:15" x14ac:dyDescent="0.25">
      <c r="A9" s="260"/>
      <c r="B9" s="60" t="s">
        <v>24</v>
      </c>
      <c r="C9" s="241"/>
      <c r="D9" s="290"/>
      <c r="E9" s="285"/>
      <c r="F9" s="250"/>
      <c r="G9" s="283"/>
      <c r="H9" s="285"/>
      <c r="I9" s="244"/>
      <c r="J9" s="286"/>
      <c r="K9" s="273"/>
      <c r="L9" s="288"/>
      <c r="M9" s="273"/>
      <c r="N9" s="246"/>
      <c r="O9" s="248"/>
    </row>
    <row r="10" spans="1:15" x14ac:dyDescent="0.25">
      <c r="A10" s="35" t="s">
        <v>25</v>
      </c>
      <c r="B10" s="36" t="s">
        <v>26</v>
      </c>
      <c r="C10" s="241"/>
      <c r="D10" s="37">
        <f>'[3]arkusz główny'!H26</f>
        <v>61</v>
      </c>
      <c r="E10" s="38">
        <f>'[3]arkusz główny'!I26</f>
        <v>60437797.459999993</v>
      </c>
      <c r="F10" s="250"/>
      <c r="G10" s="39">
        <f>'[3]arkusz główny'!U26</f>
        <v>32</v>
      </c>
      <c r="H10" s="38">
        <f>'[3]arkusz główny'!V26</f>
        <v>19778704.960000001</v>
      </c>
      <c r="I10" s="244"/>
      <c r="J10" s="40">
        <f>'[3]arkusz główny'!AK26</f>
        <v>11</v>
      </c>
      <c r="K10" s="41">
        <f>'[3]arkusz główny'!AL26</f>
        <v>17698004.250000004</v>
      </c>
      <c r="L10" s="41">
        <f>'[3]arkusz główny'!AM26</f>
        <v>11261239.82</v>
      </c>
      <c r="M10" s="41">
        <f>'[3]arkusz główny'!AN26</f>
        <v>3831894.59</v>
      </c>
      <c r="N10" s="246"/>
      <c r="O10" s="248"/>
    </row>
    <row r="11" spans="1:15" x14ac:dyDescent="0.25">
      <c r="A11" s="43">
        <v>3</v>
      </c>
      <c r="B11" s="44" t="s">
        <v>27</v>
      </c>
      <c r="C11" s="45">
        <f>'[3]arkusz główny'!F38</f>
        <v>195686256.55538499</v>
      </c>
      <c r="D11" s="46">
        <f>D12+D15</f>
        <v>4616</v>
      </c>
      <c r="E11" s="47">
        <f>E12+E15</f>
        <v>268037702.56</v>
      </c>
      <c r="F11" s="48"/>
      <c r="G11" s="49">
        <f>G12+G15</f>
        <v>3424</v>
      </c>
      <c r="H11" s="47">
        <f>H12+H15</f>
        <v>178881100.09999999</v>
      </c>
      <c r="I11" s="50">
        <f>IFERROR(H11/C11,".")</f>
        <v>0.91412193809007403</v>
      </c>
      <c r="J11" s="51">
        <f>'[3]arkusz główny'!AK38</f>
        <v>10634</v>
      </c>
      <c r="K11" s="52">
        <f>K12+K15</f>
        <v>102593745.26000001</v>
      </c>
      <c r="L11" s="52">
        <f>L12+L15</f>
        <v>65280296.020000011</v>
      </c>
      <c r="M11" s="52">
        <f>M12+M15</f>
        <v>23083265.32</v>
      </c>
      <c r="N11" s="53">
        <f>IFERROR(M11/O11,".")</f>
        <v>0.52456720964267212</v>
      </c>
      <c r="O11" s="54">
        <f>'[3]arkusz główny'!AR38</f>
        <v>44004400</v>
      </c>
    </row>
    <row r="12" spans="1:15" x14ac:dyDescent="0.25">
      <c r="A12" s="252" t="s">
        <v>28</v>
      </c>
      <c r="B12" s="61" t="s">
        <v>29</v>
      </c>
      <c r="C12" s="241"/>
      <c r="D12" s="32">
        <f>D13+D14</f>
        <v>4417</v>
      </c>
      <c r="E12" s="274"/>
      <c r="F12" s="276"/>
      <c r="G12" s="62">
        <f>G13+G14</f>
        <v>3319</v>
      </c>
      <c r="H12" s="63">
        <f>H13+H14</f>
        <v>33773380.569999993</v>
      </c>
      <c r="I12" s="277"/>
      <c r="J12" s="32">
        <f>'[3]arkusz główny'!AK39</f>
        <v>10585</v>
      </c>
      <c r="K12" s="33">
        <f>K13+K14</f>
        <v>31081377.239999998</v>
      </c>
      <c r="L12" s="33">
        <f>L13+L14</f>
        <v>19776977.200000003</v>
      </c>
      <c r="M12" s="33">
        <f>M13+M14</f>
        <v>7157787.4000000004</v>
      </c>
      <c r="N12" s="278"/>
      <c r="O12" s="281"/>
    </row>
    <row r="13" spans="1:15" ht="24" x14ac:dyDescent="0.25">
      <c r="A13" s="253"/>
      <c r="B13" s="61" t="s">
        <v>30</v>
      </c>
      <c r="C13" s="241"/>
      <c r="D13" s="32">
        <f>'[3]arkusz główny'!H40</f>
        <v>4417</v>
      </c>
      <c r="E13" s="274"/>
      <c r="F13" s="276"/>
      <c r="G13" s="62">
        <f>'[3]arkusz główny'!U40</f>
        <v>3319</v>
      </c>
      <c r="H13" s="63">
        <f>'[3]zobowiązania wieloletnie'!F7</f>
        <v>11201647.349999992</v>
      </c>
      <c r="I13" s="277"/>
      <c r="J13" s="32">
        <f>'[3]arkusz główny'!AK40</f>
        <v>2430</v>
      </c>
      <c r="K13" s="33">
        <f>'[3]arkusz główny'!AL40</f>
        <v>8509644.0199999996</v>
      </c>
      <c r="L13" s="33">
        <f>'[3]arkusz główny'!AM40</f>
        <v>5414657.8200000012</v>
      </c>
      <c r="M13" s="33">
        <f>'[3]arkusz główny'!AN40</f>
        <v>1929702.37</v>
      </c>
      <c r="N13" s="279"/>
      <c r="O13" s="281"/>
    </row>
    <row r="14" spans="1:15" x14ac:dyDescent="0.25">
      <c r="A14" s="254"/>
      <c r="B14" s="64" t="s">
        <v>31</v>
      </c>
      <c r="C14" s="241"/>
      <c r="D14" s="65"/>
      <c r="E14" s="275"/>
      <c r="F14" s="276"/>
      <c r="G14" s="66"/>
      <c r="H14" s="67">
        <f>'[3]zobowiązania wieloletnie'!F8</f>
        <v>22571733.219999999</v>
      </c>
      <c r="I14" s="277"/>
      <c r="J14" s="68">
        <f>'[3]arkusz główny'!AK49</f>
        <v>8305</v>
      </c>
      <c r="K14" s="69">
        <f>'[3]arkusz główny'!AL49</f>
        <v>22571733.219999999</v>
      </c>
      <c r="L14" s="69">
        <f>'[3]arkusz główny'!AM49</f>
        <v>14362319.380000001</v>
      </c>
      <c r="M14" s="69">
        <f>'[3]arkusz główny'!AN49</f>
        <v>5228085.03</v>
      </c>
      <c r="N14" s="279"/>
      <c r="O14" s="281"/>
    </row>
    <row r="15" spans="1:15" x14ac:dyDescent="0.25">
      <c r="A15" s="35" t="s">
        <v>32</v>
      </c>
      <c r="B15" s="70" t="s">
        <v>33</v>
      </c>
      <c r="C15" s="27"/>
      <c r="D15" s="40">
        <f>'[3]arkusz główny'!H50</f>
        <v>199</v>
      </c>
      <c r="E15" s="41">
        <f>'[3]arkusz główny'!I50</f>
        <v>268037702.56</v>
      </c>
      <c r="F15" s="276"/>
      <c r="G15" s="71">
        <f>'[3]arkusz główny'!U50</f>
        <v>105</v>
      </c>
      <c r="H15" s="72">
        <f>'[3]arkusz główny'!V50</f>
        <v>145107719.53</v>
      </c>
      <c r="I15" s="277"/>
      <c r="J15" s="40">
        <f>'[3]arkusz główny'!AK50</f>
        <v>50</v>
      </c>
      <c r="K15" s="41">
        <f>'[3]arkusz główny'!AL50</f>
        <v>71512368.020000011</v>
      </c>
      <c r="L15" s="41">
        <f>'[3]arkusz główny'!AM50</f>
        <v>45503318.820000008</v>
      </c>
      <c r="M15" s="41">
        <f>'[3]arkusz główny'!AN50</f>
        <v>15925477.920000002</v>
      </c>
      <c r="N15" s="280"/>
      <c r="O15" s="281"/>
    </row>
    <row r="16" spans="1:15" x14ac:dyDescent="0.25">
      <c r="A16" s="43">
        <v>4</v>
      </c>
      <c r="B16" s="44" t="s">
        <v>34</v>
      </c>
      <c r="C16" s="45">
        <f>'[3]arkusz główny'!F54</f>
        <v>17936914291.683159</v>
      </c>
      <c r="D16" s="46">
        <f>D17+D21+D22+D23+D24</f>
        <v>123450</v>
      </c>
      <c r="E16" s="47">
        <f>E17+E21+E22+E23+E24</f>
        <v>35036261386.566032</v>
      </c>
      <c r="F16" s="48">
        <f t="shared" ref="F16:F26" si="0">IFERROR(E16/C16,".")</f>
        <v>1.953304833641947</v>
      </c>
      <c r="G16" s="49">
        <f>G17+G21+G22+G23+G24</f>
        <v>55762</v>
      </c>
      <c r="H16" s="47">
        <f>H17+H21+H22+H23+H24</f>
        <v>14975203390.089689</v>
      </c>
      <c r="I16" s="50">
        <f t="shared" ref="I16:I26" si="1">IFERROR(H16/C16,".")</f>
        <v>0.83488180556414149</v>
      </c>
      <c r="J16" s="51">
        <f>'[3]arkusz główny'!AK54</f>
        <v>44055</v>
      </c>
      <c r="K16" s="52">
        <f>K17+K21+K22+K23+K24</f>
        <v>10743095505.179998</v>
      </c>
      <c r="L16" s="52">
        <f>L17+L21+L22+L23+L24</f>
        <v>6997275742.7400017</v>
      </c>
      <c r="M16" s="52">
        <f>M17+M21+M22+M23+M24</f>
        <v>2398982187.5399976</v>
      </c>
      <c r="N16" s="53">
        <f t="shared" ref="N16:N26" si="2">IFERROR(M16/O16,".")</f>
        <v>0.59842953525775566</v>
      </c>
      <c r="O16" s="54">
        <f>'[3]arkusz główny'!AR54</f>
        <v>4008796435</v>
      </c>
    </row>
    <row r="17" spans="1:16" x14ac:dyDescent="0.25">
      <c r="A17" s="252" t="s">
        <v>35</v>
      </c>
      <c r="B17" s="73" t="s">
        <v>36</v>
      </c>
      <c r="C17" s="74">
        <f>'[3]arkusz główny'!F55</f>
        <v>10344969020.326771</v>
      </c>
      <c r="D17" s="56">
        <f>'[3]arkusz główny'!H55</f>
        <v>102959</v>
      </c>
      <c r="E17" s="57">
        <f>'[3]arkusz główny'!I55</f>
        <v>20068509707.120003</v>
      </c>
      <c r="F17" s="75">
        <f t="shared" si="0"/>
        <v>1.9399294157080125</v>
      </c>
      <c r="G17" s="58">
        <f>'[3]arkusz główny'!U55</f>
        <v>47085</v>
      </c>
      <c r="H17" s="57">
        <f>'[3]arkusz główny'!V55</f>
        <v>9057157415.6300011</v>
      </c>
      <c r="I17" s="75">
        <f t="shared" si="1"/>
        <v>0.87551324685783438</v>
      </c>
      <c r="J17" s="59">
        <f>'[3]arkusz główny'!AK55</f>
        <v>40229</v>
      </c>
      <c r="K17" s="42">
        <f>'[3]arkusz główny'!AL55</f>
        <v>7592662697.9099989</v>
      </c>
      <c r="L17" s="42">
        <f>'[3]arkusz główny'!AM55</f>
        <v>4831211137.8700008</v>
      </c>
      <c r="M17" s="42">
        <f>'[3]arkusz główny'!AN55</f>
        <v>1697908047.5299978</v>
      </c>
      <c r="N17" s="76">
        <f t="shared" si="2"/>
        <v>0.73346221987533766</v>
      </c>
      <c r="O17" s="77">
        <f>'[3]arkusz główny'!AR55</f>
        <v>2314922298</v>
      </c>
      <c r="P17" s="78"/>
    </row>
    <row r="18" spans="1:16" x14ac:dyDescent="0.25">
      <c r="A18" s="260"/>
      <c r="B18" s="79" t="s">
        <v>37</v>
      </c>
      <c r="C18" s="80">
        <f>[3]limity_ogółem!E98</f>
        <v>9414665496.5946693</v>
      </c>
      <c r="D18" s="81">
        <f>'[3]4.1_modernizacja'!D46+'[3]4.1_modernizacja'!D69+'[3]4.1_modernizacja'!D92+'[3]4.1_modernizacja'!D115</f>
        <v>97278</v>
      </c>
      <c r="E18" s="82">
        <f>'[3]4.1_modernizacja'!E46+'[3]4.1_modernizacja'!E69+'[3]4.1_modernizacja'!E92+'[3]4.1_modernizacja'!E115</f>
        <v>19576439127.169994</v>
      </c>
      <c r="F18" s="75">
        <f t="shared" si="0"/>
        <v>2.0793557810684713</v>
      </c>
      <c r="G18" s="83">
        <f>'[3]4.1_modernizacja'!M46+'[3]4.1_modernizacja'!M69+'[3]4.1_modernizacja'!M92+'[3]4.1_modernizacja'!M115</f>
        <v>46683</v>
      </c>
      <c r="H18" s="82">
        <f>'[3]4.1_modernizacja'!N46+'[3]4.1_modernizacja'!N69+'[3]4.1_modernizacja'!N92+'[3]4.1_modernizacja'!N115</f>
        <v>9028027114.1300011</v>
      </c>
      <c r="I18" s="75">
        <f t="shared" si="1"/>
        <v>0.95893232928939243</v>
      </c>
      <c r="J18" s="68">
        <v>40116</v>
      </c>
      <c r="K18" s="69">
        <f>'[3]4.1_modernizacja'!W46+'[3]4.1_modernizacja'!W69+'[3]4.1_modernizacja'!W92+'[3]4.1_modernizacja'!W115</f>
        <v>7578730416.6099997</v>
      </c>
      <c r="L18" s="69">
        <f>'[3]4.1_modernizacja'!X46+'[3]4.1_modernizacja'!X69+'[3]4.1_modernizacja'!X92+'[3]4.1_modernizacja'!X115</f>
        <v>4822346027.9800005</v>
      </c>
      <c r="M18" s="69">
        <f>'[3]4.1_modernizacja'!Y46+'[3]4.1_modernizacja'!Y69+'[3]4.1_modernizacja'!Y92+'[3]4.1_modernizacja'!Y115</f>
        <v>1694903606.129998</v>
      </c>
      <c r="N18" s="84">
        <f t="shared" si="2"/>
        <v>0.80482722830735609</v>
      </c>
      <c r="O18" s="80">
        <f>[3]limity_ogółem!D98</f>
        <v>2105922298</v>
      </c>
    </row>
    <row r="19" spans="1:16" x14ac:dyDescent="0.25">
      <c r="A19" s="260"/>
      <c r="B19" s="79" t="s">
        <v>38</v>
      </c>
      <c r="C19" s="85">
        <f>[3]limity_ogółem!E99</f>
        <v>45052023.732099995</v>
      </c>
      <c r="D19" s="81">
        <f>'[3]4.1_modernizacja'!D138</f>
        <v>2666</v>
      </c>
      <c r="E19" s="82">
        <f>'[3]4.1_modernizacja'!E138</f>
        <v>210512557</v>
      </c>
      <c r="F19" s="75">
        <f t="shared" si="0"/>
        <v>4.6726548456913779</v>
      </c>
      <c r="G19" s="83">
        <f>'[3]4.1_modernizacja'!M138</f>
        <v>392</v>
      </c>
      <c r="H19" s="82">
        <f>'[3]4.1_modernizacja'!N138</f>
        <v>28110689</v>
      </c>
      <c r="I19" s="86">
        <f t="shared" si="1"/>
        <v>0.62396062754381587</v>
      </c>
      <c r="J19" s="68">
        <f>'[3]4.1_modernizacja'!AB138</f>
        <v>221</v>
      </c>
      <c r="K19" s="69">
        <f>'[3]4.1_modernizacja'!W138</f>
        <v>13932281.300000001</v>
      </c>
      <c r="L19" s="69">
        <f>'[3]4.1_modernizacja'!X138</f>
        <v>8865109.8899999987</v>
      </c>
      <c r="M19" s="69">
        <f>'[3]4.1_modernizacja'!Y138</f>
        <v>3004441.4000000004</v>
      </c>
      <c r="N19" s="84">
        <f t="shared" si="2"/>
        <v>0.30044414000000003</v>
      </c>
      <c r="O19" s="80">
        <f>[3]limity_ogółem!D99</f>
        <v>10000000</v>
      </c>
    </row>
    <row r="20" spans="1:16" x14ac:dyDescent="0.25">
      <c r="A20" s="260"/>
      <c r="B20" s="79" t="s">
        <v>39</v>
      </c>
      <c r="C20" s="87">
        <f>[3]limity_ogółem!E100</f>
        <v>355880000</v>
      </c>
      <c r="D20" s="28">
        <f>'[3]4.1_modernizacja'!D161</f>
        <v>3015</v>
      </c>
      <c r="E20" s="29">
        <f>'[3]4.1_modernizacja'!E161</f>
        <v>281558022.95000005</v>
      </c>
      <c r="F20" s="88">
        <f t="shared" si="0"/>
        <v>0.79116000604136238</v>
      </c>
      <c r="G20" s="31">
        <f>'[3]4.1_modernizacja'!M161</f>
        <v>10</v>
      </c>
      <c r="H20" s="29">
        <f>'[3]4.1_modernizacja'!N161</f>
        <v>1019612.5</v>
      </c>
      <c r="I20" s="89">
        <f t="shared" si="1"/>
        <v>2.8650458019557155E-3</v>
      </c>
      <c r="J20" s="59">
        <f>'[3]4.1_modernizacja'!V161</f>
        <v>0</v>
      </c>
      <c r="K20" s="42">
        <f>'[3]4.1_modernizacja'!W161</f>
        <v>0</v>
      </c>
      <c r="L20" s="42">
        <f>'[3]4.1_modernizacja'!X161</f>
        <v>0</v>
      </c>
      <c r="M20" s="69">
        <f>'[3]4.1_modernizacja'!Y161</f>
        <v>0</v>
      </c>
      <c r="N20" s="84">
        <f t="shared" si="2"/>
        <v>0</v>
      </c>
      <c r="O20" s="80">
        <f>[3]limity_ogółem!D100</f>
        <v>80000000</v>
      </c>
    </row>
    <row r="21" spans="1:16" x14ac:dyDescent="0.25">
      <c r="A21" s="260"/>
      <c r="B21" s="73" t="s">
        <v>40</v>
      </c>
      <c r="C21" s="90">
        <f>'[3]arkusz główny'!F70</f>
        <v>503600833.25911498</v>
      </c>
      <c r="D21" s="91">
        <f>'[3]arkusz główny'!H70</f>
        <v>4681</v>
      </c>
      <c r="E21" s="92">
        <f>'[3]arkusz główny'!I70</f>
        <v>805486735.70000005</v>
      </c>
      <c r="F21" s="93">
        <f t="shared" si="0"/>
        <v>1.5994547318104959</v>
      </c>
      <c r="G21" s="94">
        <f>'[3]arkusz główny'!U70</f>
        <v>2805</v>
      </c>
      <c r="H21" s="92">
        <f>'[3]arkusz główny'!V70</f>
        <v>421681912.96999997</v>
      </c>
      <c r="I21" s="95">
        <f t="shared" si="1"/>
        <v>0.8373336283838797</v>
      </c>
      <c r="J21" s="96">
        <f>'[3]arkusz główny'!AK70</f>
        <v>2536</v>
      </c>
      <c r="K21" s="72">
        <f>'[3]arkusz główny'!AL70</f>
        <v>387123722.17000002</v>
      </c>
      <c r="L21" s="72">
        <f>'[3]arkusz główny'!AM70</f>
        <v>340410106.79000002</v>
      </c>
      <c r="M21" s="72">
        <f>'[3]arkusz główny'!AN70</f>
        <v>86665621.590000004</v>
      </c>
      <c r="N21" s="97">
        <f t="shared" si="2"/>
        <v>0.76832358908489207</v>
      </c>
      <c r="O21" s="98">
        <f>'[3]arkusz główny'!AR70</f>
        <v>112798335</v>
      </c>
    </row>
    <row r="22" spans="1:16" ht="36" x14ac:dyDescent="0.25">
      <c r="A22" s="260"/>
      <c r="B22" s="73" t="str">
        <f>'[3]arkusz główny'!D74</f>
        <v>Inwestycje mające na celu ochronę wód przed zanieczyszczeniem azotanami pochodzącymi ze źródeł rolniczych 
(w tym "Inwestycje w gospodarstwach położonych na obszarach OSN")</v>
      </c>
      <c r="C22" s="90">
        <f>'[3]arkusz główny'!F74</f>
        <v>618589132.41637504</v>
      </c>
      <c r="D22" s="91">
        <f>'[3]arkusz główny'!H74</f>
        <v>9730</v>
      </c>
      <c r="E22" s="92">
        <f>'[3]arkusz główny'!I74</f>
        <v>777913484.14999998</v>
      </c>
      <c r="F22" s="99">
        <f t="shared" si="0"/>
        <v>1.2575608645293546</v>
      </c>
      <c r="G22" s="94">
        <f>'[3]arkusz główny'!U74</f>
        <v>4108</v>
      </c>
      <c r="H22" s="92">
        <f>'[3]arkusz główny'!V74</f>
        <v>318275660.94999999</v>
      </c>
      <c r="I22" s="95">
        <f t="shared" si="1"/>
        <v>0.51451867527437789</v>
      </c>
      <c r="J22" s="96">
        <f>'[3]arkusz główny'!AK74</f>
        <v>3413</v>
      </c>
      <c r="K22" s="72">
        <f>'[3]arkusz główny'!AL74</f>
        <v>252509430.33999997</v>
      </c>
      <c r="L22" s="72">
        <f>'[3]arkusz główny'!AM74</f>
        <v>228032684.46000001</v>
      </c>
      <c r="M22" s="72">
        <f>'[3]arkusz główny'!AN74</f>
        <v>55073539.360000007</v>
      </c>
      <c r="N22" s="97">
        <f t="shared" si="2"/>
        <v>0.40100468087357694</v>
      </c>
      <c r="O22" s="98">
        <f>'[3]arkusz główny'!AR74</f>
        <v>137338894</v>
      </c>
    </row>
    <row r="23" spans="1:16" x14ac:dyDescent="0.25">
      <c r="A23" s="35" t="s">
        <v>41</v>
      </c>
      <c r="B23" s="73" t="s">
        <v>42</v>
      </c>
      <c r="C23" s="100">
        <f>'[3]arkusz główny'!F82</f>
        <v>3844986052.644805</v>
      </c>
      <c r="D23" s="81">
        <f>'[3]arkusz główny'!H82</f>
        <v>5846</v>
      </c>
      <c r="E23" s="82">
        <f>'[3]arkusz główny'!I82</f>
        <v>11194415060.359999</v>
      </c>
      <c r="F23" s="101">
        <f t="shared" si="0"/>
        <v>2.9114319030259757</v>
      </c>
      <c r="G23" s="83">
        <f>'[3]arkusz główny'!U82</f>
        <v>1579</v>
      </c>
      <c r="H23" s="82">
        <f>'[3]arkusz główny'!V82</f>
        <v>3346487626.2600002</v>
      </c>
      <c r="I23" s="102">
        <f t="shared" si="1"/>
        <v>0.87035104430563315</v>
      </c>
      <c r="J23" s="40">
        <f>'[3]arkusz główny'!AK82</f>
        <v>893</v>
      </c>
      <c r="K23" s="41">
        <f>'[3]arkusz główny'!AL82</f>
        <v>2076216414.5400002</v>
      </c>
      <c r="L23" s="41">
        <f>'[3]arkusz główny'!AM82</f>
        <v>1321096498.5600002</v>
      </c>
      <c r="M23" s="41">
        <f>'[3]arkusz główny'!AN82</f>
        <v>463271567.89000005</v>
      </c>
      <c r="N23" s="103">
        <f t="shared" si="2"/>
        <v>0.54162842388585308</v>
      </c>
      <c r="O23" s="104">
        <f>'[3]arkusz główny'!AR82</f>
        <v>855330975</v>
      </c>
    </row>
    <row r="24" spans="1:16" x14ac:dyDescent="0.25">
      <c r="A24" s="252" t="s">
        <v>43</v>
      </c>
      <c r="B24" s="70" t="s">
        <v>44</v>
      </c>
      <c r="C24" s="100">
        <f>'[3]arkusz główny'!F94</f>
        <v>1889399973.653595</v>
      </c>
      <c r="D24" s="81">
        <f>'[3]arkusz główny'!H94</f>
        <v>234</v>
      </c>
      <c r="E24" s="82">
        <f>'[3]arkusz główny'!I94</f>
        <v>2189936399.2360291</v>
      </c>
      <c r="F24" s="101">
        <f t="shared" si="0"/>
        <v>1.1590644806675194</v>
      </c>
      <c r="G24" s="39">
        <f>'[3]arkusz główny'!U94</f>
        <v>185</v>
      </c>
      <c r="H24" s="82">
        <f>'[3]arkusz główny'!V94</f>
        <v>1831600774.2796886</v>
      </c>
      <c r="I24" s="102">
        <f t="shared" si="1"/>
        <v>0.96940870107977284</v>
      </c>
      <c r="J24" s="105">
        <f>'[3]arkusz główny'!AK94</f>
        <v>51</v>
      </c>
      <c r="K24" s="69">
        <f>'[3]arkusz główny'!AL94</f>
        <v>434583240.21999991</v>
      </c>
      <c r="L24" s="106">
        <f>'[3]arkusz główny'!AM94</f>
        <v>276525315.06</v>
      </c>
      <c r="M24" s="41">
        <f>'[3]arkusz główny'!AN94</f>
        <v>96063411.170000002</v>
      </c>
      <c r="N24" s="103">
        <f t="shared" si="2"/>
        <v>0.22704729155293435</v>
      </c>
      <c r="O24" s="104">
        <f>'[3]arkusz główny'!AR94</f>
        <v>423098688</v>
      </c>
    </row>
    <row r="25" spans="1:16" x14ac:dyDescent="0.25">
      <c r="A25" s="254"/>
      <c r="B25" s="70" t="s">
        <v>45</v>
      </c>
      <c r="C25" s="100">
        <f>'[3]arkusz główny'!F95</f>
        <v>735369279.38250005</v>
      </c>
      <c r="D25" s="81"/>
      <c r="E25" s="82"/>
      <c r="F25" s="101"/>
      <c r="G25" s="39"/>
      <c r="H25" s="82"/>
      <c r="I25" s="102"/>
      <c r="J25" s="105"/>
      <c r="K25" s="69"/>
      <c r="L25" s="106"/>
      <c r="M25" s="41"/>
      <c r="N25" s="103"/>
      <c r="O25" s="104">
        <f>'[3]arkusz główny'!AR95</f>
        <v>165307245</v>
      </c>
    </row>
    <row r="26" spans="1:16" ht="24" x14ac:dyDescent="0.25">
      <c r="A26" s="43">
        <v>5</v>
      </c>
      <c r="B26" s="44" t="s">
        <v>46</v>
      </c>
      <c r="C26" s="45">
        <f>'[3]arkusz główny'!F96</f>
        <v>535518373.79764998</v>
      </c>
      <c r="D26" s="46">
        <f>D27+D28</f>
        <v>11561</v>
      </c>
      <c r="E26" s="47">
        <f>E27+E28</f>
        <v>836571552.74000001</v>
      </c>
      <c r="F26" s="48">
        <f t="shared" si="0"/>
        <v>1.5621715214128311</v>
      </c>
      <c r="G26" s="49">
        <f>G27+G28</f>
        <v>6168</v>
      </c>
      <c r="H26" s="47">
        <f>H27+H28</f>
        <v>409306224.62</v>
      </c>
      <c r="I26" s="50">
        <f t="shared" si="1"/>
        <v>0.76431779869173966</v>
      </c>
      <c r="J26" s="51">
        <f>'[3]arkusz główny'!AK96</f>
        <v>4719</v>
      </c>
      <c r="K26" s="52">
        <f>K27+K28</f>
        <v>321036237.71999997</v>
      </c>
      <c r="L26" s="52">
        <f>L27+L28</f>
        <v>203292626.31999999</v>
      </c>
      <c r="M26" s="52">
        <f>M27+M28</f>
        <v>70472002.450000003</v>
      </c>
      <c r="N26" s="53">
        <f t="shared" si="2"/>
        <v>0.59497069487444987</v>
      </c>
      <c r="O26" s="54">
        <f>'[3]arkusz główny'!AR96</f>
        <v>118446174</v>
      </c>
    </row>
    <row r="27" spans="1:16" x14ac:dyDescent="0.25">
      <c r="A27" s="55" t="s">
        <v>47</v>
      </c>
      <c r="B27" s="107" t="s">
        <v>48</v>
      </c>
      <c r="C27" s="241"/>
      <c r="D27" s="28">
        <f>'[3]arkusz główny'!H97</f>
        <v>9859</v>
      </c>
      <c r="E27" s="29">
        <f>'[3]arkusz główny'!I97</f>
        <v>716751271.96000004</v>
      </c>
      <c r="F27" s="250"/>
      <c r="G27" s="31">
        <f>'[3]arkusz główny'!U97</f>
        <v>5534</v>
      </c>
      <c r="H27" s="29">
        <f>'[3]arkusz główny'!V97</f>
        <v>375417883.29000002</v>
      </c>
      <c r="I27" s="244"/>
      <c r="J27" s="59">
        <f>'[3]arkusz główny'!AK97</f>
        <v>4223</v>
      </c>
      <c r="K27" s="42">
        <f>'[3]arkusz główny'!AL97</f>
        <v>294220076.76999998</v>
      </c>
      <c r="L27" s="42">
        <f>'[3]arkusz główny'!AM97</f>
        <v>186229505.30000001</v>
      </c>
      <c r="M27" s="42">
        <f>'[3]arkusz główny'!AN97</f>
        <v>64453460.840000004</v>
      </c>
      <c r="N27" s="246"/>
      <c r="O27" s="248"/>
    </row>
    <row r="28" spans="1:16" x14ac:dyDescent="0.25">
      <c r="A28" s="35" t="s">
        <v>49</v>
      </c>
      <c r="B28" s="36" t="s">
        <v>50</v>
      </c>
      <c r="C28" s="241"/>
      <c r="D28" s="37">
        <f>'[3]arkusz główny'!H107</f>
        <v>1702</v>
      </c>
      <c r="E28" s="38">
        <f>'[3]arkusz główny'!I107</f>
        <v>119820280.78</v>
      </c>
      <c r="F28" s="250"/>
      <c r="G28" s="39">
        <f>'[3]arkusz główny'!U107</f>
        <v>634</v>
      </c>
      <c r="H28" s="38">
        <f>'[3]arkusz główny'!V107</f>
        <v>33888341.329999998</v>
      </c>
      <c r="I28" s="244"/>
      <c r="J28" s="40">
        <f>'[3]arkusz główny'!AK107</f>
        <v>499</v>
      </c>
      <c r="K28" s="41">
        <f>'[3]arkusz główny'!AL107</f>
        <v>26816160.950000003</v>
      </c>
      <c r="L28" s="41">
        <f>'[3]arkusz główny'!AM107</f>
        <v>17063121.019999996</v>
      </c>
      <c r="M28" s="41">
        <f>'[3]arkusz główny'!AN107</f>
        <v>6018541.6100000003</v>
      </c>
      <c r="N28" s="246"/>
      <c r="O28" s="248"/>
    </row>
    <row r="29" spans="1:16" x14ac:dyDescent="0.25">
      <c r="A29" s="43">
        <v>6</v>
      </c>
      <c r="B29" s="44" t="s">
        <v>51</v>
      </c>
      <c r="C29" s="45">
        <f>SUM(C30:C34)</f>
        <v>13939831580.462261</v>
      </c>
      <c r="D29" s="46">
        <f>D30+D31+D32+D33+D34</f>
        <v>171100</v>
      </c>
      <c r="E29" s="47">
        <f>E30+E31+E32+E33+E34</f>
        <v>21058822184.879997</v>
      </c>
      <c r="F29" s="48">
        <f t="shared" ref="F29:F35" si="3">IFERROR(E29/C29,".")</f>
        <v>1.5106941617856808</v>
      </c>
      <c r="G29" s="49">
        <f>G30+G31+G32+G33+G34</f>
        <v>122760</v>
      </c>
      <c r="H29" s="47">
        <f>H30+H31+H32+H33+H34</f>
        <v>12643663910.25</v>
      </c>
      <c r="I29" s="50">
        <f t="shared" ref="I29:I35" si="4">IFERROR(H29/C29,".")</f>
        <v>0.9070169777353021</v>
      </c>
      <c r="J29" s="51">
        <f>'[3]arkusz główny'!AK120</f>
        <v>118588</v>
      </c>
      <c r="K29" s="52">
        <f>K30+K31+K32+K33+K34</f>
        <v>10513532496.610001</v>
      </c>
      <c r="L29" s="52">
        <f>L30+L31+L32+L33+L34</f>
        <v>6689760717.9300003</v>
      </c>
      <c r="M29" s="52">
        <f>M30+M31+M32+M33+M34</f>
        <v>2328062011.2399998</v>
      </c>
      <c r="N29" s="53">
        <f t="shared" ref="N29:N35" si="5">IFERROR(M29/O29,".")</f>
        <v>0.7556494123569889</v>
      </c>
      <c r="O29" s="54">
        <f>SUM(O30:O34)</f>
        <v>3080875831</v>
      </c>
    </row>
    <row r="30" spans="1:16" x14ac:dyDescent="0.25">
      <c r="A30" s="55" t="s">
        <v>52</v>
      </c>
      <c r="B30" s="107" t="s">
        <v>53</v>
      </c>
      <c r="C30" s="108">
        <f>'[3]arkusz główny'!F121</f>
        <v>3529479481.1157846</v>
      </c>
      <c r="D30" s="28">
        <f>'[3]arkusz główny'!H121</f>
        <v>35642</v>
      </c>
      <c r="E30" s="29">
        <f>'[3]arkusz główny'!I121</f>
        <v>4485450000</v>
      </c>
      <c r="F30" s="88">
        <f t="shared" si="3"/>
        <v>1.2708531170103308</v>
      </c>
      <c r="G30" s="31">
        <f>'[3]arkusz główny'!U121</f>
        <v>26811</v>
      </c>
      <c r="H30" s="29">
        <f>'[3]arkusz główny'!V121</f>
        <v>3426900000</v>
      </c>
      <c r="I30" s="89">
        <f t="shared" si="4"/>
        <v>0.97093637130782928</v>
      </c>
      <c r="J30" s="59">
        <f>'[3]arkusz główny'!AK121</f>
        <v>26392</v>
      </c>
      <c r="K30" s="42">
        <f>'[3]arkusz główny'!AL121</f>
        <v>3034380000</v>
      </c>
      <c r="L30" s="42">
        <f>'[3]arkusz główny'!AM121</f>
        <v>1930775994</v>
      </c>
      <c r="M30" s="42">
        <f>'[3]arkusz główny'!AN121</f>
        <v>678057676.20999992</v>
      </c>
      <c r="N30" s="109">
        <f t="shared" si="5"/>
        <v>0.8657847088486833</v>
      </c>
      <c r="O30" s="77">
        <f>'[3]arkusz główny'!AR121</f>
        <v>783171231</v>
      </c>
    </row>
    <row r="31" spans="1:16" x14ac:dyDescent="0.25">
      <c r="A31" s="35" t="s">
        <v>54</v>
      </c>
      <c r="B31" s="36" t="s">
        <v>55</v>
      </c>
      <c r="C31" s="100">
        <f>'[3]arkusz główny'!F130</f>
        <v>3457081377.6327</v>
      </c>
      <c r="D31" s="81">
        <f>'[3]arkusz główny'!H130</f>
        <v>31826</v>
      </c>
      <c r="E31" s="82">
        <f>'[3]arkusz główny'!I130</f>
        <v>5630850000</v>
      </c>
      <c r="F31" s="101">
        <f t="shared" si="3"/>
        <v>1.6287872297226129</v>
      </c>
      <c r="G31" s="83">
        <f>'[3]arkusz główny'!U130</f>
        <v>18365</v>
      </c>
      <c r="H31" s="82">
        <f>'[3]arkusz główny'!V130</f>
        <v>3219500000</v>
      </c>
      <c r="I31" s="102">
        <f t="shared" si="4"/>
        <v>0.93127689178222695</v>
      </c>
      <c r="J31" s="40">
        <f>'[3]arkusz główny'!AK130</f>
        <v>15618</v>
      </c>
      <c r="K31" s="41">
        <f>'[3]arkusz główny'!AL130</f>
        <v>2281840000</v>
      </c>
      <c r="L31" s="41">
        <f>'[3]arkusz główny'!AM130</f>
        <v>1451934792</v>
      </c>
      <c r="M31" s="41">
        <f>'[3]arkusz główny'!AN130</f>
        <v>498729149.96999997</v>
      </c>
      <c r="N31" s="103">
        <f t="shared" si="5"/>
        <v>0.65840800645091757</v>
      </c>
      <c r="O31" s="104">
        <f>'[3]arkusz główny'!AR130</f>
        <v>757477347</v>
      </c>
    </row>
    <row r="32" spans="1:16" x14ac:dyDescent="0.25">
      <c r="A32" s="35" t="s">
        <v>56</v>
      </c>
      <c r="B32" s="36" t="s">
        <v>57</v>
      </c>
      <c r="C32" s="100">
        <f>'[3]arkusz główny'!F139</f>
        <v>4464498417.9480095</v>
      </c>
      <c r="D32" s="81">
        <f>'[3]arkusz główny'!H139</f>
        <v>89944</v>
      </c>
      <c r="E32" s="82">
        <f>'[3]arkusz główny'!I139</f>
        <v>5396640000</v>
      </c>
      <c r="F32" s="101">
        <f t="shared" si="3"/>
        <v>1.2087897664616991</v>
      </c>
      <c r="G32" s="83">
        <f>'[3]arkusz główny'!U139</f>
        <v>73334</v>
      </c>
      <c r="H32" s="82">
        <f>'[3]arkusz główny'!V139</f>
        <v>4400040000</v>
      </c>
      <c r="I32" s="102">
        <f t="shared" si="4"/>
        <v>0.98556200228700364</v>
      </c>
      <c r="J32" s="40">
        <f>'[3]arkusz główny'!AK139</f>
        <v>72879</v>
      </c>
      <c r="K32" s="41">
        <f>'[3]arkusz główny'!AL139</f>
        <v>3791976000</v>
      </c>
      <c r="L32" s="41">
        <f>'[3]arkusz główny'!AM139</f>
        <v>2412834328.8000002</v>
      </c>
      <c r="M32" s="41">
        <f>'[3]arkusz główny'!AN139</f>
        <v>841776407.48999989</v>
      </c>
      <c r="N32" s="103">
        <f t="shared" si="5"/>
        <v>0.85264541712228825</v>
      </c>
      <c r="O32" s="104">
        <f>'[3]arkusz główny'!AR139</f>
        <v>987252603</v>
      </c>
    </row>
    <row r="33" spans="1:15" x14ac:dyDescent="0.25">
      <c r="A33" s="35" t="s">
        <v>58</v>
      </c>
      <c r="B33" s="36" t="s">
        <v>59</v>
      </c>
      <c r="C33" s="100">
        <f>'[3]arkusz główny'!F150</f>
        <v>2478504526.5081</v>
      </c>
      <c r="D33" s="81">
        <f>'[3]arkusz główny'!H150</f>
        <v>12801</v>
      </c>
      <c r="E33" s="82">
        <f>'[3]arkusz główny'!I150</f>
        <v>5545882184.8799992</v>
      </c>
      <c r="F33" s="101">
        <f t="shared" si="3"/>
        <v>2.2375921147472937</v>
      </c>
      <c r="G33" s="83">
        <f>'[3]arkusz główny'!U150</f>
        <v>3679</v>
      </c>
      <c r="H33" s="82">
        <f>'[3]arkusz główny'!V150</f>
        <v>1587108412.8499999</v>
      </c>
      <c r="I33" s="102">
        <f t="shared" si="4"/>
        <v>0.64034920891834535</v>
      </c>
      <c r="J33" s="40">
        <f>'[3]arkusz główny'!AK150</f>
        <v>3211</v>
      </c>
      <c r="K33" s="41">
        <f>'[3]arkusz główny'!AL150</f>
        <v>1395357435.4100001</v>
      </c>
      <c r="L33" s="41">
        <f>'[3]arkusz główny'!AM150</f>
        <v>887865929.42000008</v>
      </c>
      <c r="M33" s="41">
        <f>'[3]arkusz główny'!AN150</f>
        <v>307166676.60999995</v>
      </c>
      <c r="N33" s="103">
        <f t="shared" si="5"/>
        <v>0.55789877564131973</v>
      </c>
      <c r="O33" s="104">
        <f>'[3]arkusz główny'!AR150</f>
        <v>550577793</v>
      </c>
    </row>
    <row r="34" spans="1:15" x14ac:dyDescent="0.25">
      <c r="A34" s="35" t="s">
        <v>60</v>
      </c>
      <c r="B34" s="36" t="s">
        <v>61</v>
      </c>
      <c r="C34" s="100">
        <f>'[3]arkusz główny'!F156</f>
        <v>10267777.257664999</v>
      </c>
      <c r="D34" s="37">
        <f>'[3]arkusz główny'!H156</f>
        <v>887</v>
      </c>
      <c r="E34" s="110"/>
      <c r="F34" s="111"/>
      <c r="G34" s="39">
        <f>'[3]arkusz główny'!U156</f>
        <v>571</v>
      </c>
      <c r="H34" s="38">
        <f>'[3]arkusz główny'!V156</f>
        <v>10115497.399999999</v>
      </c>
      <c r="I34" s="102">
        <f t="shared" si="4"/>
        <v>0.98516915065027122</v>
      </c>
      <c r="J34" s="40">
        <f>'[3]arkusz główny'!AK156</f>
        <v>570</v>
      </c>
      <c r="K34" s="41">
        <f>'[3]arkusz główny'!AL156</f>
        <v>9979061.1999999993</v>
      </c>
      <c r="L34" s="41">
        <f>'[3]arkusz główny'!AM156</f>
        <v>6349673.71</v>
      </c>
      <c r="M34" s="41">
        <f>'[3]arkusz główny'!AN156</f>
        <v>2332100.96</v>
      </c>
      <c r="N34" s="103">
        <f t="shared" si="5"/>
        <v>0.97298293556937265</v>
      </c>
      <c r="O34" s="104">
        <f>'[3]arkusz główny'!AR156</f>
        <v>2396857</v>
      </c>
    </row>
    <row r="35" spans="1:15" x14ac:dyDescent="0.25">
      <c r="A35" s="43">
        <v>7</v>
      </c>
      <c r="B35" s="44" t="s">
        <v>62</v>
      </c>
      <c r="C35" s="45">
        <f>'[3]arkusz główny'!F162</f>
        <v>9799378619.469265</v>
      </c>
      <c r="D35" s="46">
        <f>SUM(D36:D40)</f>
        <v>12994</v>
      </c>
      <c r="E35" s="47">
        <f>SUM(E36:E40)</f>
        <v>21325763939.630787</v>
      </c>
      <c r="F35" s="48">
        <f t="shared" si="3"/>
        <v>2.1762363480130325</v>
      </c>
      <c r="G35" s="49">
        <f>SUM(G36:G40)</f>
        <v>6196</v>
      </c>
      <c r="H35" s="47">
        <f>SUM(H36:H40)</f>
        <v>9162375937.4061108</v>
      </c>
      <c r="I35" s="50">
        <f t="shared" si="4"/>
        <v>0.93499560463991394</v>
      </c>
      <c r="J35" s="51">
        <f>'[3]arkusz główny'!AK162</f>
        <v>2108</v>
      </c>
      <c r="K35" s="52">
        <f>SUM(K36:K40)</f>
        <v>5357895650.0499992</v>
      </c>
      <c r="L35" s="52">
        <f>SUM(L36:L40)</f>
        <v>3409447789.96</v>
      </c>
      <c r="M35" s="52">
        <f>SUM(M36:M40)</f>
        <v>1215684798.9400003</v>
      </c>
      <c r="N35" s="53">
        <f t="shared" si="5"/>
        <v>0.54922475021508954</v>
      </c>
      <c r="O35" s="54">
        <f>'[3]arkusz główny'!AR162</f>
        <v>2213455964</v>
      </c>
    </row>
    <row r="36" spans="1:15" x14ac:dyDescent="0.25">
      <c r="A36" s="252" t="s">
        <v>63</v>
      </c>
      <c r="B36" s="73" t="s">
        <v>64</v>
      </c>
      <c r="C36" s="241"/>
      <c r="D36" s="28">
        <f>'[3]arkusz główny'!H163</f>
        <v>6601</v>
      </c>
      <c r="E36" s="29">
        <f>'[3]arkusz główny'!I163</f>
        <v>9980973979.9603939</v>
      </c>
      <c r="F36" s="250"/>
      <c r="G36" s="31">
        <f>'[3]arkusz główny'!U163</f>
        <v>2818</v>
      </c>
      <c r="H36" s="29">
        <f>'[3]arkusz główny'!V163</f>
        <v>3735940055.1965394</v>
      </c>
      <c r="I36" s="244"/>
      <c r="J36" s="32">
        <f>'[3]arkusz główny'!AK163</f>
        <v>1230</v>
      </c>
      <c r="K36" s="33">
        <f>'[3]arkusz główny'!AL163</f>
        <v>2177655406.1500001</v>
      </c>
      <c r="L36" s="33">
        <f>'[3]arkusz główny'!AM163</f>
        <v>1385642125.6899998</v>
      </c>
      <c r="M36" s="33">
        <f>'[3]arkusz główny'!AN163</f>
        <v>504935465.19000006</v>
      </c>
      <c r="N36" s="246"/>
      <c r="O36" s="248"/>
    </row>
    <row r="37" spans="1:15" x14ac:dyDescent="0.25">
      <c r="A37" s="268"/>
      <c r="B37" s="73" t="s">
        <v>65</v>
      </c>
      <c r="C37" s="241"/>
      <c r="D37" s="81">
        <f>'[3]arkusz główny'!H164</f>
        <v>4423</v>
      </c>
      <c r="E37" s="82">
        <f>'[3]arkusz główny'!I164</f>
        <v>9910620913.6288548</v>
      </c>
      <c r="F37" s="250"/>
      <c r="G37" s="83">
        <f>'[3]arkusz główny'!U164</f>
        <v>2279</v>
      </c>
      <c r="H37" s="82">
        <f>'[3]arkusz główny'!V164</f>
        <v>4616552718.1187439</v>
      </c>
      <c r="I37" s="244"/>
      <c r="J37" s="68">
        <f>'[3]arkusz główny'!AK164</f>
        <v>1270</v>
      </c>
      <c r="K37" s="69">
        <f>'[3]arkusz główny'!AL164</f>
        <v>2503720416.1700001</v>
      </c>
      <c r="L37" s="69">
        <f>'[3]arkusz główny'!AM164</f>
        <v>1593336101.8200002</v>
      </c>
      <c r="M37" s="69">
        <f>'[3]arkusz główny'!AN164</f>
        <v>559550910.17000008</v>
      </c>
      <c r="N37" s="246"/>
      <c r="O37" s="248"/>
    </row>
    <row r="38" spans="1:15" x14ac:dyDescent="0.25">
      <c r="A38" s="252" t="s">
        <v>66</v>
      </c>
      <c r="B38" s="70" t="s">
        <v>67</v>
      </c>
      <c r="C38" s="241"/>
      <c r="D38" s="81">
        <f>'[3]arkusz główny'!H167</f>
        <v>1517</v>
      </c>
      <c r="E38" s="82">
        <f>'[3]arkusz główny'!I167</f>
        <v>930429456.52448702</v>
      </c>
      <c r="F38" s="250"/>
      <c r="G38" s="83">
        <f>'[3]arkusz główny'!U167</f>
        <v>807</v>
      </c>
      <c r="H38" s="82">
        <f>'[3]arkusz główny'!V167</f>
        <v>497916625.36769605</v>
      </c>
      <c r="I38" s="244"/>
      <c r="J38" s="68">
        <f>'[3]arkusz główny'!AK167</f>
        <v>574</v>
      </c>
      <c r="K38" s="69">
        <f>'[3]arkusz główny'!AL167</f>
        <v>403660464.79000002</v>
      </c>
      <c r="L38" s="69">
        <f>'[3]arkusz główny'!AM167</f>
        <v>256849150.81999999</v>
      </c>
      <c r="M38" s="69">
        <f>'[3]arkusz główny'!AN167</f>
        <v>89645076.689999998</v>
      </c>
      <c r="N38" s="246"/>
      <c r="O38" s="248"/>
    </row>
    <row r="39" spans="1:15" ht="24" x14ac:dyDescent="0.25">
      <c r="A39" s="268"/>
      <c r="B39" s="60" t="s">
        <v>68</v>
      </c>
      <c r="C39" s="241"/>
      <c r="D39" s="81">
        <f>'[3]arkusz główny'!H168</f>
        <v>350</v>
      </c>
      <c r="E39" s="82">
        <f>'[3]arkusz główny'!I168</f>
        <v>444843734.67647958</v>
      </c>
      <c r="F39" s="250"/>
      <c r="G39" s="83">
        <f>'[3]arkusz główny'!U168</f>
        <v>217</v>
      </c>
      <c r="H39" s="82">
        <f>'[3]arkusz główny'!V168</f>
        <v>268147155.74623138</v>
      </c>
      <c r="I39" s="244"/>
      <c r="J39" s="68">
        <f>'[3]arkusz główny'!AK168</f>
        <v>195</v>
      </c>
      <c r="K39" s="69">
        <f>'[3]arkusz główny'!AL168</f>
        <v>230229596.37</v>
      </c>
      <c r="L39" s="69">
        <f>'[3]arkusz główny'!AM168</f>
        <v>146495091.47</v>
      </c>
      <c r="M39" s="69">
        <f>'[3]arkusz główny'!AN168</f>
        <v>51984667.250000007</v>
      </c>
      <c r="N39" s="246"/>
      <c r="O39" s="248"/>
    </row>
    <row r="40" spans="1:15" x14ac:dyDescent="0.25">
      <c r="A40" s="112" t="s">
        <v>69</v>
      </c>
      <c r="B40" s="70" t="s">
        <v>70</v>
      </c>
      <c r="C40" s="241"/>
      <c r="D40" s="37">
        <f>'[3]arkusz główny'!H169</f>
        <v>103</v>
      </c>
      <c r="E40" s="38">
        <f>'[3]arkusz główny'!I169</f>
        <v>58895854.840573631</v>
      </c>
      <c r="F40" s="250"/>
      <c r="G40" s="39">
        <f>'[3]arkusz główny'!U169</f>
        <v>75</v>
      </c>
      <c r="H40" s="38">
        <f>'[3]arkusz główny'!V169</f>
        <v>43819382.976900831</v>
      </c>
      <c r="I40" s="244"/>
      <c r="J40" s="40">
        <f>'[3]arkusz główny'!AK169</f>
        <v>75</v>
      </c>
      <c r="K40" s="41">
        <f>'[3]arkusz główny'!AL169</f>
        <v>42629766.57</v>
      </c>
      <c r="L40" s="41">
        <f>'[3]arkusz główny'!AM169</f>
        <v>27125320.16</v>
      </c>
      <c r="M40" s="41">
        <f>'[3]arkusz główny'!AN169</f>
        <v>9568679.6400000006</v>
      </c>
      <c r="N40" s="246"/>
      <c r="O40" s="248"/>
    </row>
    <row r="41" spans="1:15" x14ac:dyDescent="0.25">
      <c r="A41" s="43">
        <v>8</v>
      </c>
      <c r="B41" s="44" t="s">
        <v>71</v>
      </c>
      <c r="C41" s="45">
        <f>'[3]arkusz główny'!F171</f>
        <v>1144337641.4484999</v>
      </c>
      <c r="D41" s="46">
        <f>'[3]arkusz główny'!H171</f>
        <v>31388</v>
      </c>
      <c r="E41" s="47">
        <f>'[3]arkusz główny'!I171</f>
        <v>142313159.62</v>
      </c>
      <c r="F41" s="48">
        <f>IFERROR(E41/C41,".")</f>
        <v>0.12436291044298808</v>
      </c>
      <c r="G41" s="49">
        <f>'[3]arkusz główny'!U171</f>
        <v>24248</v>
      </c>
      <c r="H41" s="47">
        <f>'[3]arkusz główny'!V171</f>
        <v>1139834024.2499998</v>
      </c>
      <c r="I41" s="50">
        <f>IFERROR(H41/C41,".")</f>
        <v>0.9960644332272427</v>
      </c>
      <c r="J41" s="51">
        <f>'[3]arkusz główny'!AK171</f>
        <v>18888</v>
      </c>
      <c r="K41" s="52">
        <f>'[3]arkusz główny'!AL171</f>
        <v>809430179.21999991</v>
      </c>
      <c r="L41" s="52">
        <f>'[3]arkusz główny'!AM171</f>
        <v>515039211.64000005</v>
      </c>
      <c r="M41" s="52">
        <f>'[3]arkusz główny'!AN171</f>
        <v>183262093.95000005</v>
      </c>
      <c r="N41" s="53">
        <f>IFERROR(M41/O41,".")</f>
        <v>0.71117529766300536</v>
      </c>
      <c r="O41" s="54">
        <f>'[3]arkusz główny'!AR171</f>
        <v>257689060</v>
      </c>
    </row>
    <row r="42" spans="1:15" x14ac:dyDescent="0.25">
      <c r="A42" s="113" t="s">
        <v>72</v>
      </c>
      <c r="B42" s="114" t="s">
        <v>73</v>
      </c>
      <c r="C42" s="265"/>
      <c r="D42" s="115">
        <f>'[3]arkusz główny'!H172</f>
        <v>28749</v>
      </c>
      <c r="E42" s="116">
        <f>'[3]arkusz główny'!I172</f>
        <v>126124592.30000001</v>
      </c>
      <c r="F42" s="117"/>
      <c r="G42" s="118">
        <f>'[3]arkusz główny'!U172</f>
        <v>22555</v>
      </c>
      <c r="H42" s="116">
        <f>'[3]arkusz główny'!V172</f>
        <v>1131234054.4899998</v>
      </c>
      <c r="I42" s="119"/>
      <c r="J42" s="120">
        <f>'[3]arkusz główny'!AK172</f>
        <v>18444</v>
      </c>
      <c r="K42" s="121">
        <f>'[3]arkusz główny'!AL172</f>
        <v>800783332.60000002</v>
      </c>
      <c r="L42" s="121">
        <f>'[3]arkusz główny'!AM172</f>
        <v>509537231.70999998</v>
      </c>
      <c r="M42" s="121">
        <f>'[3]arkusz główny'!AN172</f>
        <v>181362278.18000001</v>
      </c>
      <c r="N42" s="122"/>
      <c r="O42" s="123"/>
    </row>
    <row r="43" spans="1:15" x14ac:dyDescent="0.25">
      <c r="A43" s="252" t="s">
        <v>74</v>
      </c>
      <c r="B43" s="124" t="s">
        <v>75</v>
      </c>
      <c r="C43" s="266"/>
      <c r="D43" s="125">
        <f>'[3]arkusz główny'!H173</f>
        <v>28598</v>
      </c>
      <c r="E43" s="126">
        <f>'[3]arkusz główny'!I173</f>
        <v>123961720.10000001</v>
      </c>
      <c r="F43" s="269"/>
      <c r="G43" s="127">
        <f>'[3]arkusz główny'!U173</f>
        <v>22498</v>
      </c>
      <c r="H43" s="128">
        <f>'[3]zobowiązania wieloletnie'!F10</f>
        <v>133602363.08999994</v>
      </c>
      <c r="I43" s="270"/>
      <c r="J43" s="129">
        <f>'[3]arkusz główny'!AK173</f>
        <v>2790</v>
      </c>
      <c r="K43" s="130">
        <f>'[3]arkusz główny'!AL173</f>
        <v>96836537.530000001</v>
      </c>
      <c r="L43" s="130">
        <f>'[3]arkusz główny'!AM173</f>
        <v>61616907.600000001</v>
      </c>
      <c r="M43" s="130">
        <f>'[3]arkusz główny'!AN173</f>
        <v>21840240.060000002</v>
      </c>
      <c r="N43" s="271"/>
      <c r="O43" s="272"/>
    </row>
    <row r="44" spans="1:15" x14ac:dyDescent="0.25">
      <c r="A44" s="260"/>
      <c r="B44" s="131" t="s">
        <v>76</v>
      </c>
      <c r="C44" s="266"/>
      <c r="D44" s="125">
        <f>'[3]arkusz główny'!H198</f>
        <v>151</v>
      </c>
      <c r="E44" s="126">
        <f>'[3]arkusz główny'!I198</f>
        <v>2162872.2000000002</v>
      </c>
      <c r="F44" s="269"/>
      <c r="G44" s="132">
        <f>'[3]arkusz główny'!U198</f>
        <v>57</v>
      </c>
      <c r="H44" s="133">
        <f>'[3]zobowiązania wieloletnie'!F11</f>
        <v>447830070.13999999</v>
      </c>
      <c r="I44" s="270"/>
      <c r="J44" s="129">
        <f>'[3]arkusz główny'!AK198</f>
        <v>9431</v>
      </c>
      <c r="K44" s="130">
        <f>'[3]arkusz główny'!AL198</f>
        <v>353032485.18999994</v>
      </c>
      <c r="L44" s="130">
        <f>'[3]arkusz główny'!AM198</f>
        <v>224633824.94</v>
      </c>
      <c r="M44" s="130">
        <f>'[3]arkusz główny'!AN198</f>
        <v>80208039.730000004</v>
      </c>
      <c r="N44" s="271"/>
      <c r="O44" s="272"/>
    </row>
    <row r="45" spans="1:15" x14ac:dyDescent="0.25">
      <c r="A45" s="268"/>
      <c r="B45" s="131" t="s">
        <v>77</v>
      </c>
      <c r="C45" s="266"/>
      <c r="D45" s="134"/>
      <c r="E45" s="135"/>
      <c r="F45" s="269"/>
      <c r="G45" s="136"/>
      <c r="H45" s="133">
        <f>'[3]arkusz główny'!V209</f>
        <v>549801621.25999999</v>
      </c>
      <c r="I45" s="270"/>
      <c r="J45" s="129">
        <f>'[3]arkusz główny'!AK209</f>
        <v>7819</v>
      </c>
      <c r="K45" s="130">
        <f>'[3]arkusz główny'!AL209</f>
        <v>350914309.88000005</v>
      </c>
      <c r="L45" s="130">
        <f>'[3]arkusz główny'!AM209</f>
        <v>223286499.16999999</v>
      </c>
      <c r="M45" s="130">
        <f>'[3]arkusz główny'!AN209</f>
        <v>79313998.390000015</v>
      </c>
      <c r="N45" s="271"/>
      <c r="O45" s="272"/>
    </row>
    <row r="46" spans="1:15" s="141" customFormat="1" ht="13" x14ac:dyDescent="0.3">
      <c r="A46" s="137" t="s">
        <v>78</v>
      </c>
      <c r="B46" s="138" t="s">
        <v>79</v>
      </c>
      <c r="C46" s="267"/>
      <c r="D46" s="115">
        <f>'[3]arkusz główny'!H219</f>
        <v>2639</v>
      </c>
      <c r="E46" s="116">
        <f>'[3]arkusz główny'!I219</f>
        <v>16188567.32</v>
      </c>
      <c r="F46" s="117"/>
      <c r="G46" s="139">
        <f>'[3]arkusz główny'!U219</f>
        <v>1693</v>
      </c>
      <c r="H46" s="140">
        <f>'[3]arkusz główny'!V219</f>
        <v>8599969.7599999998</v>
      </c>
      <c r="I46" s="119"/>
      <c r="J46" s="120">
        <f>'[3]arkusz główny'!AK219</f>
        <v>1282</v>
      </c>
      <c r="K46" s="121">
        <f>'[3]arkusz główny'!AL219</f>
        <v>8646846.6199999992</v>
      </c>
      <c r="L46" s="121">
        <f>'[3]arkusz główny'!AM219</f>
        <v>5501979.9300000006</v>
      </c>
      <c r="M46" s="121">
        <f>'[3]arkusz główny'!AN219</f>
        <v>1899815.77</v>
      </c>
      <c r="N46" s="122"/>
      <c r="O46" s="123"/>
    </row>
    <row r="47" spans="1:15" x14ac:dyDescent="0.25">
      <c r="A47" s="43">
        <v>9</v>
      </c>
      <c r="B47" s="44" t="s">
        <v>80</v>
      </c>
      <c r="C47" s="45">
        <f>'[3]arkusz główny'!F226</f>
        <v>1170393261.7587302</v>
      </c>
      <c r="D47" s="46">
        <f>SUM(D48:D49)</f>
        <v>804</v>
      </c>
      <c r="E47" s="47"/>
      <c r="F47" s="48"/>
      <c r="G47" s="49">
        <f>SUM(G48)</f>
        <v>773</v>
      </c>
      <c r="H47" s="47">
        <f>'[3]zobowiązania wieloletnie'!F13</f>
        <v>1274504604.5599999</v>
      </c>
      <c r="I47" s="50">
        <f>IFERROR(H47/C47,".")</f>
        <v>1.0889541543026515</v>
      </c>
      <c r="J47" s="51">
        <f>J48+J49</f>
        <v>1378</v>
      </c>
      <c r="K47" s="52">
        <f>SUM(K48:K49)</f>
        <v>834213941.44000006</v>
      </c>
      <c r="L47" s="52">
        <f>SUM(L48:L49)</f>
        <v>527163726.86000001</v>
      </c>
      <c r="M47" s="52">
        <f>SUM(M48:M49)</f>
        <v>187104317.66</v>
      </c>
      <c r="N47" s="53">
        <f>IFERROR(M47/O47,".")</f>
        <v>0.71300537390152641</v>
      </c>
      <c r="O47" s="54">
        <f>'[3]arkusz główny'!AR226</f>
        <v>262416420</v>
      </c>
    </row>
    <row r="48" spans="1:15" x14ac:dyDescent="0.25">
      <c r="A48" s="260" t="s">
        <v>81</v>
      </c>
      <c r="B48" s="142" t="s">
        <v>82</v>
      </c>
      <c r="C48" s="241"/>
      <c r="D48" s="28">
        <f>'[3]arkusz główny'!H227</f>
        <v>804</v>
      </c>
      <c r="E48" s="259"/>
      <c r="F48" s="250"/>
      <c r="G48" s="31">
        <f>'[3]arkusz główny'!U227</f>
        <v>773</v>
      </c>
      <c r="H48" s="128">
        <f>'[3]zobowiązania wieloletnie'!F14</f>
        <v>996159745.25</v>
      </c>
      <c r="I48" s="244"/>
      <c r="J48" s="144">
        <f>'[3]arkusz główny'!AK227</f>
        <v>622</v>
      </c>
      <c r="K48" s="69">
        <f>'[3]arkusz główny'!AL227</f>
        <v>562959043.37</v>
      </c>
      <c r="L48" s="33">
        <f>'[3]arkusz główny'!AM227</f>
        <v>354564244.38</v>
      </c>
      <c r="M48" s="33">
        <f>'[3]arkusz główny'!AN227</f>
        <v>124127175.52</v>
      </c>
      <c r="N48" s="246"/>
      <c r="O48" s="248"/>
    </row>
    <row r="49" spans="1:15" x14ac:dyDescent="0.25">
      <c r="A49" s="260"/>
      <c r="B49" s="145" t="s">
        <v>31</v>
      </c>
      <c r="C49" s="241"/>
      <c r="D49" s="146"/>
      <c r="E49" s="259"/>
      <c r="F49" s="250"/>
      <c r="G49" s="147"/>
      <c r="H49" s="148">
        <f>'[3]zobowiązania wieloletnie'!F15</f>
        <v>278344859.31</v>
      </c>
      <c r="I49" s="244"/>
      <c r="J49" s="40">
        <f>'[3]arkusz główny'!AK240</f>
        <v>756</v>
      </c>
      <c r="K49" s="41">
        <f>'[3]arkusz główny'!AL240</f>
        <v>271254898.06999999</v>
      </c>
      <c r="L49" s="41">
        <f>'[3]arkusz główny'!AM240</f>
        <v>172599482.47999999</v>
      </c>
      <c r="M49" s="41">
        <f>'[3]arkusz główny'!AN240</f>
        <v>62977142.140000001</v>
      </c>
      <c r="N49" s="246"/>
      <c r="O49" s="248"/>
    </row>
    <row r="50" spans="1:15" x14ac:dyDescent="0.25">
      <c r="A50" s="43">
        <v>10</v>
      </c>
      <c r="B50" s="149" t="s">
        <v>83</v>
      </c>
      <c r="C50" s="45">
        <f>'[3]arkusz główny'!F241</f>
        <v>8997587668.9224815</v>
      </c>
      <c r="D50" s="46">
        <f>'[3]arkusz główny'!H241</f>
        <v>637801</v>
      </c>
      <c r="E50" s="47"/>
      <c r="F50" s="48"/>
      <c r="G50" s="49">
        <f>'[3]arkusz główny'!U241</f>
        <v>556417</v>
      </c>
      <c r="H50" s="47">
        <f>'[3]zobowiązania wieloletnie'!F16</f>
        <v>9079402775.6212006</v>
      </c>
      <c r="I50" s="50">
        <f>IFERROR(H50/C50,".")</f>
        <v>1.0090930046707194</v>
      </c>
      <c r="J50" s="51">
        <f>'[3]arkusz główny'!AK241</f>
        <v>122363</v>
      </c>
      <c r="K50" s="150">
        <f>'[3]arkusz główny'!AL241</f>
        <v>7078663243.71</v>
      </c>
      <c r="L50" s="150">
        <f>'[3]arkusz główny'!AM241</f>
        <v>4504136890.8000002</v>
      </c>
      <c r="M50" s="150">
        <f>'[3]arkusz główny'!AN241</f>
        <v>1588881584.4000003</v>
      </c>
      <c r="N50" s="151">
        <f>IFERROR(M50/O50,".")</f>
        <v>0.79437563036141723</v>
      </c>
      <c r="O50" s="54">
        <f>'[3]arkusz główny'!AR241</f>
        <v>2000164058</v>
      </c>
    </row>
    <row r="51" spans="1:15" x14ac:dyDescent="0.25">
      <c r="A51" s="35" t="s">
        <v>84</v>
      </c>
      <c r="B51" s="124" t="s">
        <v>85</v>
      </c>
      <c r="C51" s="241"/>
      <c r="D51" s="152">
        <f>'[3]arkusz główny'!H242</f>
        <v>595220</v>
      </c>
      <c r="E51" s="264"/>
      <c r="F51" s="251"/>
      <c r="G51" s="155">
        <f>'[3]arkusz główny'!U242</f>
        <v>521461</v>
      </c>
      <c r="H51" s="156">
        <f>'[3]arkusz główny'!V242</f>
        <v>6401259536.1799994</v>
      </c>
      <c r="I51" s="262"/>
      <c r="J51" s="158">
        <f>'[3]arkusz główny'!AK242</f>
        <v>115006</v>
      </c>
      <c r="K51" s="159">
        <f>'[3]arkusz główny'!AL242</f>
        <v>6520357463.9899998</v>
      </c>
      <c r="L51" s="159">
        <f>'[3]arkusz główny'!AM242</f>
        <v>4148887259.2100005</v>
      </c>
      <c r="M51" s="159">
        <f>'[3]arkusz główny'!AN242</f>
        <v>1463689328.3100004</v>
      </c>
      <c r="N51" s="263"/>
      <c r="O51" s="248"/>
    </row>
    <row r="52" spans="1:15" x14ac:dyDescent="0.25">
      <c r="A52" s="112" t="s">
        <v>86</v>
      </c>
      <c r="B52" s="124" t="s">
        <v>85</v>
      </c>
      <c r="C52" s="241"/>
      <c r="D52" s="91">
        <f>'[3]arkusz główny'!H243</f>
        <v>59761</v>
      </c>
      <c r="E52" s="264"/>
      <c r="F52" s="251"/>
      <c r="G52" s="94">
        <f>'[3]arkusz główny'!U243</f>
        <v>52187</v>
      </c>
      <c r="H52" s="92">
        <f>'[3]arkusz główny'!V243</f>
        <v>552254837.15999997</v>
      </c>
      <c r="I52" s="262"/>
      <c r="J52" s="158">
        <f>'[3]arkusz główny'!AK243</f>
        <v>13461</v>
      </c>
      <c r="K52" s="159">
        <f>'[3]arkusz główny'!AL243</f>
        <v>558305779.72000003</v>
      </c>
      <c r="L52" s="159">
        <f>'[3]arkusz główny'!AM243</f>
        <v>355249631.58999997</v>
      </c>
      <c r="M52" s="159">
        <f>'[3]arkusz główny'!AN243</f>
        <v>125192256.08999997</v>
      </c>
      <c r="N52" s="263"/>
      <c r="O52" s="248"/>
    </row>
    <row r="53" spans="1:15" x14ac:dyDescent="0.25">
      <c r="A53" s="255" t="s">
        <v>87</v>
      </c>
      <c r="B53" s="124" t="s">
        <v>75</v>
      </c>
      <c r="C53" s="241"/>
      <c r="D53" s="161">
        <f>'[3]arkusz główny'!H244</f>
        <v>488088</v>
      </c>
      <c r="E53" s="264"/>
      <c r="F53" s="251"/>
      <c r="G53" s="162">
        <f>'[3]arkusz główny'!U244</f>
        <v>412692</v>
      </c>
      <c r="H53" s="163">
        <f>'[3]zobowiązania wieloletnie'!F17</f>
        <v>7538290080.6312008</v>
      </c>
      <c r="I53" s="262"/>
      <c r="J53" s="158">
        <f>'[3]arkusz główny'!AK244</f>
        <v>93826</v>
      </c>
      <c r="K53" s="159">
        <f>'[3]arkusz główny'!AL244</f>
        <v>5535947588.5100002</v>
      </c>
      <c r="L53" s="159">
        <f>'[3]arkusz główny'!AM244</f>
        <v>3522524819.3500004</v>
      </c>
      <c r="M53" s="159">
        <f>'[3]arkusz główny'!AN244</f>
        <v>1231531641.8800001</v>
      </c>
      <c r="N53" s="263"/>
      <c r="O53" s="248"/>
    </row>
    <row r="54" spans="1:15" x14ac:dyDescent="0.25">
      <c r="A54" s="239"/>
      <c r="B54" s="164" t="s">
        <v>76</v>
      </c>
      <c r="C54" s="241"/>
      <c r="D54" s="91">
        <f>'[3]arkusz główny'!H261</f>
        <v>149713</v>
      </c>
      <c r="E54" s="264"/>
      <c r="F54" s="251"/>
      <c r="G54" s="94">
        <f>'[3]arkusz główny'!U261</f>
        <v>143725</v>
      </c>
      <c r="H54" s="133">
        <f>'[3]zobowiązania wieloletnie'!F18</f>
        <v>1541112694.99</v>
      </c>
      <c r="I54" s="262"/>
      <c r="J54" s="158">
        <f>'[3]arkusz główny'!AK261</f>
        <v>57609</v>
      </c>
      <c r="K54" s="72">
        <f>'[3]arkusz główny'!AL261</f>
        <v>1542671538.3999999</v>
      </c>
      <c r="L54" s="72">
        <f>'[3]arkusz główny'!AM261</f>
        <v>981583999.94000006</v>
      </c>
      <c r="M54" s="72">
        <f>'[3]arkusz główny'!AN261</f>
        <v>357339378.16000003</v>
      </c>
      <c r="N54" s="263"/>
      <c r="O54" s="248"/>
    </row>
    <row r="55" spans="1:15" x14ac:dyDescent="0.25">
      <c r="A55" s="254"/>
      <c r="B55" s="165" t="s">
        <v>77</v>
      </c>
      <c r="C55" s="27"/>
      <c r="D55" s="166"/>
      <c r="E55" s="153"/>
      <c r="F55" s="154"/>
      <c r="G55" s="167"/>
      <c r="H55" s="168"/>
      <c r="I55" s="157"/>
      <c r="J55" s="158">
        <f>'[3]arkusz główny'!AK266</f>
        <v>1</v>
      </c>
      <c r="K55" s="72">
        <f>'[3]arkusz główny'!AL266</f>
        <v>44116.800000000003</v>
      </c>
      <c r="L55" s="72">
        <f>'[3]arkusz główny'!AM266</f>
        <v>28071.51</v>
      </c>
      <c r="M55" s="72">
        <f>'[3]arkusz główny'!AN266</f>
        <v>10564.36</v>
      </c>
      <c r="N55" s="160"/>
      <c r="O55" s="34"/>
    </row>
    <row r="56" spans="1:15" x14ac:dyDescent="0.25">
      <c r="A56" s="43">
        <v>11</v>
      </c>
      <c r="B56" s="44" t="s">
        <v>88</v>
      </c>
      <c r="C56" s="45">
        <f>'[3]arkusz główny'!F267</f>
        <v>3882580074.002315</v>
      </c>
      <c r="D56" s="46">
        <f>'[3]arkusz główny'!H267</f>
        <v>166067</v>
      </c>
      <c r="E56" s="47"/>
      <c r="F56" s="48"/>
      <c r="G56" s="49">
        <f>'[3]arkusz główny'!U267</f>
        <v>144406</v>
      </c>
      <c r="H56" s="47">
        <f>'[3]zobowiązania wieloletnie'!F19</f>
        <v>3620044842.73</v>
      </c>
      <c r="I56" s="50">
        <f>IFERROR(H56/C56,".")</f>
        <v>0.93238124487624963</v>
      </c>
      <c r="J56" s="51">
        <f>'[3]arkusz główny'!AK267</f>
        <v>34112</v>
      </c>
      <c r="K56" s="150">
        <f>'[3]arkusz główny'!AL267</f>
        <v>2936512023.7600002</v>
      </c>
      <c r="L56" s="150">
        <f>'[3]arkusz główny'!AM267</f>
        <v>1868500900.8800001</v>
      </c>
      <c r="M56" s="150">
        <f>'[3]arkusz główny'!AN267</f>
        <v>659727183.07000005</v>
      </c>
      <c r="N56" s="151">
        <f>IFERROR(M56/O56,".")</f>
        <v>0.76236594590184104</v>
      </c>
      <c r="O56" s="54">
        <f>'[3]arkusz główny'!AR267</f>
        <v>865368117</v>
      </c>
    </row>
    <row r="57" spans="1:15" ht="24" x14ac:dyDescent="0.25">
      <c r="A57" s="55" t="s">
        <v>89</v>
      </c>
      <c r="B57" s="26" t="s">
        <v>90</v>
      </c>
      <c r="C57" s="241"/>
      <c r="D57" s="152">
        <f>'[3]arkusz główny'!H268</f>
        <v>42046</v>
      </c>
      <c r="E57" s="261"/>
      <c r="F57" s="251"/>
      <c r="G57" s="155">
        <f>'[3]arkusz główny'!U268</f>
        <v>34041</v>
      </c>
      <c r="H57" s="156">
        <f>'[3]arkusz główny'!V268</f>
        <v>691921734.97000003</v>
      </c>
      <c r="I57" s="262"/>
      <c r="J57" s="158">
        <f>'[3]arkusz główny'!AK268</f>
        <v>16678</v>
      </c>
      <c r="K57" s="159">
        <f>'[3]arkusz główny'!AL268</f>
        <v>699397980.30999994</v>
      </c>
      <c r="L57" s="159">
        <f>'[3]arkusz główny'!AM268</f>
        <v>445026604.73000002</v>
      </c>
      <c r="M57" s="159">
        <f>'[3]arkusz główny'!AN268</f>
        <v>156392215.27000001</v>
      </c>
      <c r="N57" s="263"/>
      <c r="O57" s="248"/>
    </row>
    <row r="58" spans="1:15" x14ac:dyDescent="0.25">
      <c r="A58" s="112" t="s">
        <v>91</v>
      </c>
      <c r="B58" s="60" t="s">
        <v>92</v>
      </c>
      <c r="C58" s="241"/>
      <c r="D58" s="91">
        <f>'[3]arkusz główny'!H269</f>
        <v>138587</v>
      </c>
      <c r="E58" s="261"/>
      <c r="F58" s="251"/>
      <c r="G58" s="94">
        <f>'[3]arkusz główny'!U269</f>
        <v>121350</v>
      </c>
      <c r="H58" s="92">
        <f>'[3]arkusz główny'!V269</f>
        <v>2224895899.8099999</v>
      </c>
      <c r="I58" s="262"/>
      <c r="J58" s="158">
        <f>'[3]arkusz główny'!AK269</f>
        <v>29466</v>
      </c>
      <c r="K58" s="159">
        <f>'[3]arkusz główny'!AL269</f>
        <v>2237114043.4499998</v>
      </c>
      <c r="L58" s="159">
        <f>'[3]arkusz główny'!AM269</f>
        <v>1423474296.1500001</v>
      </c>
      <c r="M58" s="159">
        <f>'[3]arkusz główny'!AN269</f>
        <v>503334967.80000001</v>
      </c>
      <c r="N58" s="263"/>
      <c r="O58" s="248"/>
    </row>
    <row r="59" spans="1:15" x14ac:dyDescent="0.25">
      <c r="A59" s="255" t="s">
        <v>93</v>
      </c>
      <c r="B59" s="169" t="s">
        <v>82</v>
      </c>
      <c r="C59" s="241"/>
      <c r="D59" s="161">
        <f>'[3]arkusz główny'!H270</f>
        <v>125284</v>
      </c>
      <c r="E59" s="261"/>
      <c r="F59" s="251"/>
      <c r="G59" s="162">
        <f>'[3]arkusz główny'!U270</f>
        <v>104446</v>
      </c>
      <c r="H59" s="163">
        <f>'[3]zobowiązania wieloletnie'!F20</f>
        <v>3059159692.6100001</v>
      </c>
      <c r="I59" s="262"/>
      <c r="J59" s="96">
        <f>'[3]arkusz główny'!AK270</f>
        <v>23801</v>
      </c>
      <c r="K59" s="170">
        <f>'[3]arkusz główny'!AL270</f>
        <v>2375473592.8099995</v>
      </c>
      <c r="L59" s="170">
        <f>'[3]arkusz główny'!AM270</f>
        <v>1511512497.51</v>
      </c>
      <c r="M59" s="170">
        <f>'[3]arkusz główny'!AN270</f>
        <v>529868611.34000009</v>
      </c>
      <c r="N59" s="263"/>
      <c r="O59" s="248"/>
    </row>
    <row r="60" spans="1:15" x14ac:dyDescent="0.25">
      <c r="A60" s="239"/>
      <c r="B60" s="145" t="s">
        <v>31</v>
      </c>
      <c r="C60" s="241"/>
      <c r="D60" s="152">
        <f>'[3]arkusz główny'!H287</f>
        <v>40783</v>
      </c>
      <c r="E60" s="261"/>
      <c r="F60" s="251"/>
      <c r="G60" s="155">
        <f>'[3]arkusz główny'!U287</f>
        <v>39960</v>
      </c>
      <c r="H60" s="148">
        <f>'[3]zobowiązania wieloletnie'!F21</f>
        <v>560885150.12</v>
      </c>
      <c r="I60" s="262"/>
      <c r="J60" s="96">
        <f>'[3]arkusz główny'!AK287</f>
        <v>17901</v>
      </c>
      <c r="K60" s="72">
        <f>'[3]arkusz główny'!AL287</f>
        <v>561038430.95000005</v>
      </c>
      <c r="L60" s="72">
        <f>'[3]arkusz główny'!AM287</f>
        <v>356988403.37</v>
      </c>
      <c r="M60" s="72">
        <f>'[3]arkusz główny'!AN287</f>
        <v>129858571.72999999</v>
      </c>
      <c r="N60" s="263"/>
      <c r="O60" s="248"/>
    </row>
    <row r="61" spans="1:15" x14ac:dyDescent="0.25">
      <c r="A61" s="43">
        <v>13</v>
      </c>
      <c r="B61" s="44" t="s">
        <v>94</v>
      </c>
      <c r="C61" s="45">
        <f>'[3]arkusz główny'!F292</f>
        <v>11871302320.640913</v>
      </c>
      <c r="D61" s="46">
        <f>'[3]arkusz główny'!H292</f>
        <v>6360141</v>
      </c>
      <c r="E61" s="47"/>
      <c r="F61" s="48"/>
      <c r="G61" s="49">
        <f>'[3]arkusz główny'!U292</f>
        <v>6239191</v>
      </c>
      <c r="H61" s="47">
        <f>'[3]arkusz główny'!V292</f>
        <v>11086583297.469999</v>
      </c>
      <c r="I61" s="50">
        <f>IFERROR(H61/C61,".")</f>
        <v>0.93389781491736557</v>
      </c>
      <c r="J61" s="51">
        <f>'[3]arkusz główny'!AK292</f>
        <v>1076832</v>
      </c>
      <c r="K61" s="52">
        <f>'[3]arkusz główny'!AL292</f>
        <v>11119408647.339998</v>
      </c>
      <c r="L61" s="52">
        <f>'[3]arkusz główny'!AM292</f>
        <v>7582078708.0300007</v>
      </c>
      <c r="M61" s="52">
        <f>'[3]arkusz główny'!AN292</f>
        <v>2508103743.52</v>
      </c>
      <c r="N61" s="53">
        <f>IFERROR(M61/O61,".")</f>
        <v>0.93798462220244361</v>
      </c>
      <c r="O61" s="54">
        <f>'[3]arkusz główny'!AR292</f>
        <v>2673928425</v>
      </c>
    </row>
    <row r="62" spans="1:15" x14ac:dyDescent="0.25">
      <c r="A62" s="25" t="s">
        <v>95</v>
      </c>
      <c r="B62" s="256" t="s">
        <v>96</v>
      </c>
      <c r="C62" s="241"/>
      <c r="D62" s="171">
        <f>'[3]arkusz główny'!H293</f>
        <v>249007</v>
      </c>
      <c r="E62" s="259"/>
      <c r="F62" s="250"/>
      <c r="G62" s="172">
        <f>'[3]arkusz główny'!U293</f>
        <v>245360</v>
      </c>
      <c r="H62" s="173">
        <f>'[3]arkusz główny'!V293</f>
        <v>546523948.36000001</v>
      </c>
      <c r="I62" s="244"/>
      <c r="J62" s="174">
        <f>'[3]arkusz główny'!AK293</f>
        <v>41079</v>
      </c>
      <c r="K62" s="175">
        <f>'[3]arkusz główny'!AL293</f>
        <v>548761322.45000005</v>
      </c>
      <c r="L62" s="175">
        <f>'[3]arkusz główny'!AM293</f>
        <v>376577168.22999996</v>
      </c>
      <c r="M62" s="175">
        <f>'[3]arkusz główny'!AN293</f>
        <v>123621474.61</v>
      </c>
      <c r="N62" s="246"/>
      <c r="O62" s="248"/>
    </row>
    <row r="63" spans="1:15" x14ac:dyDescent="0.25">
      <c r="A63" s="112" t="s">
        <v>97</v>
      </c>
      <c r="B63" s="257"/>
      <c r="C63" s="241"/>
      <c r="D63" s="171">
        <f>'[3]arkusz główny'!H294</f>
        <v>5310205</v>
      </c>
      <c r="E63" s="259"/>
      <c r="F63" s="250"/>
      <c r="G63" s="172">
        <f>'[3]arkusz główny'!U294</f>
        <v>5225483</v>
      </c>
      <c r="H63" s="173">
        <f>'[3]arkusz główny'!V294</f>
        <v>9365321818.9400005</v>
      </c>
      <c r="I63" s="244"/>
      <c r="J63" s="176">
        <f>'[3]arkusz główny'!AK294</f>
        <v>922661</v>
      </c>
      <c r="K63" s="177">
        <f>'[3]arkusz główny'!AL294</f>
        <v>9390191942.8600006</v>
      </c>
      <c r="L63" s="177">
        <f>'[3]arkusz główny'!AM294</f>
        <v>6374851929.0599995</v>
      </c>
      <c r="M63" s="177">
        <f>'[3]arkusz główny'!AN294</f>
        <v>2122056871.3000002</v>
      </c>
      <c r="N63" s="246"/>
      <c r="O63" s="248"/>
    </row>
    <row r="64" spans="1:15" x14ac:dyDescent="0.25">
      <c r="A64" s="112" t="s">
        <v>98</v>
      </c>
      <c r="B64" s="258"/>
      <c r="C64" s="241"/>
      <c r="D64" s="171">
        <f>'[3]arkusz główny'!H295</f>
        <v>972841</v>
      </c>
      <c r="E64" s="259"/>
      <c r="F64" s="250"/>
      <c r="G64" s="172">
        <f>'[3]arkusz główny'!U295</f>
        <v>945196</v>
      </c>
      <c r="H64" s="173">
        <f>'[3]arkusz główny'!V295</f>
        <v>1174737530.1700001</v>
      </c>
      <c r="I64" s="244"/>
      <c r="J64" s="176">
        <f>'[3]arkusz główny'!AK295</f>
        <v>217682</v>
      </c>
      <c r="K64" s="177">
        <f>'[3]arkusz główny'!AL295</f>
        <v>1180455382.03</v>
      </c>
      <c r="L64" s="177">
        <f>'[3]arkusz główny'!AM295</f>
        <v>830649610.74000001</v>
      </c>
      <c r="M64" s="177">
        <f>'[3]arkusz główny'!AN295</f>
        <v>262425397.61000001</v>
      </c>
      <c r="N64" s="246"/>
      <c r="O64" s="248"/>
    </row>
    <row r="65" spans="1:15" x14ac:dyDescent="0.25">
      <c r="A65" s="252" t="s">
        <v>99</v>
      </c>
      <c r="B65" s="169" t="s">
        <v>82</v>
      </c>
      <c r="C65" s="241"/>
      <c r="D65" s="178">
        <f>'[3]arkusz główny'!H296</f>
        <v>6359332</v>
      </c>
      <c r="E65" s="259"/>
      <c r="F65" s="250"/>
      <c r="G65" s="179">
        <f>'[3]arkusz główny'!U296</f>
        <v>6238382</v>
      </c>
      <c r="H65" s="180">
        <f>'[3]arkusz główny'!V296</f>
        <v>11082579757.17</v>
      </c>
      <c r="I65" s="244"/>
      <c r="J65" s="96">
        <f>'[3]arkusz główny'!AK296</f>
        <v>1076753</v>
      </c>
      <c r="K65" s="72">
        <f>'[3]arkusz główny'!AL296</f>
        <v>11116983380.949999</v>
      </c>
      <c r="L65" s="72">
        <f>'[3]arkusz główny'!AM296</f>
        <v>7580535513.7700005</v>
      </c>
      <c r="M65" s="72">
        <f>'[3]arkusz główny'!AN296</f>
        <v>2507537533.6700001</v>
      </c>
      <c r="N65" s="246"/>
      <c r="O65" s="248"/>
    </row>
    <row r="66" spans="1:15" x14ac:dyDescent="0.25">
      <c r="A66" s="260"/>
      <c r="B66" s="145" t="s">
        <v>100</v>
      </c>
      <c r="C66" s="241"/>
      <c r="D66" s="37">
        <f>'[3]arkusz główny'!H305</f>
        <v>809</v>
      </c>
      <c r="E66" s="259"/>
      <c r="F66" s="250"/>
      <c r="G66" s="179">
        <f>'[3]arkusz główny'!U305</f>
        <v>809</v>
      </c>
      <c r="H66" s="180">
        <f>'[3]arkusz główny'!V305</f>
        <v>4003540.3000000003</v>
      </c>
      <c r="I66" s="244"/>
      <c r="J66" s="96">
        <f>'[3]arkusz główny'!AK305</f>
        <v>812</v>
      </c>
      <c r="K66" s="72">
        <f>'[3]arkusz główny'!AL305</f>
        <v>2425266.3899999997</v>
      </c>
      <c r="L66" s="72">
        <f>'[3]arkusz główny'!AM305</f>
        <v>1543194.2599999998</v>
      </c>
      <c r="M66" s="72">
        <f>'[3]arkusz główny'!AN305</f>
        <v>566209.84999999986</v>
      </c>
      <c r="N66" s="246"/>
      <c r="O66" s="248"/>
    </row>
    <row r="67" spans="1:15" x14ac:dyDescent="0.25">
      <c r="A67" s="181">
        <v>14</v>
      </c>
      <c r="B67" s="182" t="s">
        <v>101</v>
      </c>
      <c r="C67" s="183">
        <f>'[3]arkusz główny'!F307</f>
        <v>974210687.53191495</v>
      </c>
      <c r="D67" s="184">
        <f>'[3]arkusz główny'!H307</f>
        <v>144694</v>
      </c>
      <c r="E67" s="185"/>
      <c r="F67" s="186"/>
      <c r="G67" s="187">
        <f>'[3]arkusz główny'!U307</f>
        <v>136395</v>
      </c>
      <c r="H67" s="188">
        <f>'[3]arkusz główny'!V307</f>
        <v>966899562.93000007</v>
      </c>
      <c r="I67" s="189">
        <f>IFERROR(H67/C67,".")</f>
        <v>0.99249533525398181</v>
      </c>
      <c r="J67" s="190">
        <f>'[3]arkusz główny'!AK307</f>
        <v>57888</v>
      </c>
      <c r="K67" s="191">
        <f>'[3]arkusz główny'!AL307</f>
        <v>965091785.72000003</v>
      </c>
      <c r="L67" s="191">
        <f>'[3]arkusz główny'!AM307</f>
        <v>663332367.83000004</v>
      </c>
      <c r="M67" s="191">
        <f>'[3]arkusz główny'!AN307</f>
        <v>209420745.33000001</v>
      </c>
      <c r="N67" s="192">
        <f>IFERROR(M67/O67,".")</f>
        <v>0.99091863977477057</v>
      </c>
      <c r="O67" s="193">
        <f>'[3]arkusz główny'!AR307</f>
        <v>211340000</v>
      </c>
    </row>
    <row r="68" spans="1:15" x14ac:dyDescent="0.25">
      <c r="A68" s="194">
        <v>16</v>
      </c>
      <c r="B68" s="149" t="s">
        <v>102</v>
      </c>
      <c r="C68" s="183">
        <f>'[3]arkusz główny'!F312</f>
        <v>562075349.97215497</v>
      </c>
      <c r="D68" s="184">
        <f>'[3]arkusz główny'!H312</f>
        <v>1112</v>
      </c>
      <c r="E68" s="188">
        <f>'[3]arkusz główny'!I312</f>
        <v>2624531259.3299999</v>
      </c>
      <c r="F68" s="195">
        <f>IFERROR(E68/C68,".")</f>
        <v>4.6693584044559477</v>
      </c>
      <c r="G68" s="187">
        <f>'[3]arkusz główny'!U312</f>
        <v>390</v>
      </c>
      <c r="H68" s="188">
        <f>'[3]arkusz główny'!V312</f>
        <v>568187515.75</v>
      </c>
      <c r="I68" s="189">
        <f>IFERROR(H68/C68,".")</f>
        <v>1.0108742818523313</v>
      </c>
      <c r="J68" s="190">
        <f>'[3]arkusz główny'!AK312</f>
        <v>304</v>
      </c>
      <c r="K68" s="191">
        <f>'[3]arkusz główny'!AL312</f>
        <v>260000250.05000001</v>
      </c>
      <c r="L68" s="191">
        <f>'[3]arkusz główny'!AM312</f>
        <v>121555242.87999998</v>
      </c>
      <c r="M68" s="191">
        <f>'[3]arkusz główny'!AN312</f>
        <v>55993628.340000004</v>
      </c>
      <c r="N68" s="192">
        <f>IFERROR(M68/O68,".")</f>
        <v>0.45286127455422304</v>
      </c>
      <c r="O68" s="193">
        <f>'[3]arkusz główny'!AR312</f>
        <v>123644108</v>
      </c>
    </row>
    <row r="69" spans="1:15" x14ac:dyDescent="0.25">
      <c r="A69" s="194">
        <v>17</v>
      </c>
      <c r="B69" s="149" t="s">
        <v>103</v>
      </c>
      <c r="C69" s="183">
        <f>'[3]arkusz główny'!F320</f>
        <v>131249488.982145</v>
      </c>
      <c r="D69" s="196">
        <f>'[3]arkusz główny'!H320</f>
        <v>737</v>
      </c>
      <c r="E69" s="188">
        <f>'[3]arkusz główny'!I320</f>
        <v>6907684.2999999998</v>
      </c>
      <c r="F69" s="195">
        <f>IFERROR(E69/C69,".")</f>
        <v>5.2630180533043538E-2</v>
      </c>
      <c r="G69" s="187">
        <f>'[3]arkusz główny'!U320</f>
        <v>309</v>
      </c>
      <c r="H69" s="188">
        <f>'[3]arkusz główny'!V320</f>
        <v>3176167.4</v>
      </c>
      <c r="I69" s="189">
        <f>IFERROR(H69/C69,".")</f>
        <v>2.4199464886542007E-2</v>
      </c>
      <c r="J69" s="190">
        <f>'[3]arkusz główny'!AK320</f>
        <v>246</v>
      </c>
      <c r="K69" s="191">
        <f>'[3]arkusz główny'!AL320</f>
        <v>2770093.6599999997</v>
      </c>
      <c r="L69" s="191">
        <f>'[3]arkusz główny'!AM320</f>
        <v>1762609.2400000005</v>
      </c>
      <c r="M69" s="191">
        <f>'[3]arkusz główny'!AN320</f>
        <v>589611.91</v>
      </c>
      <c r="N69" s="192">
        <f>IFERROR(M69/O69,".")</f>
        <v>2.0007190702409233E-2</v>
      </c>
      <c r="O69" s="193">
        <f>'[3]arkusz główny'!AR320</f>
        <v>29470000</v>
      </c>
    </row>
    <row r="70" spans="1:15" x14ac:dyDescent="0.25">
      <c r="A70" s="43">
        <v>19</v>
      </c>
      <c r="B70" s="44" t="s">
        <v>104</v>
      </c>
      <c r="C70" s="45">
        <f>'[3]arkusz główny'!F324</f>
        <v>4344272612.4928455</v>
      </c>
      <c r="D70" s="197">
        <f>D71+D72+D75+D78</f>
        <v>52103</v>
      </c>
      <c r="E70" s="47">
        <f>E71+E72+E75+E78</f>
        <v>6779793499.5571289</v>
      </c>
      <c r="F70" s="48">
        <f>IFERROR(E70/C70,".")</f>
        <v>1.5606280048034842</v>
      </c>
      <c r="G70" s="49">
        <f>G71+G72+G75+G78</f>
        <v>28978</v>
      </c>
      <c r="H70" s="47">
        <f>H71+H72+H75+H78</f>
        <v>3998660480.6334214</v>
      </c>
      <c r="I70" s="50">
        <f>IFERROR(H70/C70,".")</f>
        <v>0.92044418877730061</v>
      </c>
      <c r="J70" s="51">
        <f>'[3]arkusz główny'!AK324</f>
        <v>21498</v>
      </c>
      <c r="K70" s="52">
        <f>K71+K72+K75+K78</f>
        <v>3382117598.5900002</v>
      </c>
      <c r="L70" s="52">
        <f>L71+L72+L75+L78</f>
        <v>2079593826.4900002</v>
      </c>
      <c r="M70" s="52">
        <f>M71+M72+M75+M78</f>
        <v>761192671.80999994</v>
      </c>
      <c r="N70" s="53">
        <f>IFERROR(M70/O70,".")</f>
        <v>0.78745144911884213</v>
      </c>
      <c r="O70" s="54">
        <f>'[3]arkusz główny'!AR324</f>
        <v>966653465</v>
      </c>
    </row>
    <row r="71" spans="1:15" x14ac:dyDescent="0.25">
      <c r="A71" s="25" t="s">
        <v>105</v>
      </c>
      <c r="B71" s="198" t="s">
        <v>106</v>
      </c>
      <c r="C71" s="241"/>
      <c r="D71" s="199">
        <f>'[3]arkusz główny'!H325</f>
        <v>620</v>
      </c>
      <c r="E71" s="29">
        <f>'[3]arkusz główny'!I325</f>
        <v>61028000</v>
      </c>
      <c r="F71" s="250"/>
      <c r="G71" s="200">
        <f>'[3]arkusz główny'!U325</f>
        <v>607</v>
      </c>
      <c r="H71" s="82">
        <f>'[3]arkusz główny'!V325</f>
        <v>59936000</v>
      </c>
      <c r="I71" s="244"/>
      <c r="J71" s="32">
        <f>'[3]arkusz główny'!AK325</f>
        <v>333</v>
      </c>
      <c r="K71" s="201">
        <f>'[3]arkusz główny'!AL325</f>
        <v>42085080</v>
      </c>
      <c r="L71" s="201">
        <f>'[3]arkusz główny'!AM325</f>
        <v>26778736.399999999</v>
      </c>
      <c r="M71" s="201">
        <f>'[3]arkusz główny'!AN325</f>
        <v>9683010.5</v>
      </c>
      <c r="N71" s="246"/>
      <c r="O71" s="248"/>
    </row>
    <row r="72" spans="1:15" x14ac:dyDescent="0.25">
      <c r="A72" s="252" t="s">
        <v>107</v>
      </c>
      <c r="B72" s="73" t="s">
        <v>108</v>
      </c>
      <c r="C72" s="241"/>
      <c r="D72" s="81">
        <f>'[3]arkusz główny'!H328</f>
        <v>50805</v>
      </c>
      <c r="E72" s="82">
        <f>'[3]arkusz główny'!I328</f>
        <v>5843960366.1323805</v>
      </c>
      <c r="F72" s="250"/>
      <c r="G72" s="83">
        <f>SUM(G73:G74)</f>
        <v>27799</v>
      </c>
      <c r="H72" s="82">
        <f>SUM(H73:H74)</f>
        <v>3143672613.0117464</v>
      </c>
      <c r="I72" s="244"/>
      <c r="J72" s="68">
        <f>'[3]arkusz główny'!AK328</f>
        <v>21408</v>
      </c>
      <c r="K72" s="69">
        <f>'[3]arkusz główny'!AL328</f>
        <v>2661969538.8200002</v>
      </c>
      <c r="L72" s="69">
        <f>'[3]arkusz główny'!AM328</f>
        <v>1641990784.4500003</v>
      </c>
      <c r="M72" s="69">
        <f>'[3]arkusz główny'!AN328</f>
        <v>599085875.08999991</v>
      </c>
      <c r="N72" s="246"/>
      <c r="O72" s="248"/>
    </row>
    <row r="73" spans="1:15" x14ac:dyDescent="0.25">
      <c r="A73" s="253"/>
      <c r="B73" s="169" t="s">
        <v>109</v>
      </c>
      <c r="C73" s="241"/>
      <c r="D73" s="81">
        <f>'[3]arkusz główny'!H329</f>
        <v>50805</v>
      </c>
      <c r="E73" s="82">
        <f>'[3]arkusz główny'!I329</f>
        <v>5843960366.1323805</v>
      </c>
      <c r="F73" s="250"/>
      <c r="G73" s="83">
        <f>'[3]arkusz główny'!U329</f>
        <v>27736</v>
      </c>
      <c r="H73" s="82">
        <f>'[3]arkusz główny'!V329</f>
        <v>3138625932.4717464</v>
      </c>
      <c r="I73" s="244"/>
      <c r="J73" s="68">
        <f>'[3]arkusz główny'!AK329</f>
        <v>21354</v>
      </c>
      <c r="K73" s="69">
        <f>'[3]arkusz główny'!AL329</f>
        <v>2656922858.2800002</v>
      </c>
      <c r="L73" s="69">
        <f>'[3]arkusz główny'!AM329</f>
        <v>1638779581.8300004</v>
      </c>
      <c r="M73" s="69">
        <f>'[3]arkusz główny'!AN329</f>
        <v>597951163.41999996</v>
      </c>
      <c r="N73" s="246"/>
      <c r="O73" s="248"/>
    </row>
    <row r="74" spans="1:15" x14ac:dyDescent="0.25">
      <c r="A74" s="254"/>
      <c r="B74" s="145" t="s">
        <v>110</v>
      </c>
      <c r="C74" s="241"/>
      <c r="D74" s="202"/>
      <c r="E74" s="203"/>
      <c r="F74" s="250"/>
      <c r="G74" s="83">
        <f>'[3]arkusz główny'!U330</f>
        <v>63</v>
      </c>
      <c r="H74" s="82">
        <f>'[3]arkusz główny'!V330</f>
        <v>5046680.5399999991</v>
      </c>
      <c r="I74" s="244"/>
      <c r="J74" s="68">
        <f>'[3]arkusz główny'!AK330</f>
        <v>62</v>
      </c>
      <c r="K74" s="69">
        <f>'[3]arkusz główny'!AL330</f>
        <v>5046680.5399999991</v>
      </c>
      <c r="L74" s="69">
        <f>'[3]arkusz główny'!AM330</f>
        <v>3211202.62</v>
      </c>
      <c r="M74" s="69">
        <f>'[3]arkusz główny'!AN330</f>
        <v>1134711.67</v>
      </c>
      <c r="N74" s="246"/>
      <c r="O74" s="248"/>
    </row>
    <row r="75" spans="1:15" x14ac:dyDescent="0.25">
      <c r="A75" s="252" t="s">
        <v>111</v>
      </c>
      <c r="B75" s="73" t="s">
        <v>112</v>
      </c>
      <c r="C75" s="241"/>
      <c r="D75" s="81">
        <f>'[3]arkusz główny'!H331</f>
        <v>404</v>
      </c>
      <c r="E75" s="82">
        <f>'[3]arkusz główny'!I331</f>
        <v>242245133.42074183</v>
      </c>
      <c r="F75" s="250"/>
      <c r="G75" s="83">
        <f>SUM(G76:G77)</f>
        <v>299</v>
      </c>
      <c r="H75" s="82">
        <f>SUM(H76:H77)</f>
        <v>164254081.56079993</v>
      </c>
      <c r="I75" s="244"/>
      <c r="J75" s="68">
        <f>'[3]arkusz główny'!AK331</f>
        <v>275</v>
      </c>
      <c r="K75" s="69">
        <f>'[3]arkusz główny'!AL331</f>
        <v>104259187.75999999</v>
      </c>
      <c r="L75" s="69">
        <f>'[3]arkusz główny'!AM331</f>
        <v>47559529.320000008</v>
      </c>
      <c r="M75" s="69">
        <f>'[3]arkusz główny'!AN331</f>
        <v>22930531.480000004</v>
      </c>
      <c r="N75" s="246"/>
      <c r="O75" s="248"/>
    </row>
    <row r="76" spans="1:15" x14ac:dyDescent="0.25">
      <c r="A76" s="253"/>
      <c r="B76" s="169" t="s">
        <v>109</v>
      </c>
      <c r="C76" s="241"/>
      <c r="D76" s="37">
        <f>'[3]arkusz główny'!H332</f>
        <v>404</v>
      </c>
      <c r="E76" s="38">
        <f>'[3]arkusz główny'!I332</f>
        <v>242245133.42074183</v>
      </c>
      <c r="F76" s="250"/>
      <c r="G76" s="39">
        <f>'[3]arkusz główny'!U332</f>
        <v>295</v>
      </c>
      <c r="H76" s="38">
        <f>'[3]arkusz główny'!V332</f>
        <v>163283923.28079993</v>
      </c>
      <c r="I76" s="244"/>
      <c r="J76" s="40">
        <f>'[3]arkusz główny'!AK332</f>
        <v>274</v>
      </c>
      <c r="K76" s="41">
        <f>'[3]arkusz główny'!AL332</f>
        <v>103289029.47999999</v>
      </c>
      <c r="L76" s="41">
        <f>'[3]arkusz główny'!AM332</f>
        <v>46942217.640000008</v>
      </c>
      <c r="M76" s="41">
        <f>'[3]arkusz główny'!AN332</f>
        <v>22712684.840000004</v>
      </c>
      <c r="N76" s="246"/>
      <c r="O76" s="248"/>
    </row>
    <row r="77" spans="1:15" x14ac:dyDescent="0.25">
      <c r="A77" s="254"/>
      <c r="B77" s="145" t="s">
        <v>110</v>
      </c>
      <c r="C77" s="241"/>
      <c r="D77" s="202"/>
      <c r="E77" s="203"/>
      <c r="F77" s="251"/>
      <c r="G77" s="39">
        <f>'[3]arkusz główny'!U333</f>
        <v>4</v>
      </c>
      <c r="H77" s="38">
        <f>'[3]arkusz główny'!V333</f>
        <v>970158.28</v>
      </c>
      <c r="I77" s="244"/>
      <c r="J77" s="40">
        <f>'[3]arkusz główny'!AK333</f>
        <v>7</v>
      </c>
      <c r="K77" s="41">
        <f>'[3]arkusz główny'!AL333</f>
        <v>970158.28</v>
      </c>
      <c r="L77" s="41">
        <f>'[3]arkusz główny'!AM333</f>
        <v>617311.68000000005</v>
      </c>
      <c r="M77" s="41">
        <f>'[3]arkusz główny'!AN333</f>
        <v>217846.64</v>
      </c>
      <c r="N77" s="246"/>
      <c r="O77" s="248"/>
    </row>
    <row r="78" spans="1:15" x14ac:dyDescent="0.25">
      <c r="A78" s="35" t="s">
        <v>113</v>
      </c>
      <c r="B78" s="70" t="s">
        <v>114</v>
      </c>
      <c r="C78" s="241"/>
      <c r="D78" s="37">
        <f>'[3]arkusz główny'!H334</f>
        <v>274</v>
      </c>
      <c r="E78" s="38">
        <f>'[3]arkusz główny'!I334</f>
        <v>632560000.00400627</v>
      </c>
      <c r="F78" s="250"/>
      <c r="G78" s="39">
        <f>'[3]arkusz główny'!U334</f>
        <v>273</v>
      </c>
      <c r="H78" s="38">
        <f>'[3]arkusz główny'!V334</f>
        <v>630797786.06087506</v>
      </c>
      <c r="I78" s="244"/>
      <c r="J78" s="40">
        <f>'[3]arkusz główny'!AK334</f>
        <v>274</v>
      </c>
      <c r="K78" s="41">
        <f>'[3]arkusz główny'!AL334</f>
        <v>573803792.00999999</v>
      </c>
      <c r="L78" s="41">
        <f>'[3]arkusz główny'!AM334</f>
        <v>363264776.32000005</v>
      </c>
      <c r="M78" s="41">
        <f>'[3]arkusz główny'!AN334</f>
        <v>129493254.74000001</v>
      </c>
      <c r="N78" s="246"/>
      <c r="O78" s="248"/>
    </row>
    <row r="79" spans="1:15" x14ac:dyDescent="0.25">
      <c r="A79" s="43">
        <v>20</v>
      </c>
      <c r="B79" s="44" t="s">
        <v>115</v>
      </c>
      <c r="C79" s="45">
        <f>'[3]arkusz główny'!F335</f>
        <v>2138796965.4365301</v>
      </c>
      <c r="D79" s="46">
        <f>'[3]arkusz główny'!H335</f>
        <v>1657</v>
      </c>
      <c r="E79" s="47">
        <f>'[3]arkusz główny'!I335</f>
        <v>1452692413.8300002</v>
      </c>
      <c r="F79" s="48">
        <f>IFERROR(E79/C79,".")</f>
        <v>0.67921005934918399</v>
      </c>
      <c r="G79" s="49">
        <f>'[3]arkusz główny'!U335</f>
        <v>1524</v>
      </c>
      <c r="H79" s="47">
        <f>'[3]arkusz główny'!V335</f>
        <v>1342201157.25</v>
      </c>
      <c r="I79" s="50">
        <f>IFERROR(H79/C79,".")</f>
        <v>0.62754958929729721</v>
      </c>
      <c r="J79" s="51">
        <f>'[3]arkusz główny'!AK335</f>
        <v>43</v>
      </c>
      <c r="K79" s="52">
        <f>'[3]arkusz główny'!AL335</f>
        <v>1220581177.48</v>
      </c>
      <c r="L79" s="52">
        <f>'[3]arkusz główny'!AM335</f>
        <v>776655475.02999997</v>
      </c>
      <c r="M79" s="52">
        <f>'[3]arkusz główny'!AN335</f>
        <v>271727775.02000004</v>
      </c>
      <c r="N79" s="53">
        <f>IFERROR(M79/O79,".")</f>
        <v>0.56830410367444195</v>
      </c>
      <c r="O79" s="54">
        <f>'[3]arkusz główny'!AR335</f>
        <v>478137978</v>
      </c>
    </row>
    <row r="80" spans="1:15" ht="24.75" customHeight="1" x14ac:dyDescent="0.25">
      <c r="A80" s="43">
        <f>'[3]arkusz główny'!B338</f>
        <v>21</v>
      </c>
      <c r="B80" s="44" t="s">
        <v>121</v>
      </c>
      <c r="C80" s="45">
        <f>'[3]arkusz główny'!F338</f>
        <v>1199203987.747395</v>
      </c>
      <c r="D80" s="197">
        <f>'[3]arkusz główny'!H338</f>
        <v>195625</v>
      </c>
      <c r="E80" s="204"/>
      <c r="F80" s="205"/>
      <c r="G80" s="49">
        <f>'[3]arkusz główny'!U338</f>
        <v>180305</v>
      </c>
      <c r="H80" s="47">
        <f>'[3]arkusz główny'!V338</f>
        <v>1198852225.3199999</v>
      </c>
      <c r="I80" s="50">
        <f>IFERROR(H80/C80,".")</f>
        <v>0.99970667006531899</v>
      </c>
      <c r="J80" s="51">
        <f>'[3]arkusz główny'!AK338</f>
        <v>180341</v>
      </c>
      <c r="K80" s="52">
        <f>'[3]arkusz główny'!AL338</f>
        <v>1199188524.4499998</v>
      </c>
      <c r="L80" s="52">
        <f>'[3]arkusz główny'!AM338</f>
        <v>763043251.44000018</v>
      </c>
      <c r="M80" s="52">
        <f>'[3]arkusz główny'!AN338</f>
        <v>267027483.84999996</v>
      </c>
      <c r="N80" s="53">
        <f>IFERROR(M80/O80,".")</f>
        <v>1.0003143954873035</v>
      </c>
      <c r="O80" s="54">
        <f>'[3]arkusz główny'!AR338</f>
        <v>266943558</v>
      </c>
    </row>
    <row r="81" spans="1:15" ht="24.75" customHeight="1" x14ac:dyDescent="0.25">
      <c r="A81" s="43">
        <v>22</v>
      </c>
      <c r="B81" s="44" t="s">
        <v>116</v>
      </c>
      <c r="C81" s="45">
        <f>'[3]arkusz główny'!F339</f>
        <v>722015854.51823997</v>
      </c>
      <c r="D81" s="197">
        <f>'[3]arkusz główny'!H339</f>
        <v>34662</v>
      </c>
      <c r="E81" s="204"/>
      <c r="F81" s="205"/>
      <c r="G81" s="49">
        <f>'[3]arkusz główny'!U339</f>
        <v>30131</v>
      </c>
      <c r="H81" s="47">
        <f>'[3]arkusz główny'!V339</f>
        <v>578435305</v>
      </c>
      <c r="I81" s="50">
        <f>IFERROR(H81/C81,".")</f>
        <v>0.80113933978078211</v>
      </c>
      <c r="J81" s="51">
        <f>'[3]arkusz główny'!AK339</f>
        <v>30130</v>
      </c>
      <c r="K81" s="52">
        <f>'[3]arkusz główny'!AL339</f>
        <v>578475305</v>
      </c>
      <c r="L81" s="52">
        <f>'[3]arkusz główny'!AM339</f>
        <v>368083836.56</v>
      </c>
      <c r="M81" s="52">
        <f>'[3]arkusz główny'!AN339</f>
        <v>122668385.16</v>
      </c>
      <c r="N81" s="53">
        <f>IFERROR(M81/O81,".")</f>
        <v>0.79173806969368199</v>
      </c>
      <c r="O81" s="54">
        <f>'[3]arkusz główny'!AR339</f>
        <v>154935565</v>
      </c>
    </row>
    <row r="82" spans="1:15" x14ac:dyDescent="0.25">
      <c r="A82" s="43"/>
      <c r="B82" s="44" t="s">
        <v>117</v>
      </c>
      <c r="C82" s="45">
        <f>'[3]arkusz główny'!F340</f>
        <v>1173677170.43435</v>
      </c>
      <c r="D82" s="206">
        <f>'[3]arkusz główny'!H339</f>
        <v>34662</v>
      </c>
      <c r="E82" s="204"/>
      <c r="F82" s="205"/>
      <c r="G82" s="207"/>
      <c r="H82" s="47">
        <f>'[3]zobowiązania wieloletnie'!F22</f>
        <v>1259806059.8399999</v>
      </c>
      <c r="I82" s="50">
        <f>IFERROR(H82/C82,".")</f>
        <v>1.0733837988633412</v>
      </c>
      <c r="J82" s="51">
        <f>'[3]arkusz główny'!AK340</f>
        <v>53466</v>
      </c>
      <c r="K82" s="52">
        <f>SUM(K83:K84)</f>
        <v>1259806059.8399999</v>
      </c>
      <c r="L82" s="52">
        <f>SUM(L83:L84)</f>
        <v>801610222.11000001</v>
      </c>
      <c r="M82" s="52">
        <f>SUM(M83:M84)</f>
        <v>298022333.51999998</v>
      </c>
      <c r="N82" s="53">
        <f>IFERROR(M82/O82,".")</f>
        <v>1.1362533924201312</v>
      </c>
      <c r="O82" s="54">
        <f>'[3]arkusz główny'!AR340</f>
        <v>262285099</v>
      </c>
    </row>
    <row r="83" spans="1:15" x14ac:dyDescent="0.25">
      <c r="A83" s="239" t="s">
        <v>81</v>
      </c>
      <c r="B83" s="208" t="s">
        <v>31</v>
      </c>
      <c r="C83" s="241"/>
      <c r="D83" s="243"/>
      <c r="E83" s="143"/>
      <c r="F83" s="30"/>
      <c r="G83" s="209"/>
      <c r="H83" s="128">
        <f>'[3]zobowiązania wieloletnie'!F23</f>
        <v>586710746.80999994</v>
      </c>
      <c r="I83" s="244"/>
      <c r="J83" s="210">
        <f>'[3]arkusz główny'!AK341</f>
        <v>17662</v>
      </c>
      <c r="K83" s="211">
        <f>'[3]arkusz główny'!AL341</f>
        <v>586710746.80999994</v>
      </c>
      <c r="L83" s="211">
        <f>'[3]arkusz główny'!AM341</f>
        <v>373321628.94999999</v>
      </c>
      <c r="M83" s="211">
        <f>'[3]arkusz główny'!AN341</f>
        <v>137689495.24000001</v>
      </c>
      <c r="N83" s="246"/>
      <c r="O83" s="248"/>
    </row>
    <row r="84" spans="1:15" ht="13" thickBot="1" x14ac:dyDescent="0.3">
      <c r="A84" s="240"/>
      <c r="B84" s="145" t="s">
        <v>118</v>
      </c>
      <c r="C84" s="242"/>
      <c r="D84" s="243"/>
      <c r="E84" s="143"/>
      <c r="F84" s="30"/>
      <c r="G84" s="212"/>
      <c r="H84" s="213">
        <f>'[3]zobowiązania wieloletnie'!F24</f>
        <v>673095313.02999997</v>
      </c>
      <c r="I84" s="245"/>
      <c r="J84" s="214">
        <f>'[3]arkusz główny'!AK342</f>
        <v>35804</v>
      </c>
      <c r="K84" s="215">
        <f>'[3]arkusz główny'!AL342</f>
        <v>673095313.02999997</v>
      </c>
      <c r="L84" s="215">
        <f>'[3]arkusz główny'!AM342</f>
        <v>428288593.16000003</v>
      </c>
      <c r="M84" s="215">
        <f>'[3]arkusz główny'!AN342</f>
        <v>160332838.28</v>
      </c>
      <c r="N84" s="247"/>
      <c r="O84" s="249"/>
    </row>
    <row r="85" spans="1:15" ht="31.5" customHeight="1" thickBot="1" x14ac:dyDescent="0.3">
      <c r="A85" s="233" t="s">
        <v>119</v>
      </c>
      <c r="B85" s="234"/>
      <c r="C85" s="216">
        <f>'[3]arkusz główny'!F343</f>
        <v>80876126254.543152</v>
      </c>
      <c r="D85" s="217">
        <f>D82+D79+D70+D68+D67+D61+D56+D50+D47+D41+D35+D29+D26+D16+D11+D7+D4+D80+D69</f>
        <v>7950875</v>
      </c>
      <c r="E85" s="218">
        <f>E82+E79+E70+E68+E67+E61+E56+E50+E47+E41+E35+E29+E26+E16+E11+E7+E4+E80+E69</f>
        <v>90417621588.17395</v>
      </c>
      <c r="F85" s="219">
        <f>IFERROR(E85/C85,".")</f>
        <v>1.1179766610433424</v>
      </c>
      <c r="G85" s="220">
        <f>G82+G79+G70+G68+G67+G61+G56+G50+G47+G41+G35+G29+G26+G16+G11+G7+G4+G80+G69+G81</f>
        <v>7537576</v>
      </c>
      <c r="H85" s="221">
        <f>H82+H79+H70+H68+H67+H61+H56+H50+H47+H41+H35+H29+H26+H16+H11+H7+H4+H80+H69+H81</f>
        <v>74144355341.530441</v>
      </c>
      <c r="I85" s="222">
        <f>IFERROR(H85/C85,".")</f>
        <v>0.91676442449993634</v>
      </c>
      <c r="J85" s="223">
        <f>'[3]arkusz główny'!AK343</f>
        <v>1285532</v>
      </c>
      <c r="K85" s="224">
        <f>K82+K79+K70+K68+K61+K56+K50+K47+K41+K35+K29+K26+K16+K11+K7+K4+K80+K67+K69+K81</f>
        <v>58977163113.25</v>
      </c>
      <c r="L85" s="224">
        <f>L82+L79+L70+L68+L61+L56+L50+L47+L41+L35+L29+L26+L16+L11+L7+L4+L80+L67+L69+L81</f>
        <v>38123890678.699997</v>
      </c>
      <c r="M85" s="224">
        <f>M82+M79+M70+M68+M61+M56+M50+M47+M41+M35+M29+M26+M16+M11+M7+M4+M80+M67+M69+M81</f>
        <v>13214222674.439999</v>
      </c>
      <c r="N85" s="225">
        <f>IFERROR(M85/O85,".")</f>
        <v>0.73182413386563583</v>
      </c>
      <c r="O85" s="226">
        <f>'[3]arkusz główny'!AR343</f>
        <v>18056554933</v>
      </c>
    </row>
    <row r="86" spans="1:15" ht="31.5" customHeight="1" thickBot="1" x14ac:dyDescent="0.3">
      <c r="A86" s="235" t="s">
        <v>120</v>
      </c>
      <c r="B86" s="235"/>
      <c r="C86" s="227">
        <f>'[3]arkusz główny'!F344</f>
        <v>81424537747.541412</v>
      </c>
      <c r="D86" s="236"/>
      <c r="E86" s="237"/>
      <c r="F86" s="237"/>
      <c r="G86" s="238"/>
      <c r="H86" s="221">
        <f>'[3]arkusz główny'!V344</f>
        <v>74689347341.530441</v>
      </c>
      <c r="I86" s="228">
        <f>IFERROR(H86/C86,".")</f>
        <v>0.91728303786146659</v>
      </c>
      <c r="J86" s="229"/>
      <c r="K86" s="224">
        <f>'[3]arkusz główny'!AL344</f>
        <v>59522155113.25</v>
      </c>
      <c r="L86" s="224">
        <f>'[3]arkusz główny'!AM344</f>
        <v>38470669088.159996</v>
      </c>
      <c r="M86" s="224">
        <f>'[3]arkusz główny'!AN344</f>
        <v>13332453989.939997</v>
      </c>
      <c r="N86" s="225">
        <f>IFERROR(M86/O86,".")</f>
        <v>0.73353765753436528</v>
      </c>
      <c r="O86" s="227">
        <f>O82+O79+O70+O68+O61+O56+O50+O47+O41+O35+O29+O26+O16+O11+O7+O4+O67+O80+O69+O81</f>
        <v>18175554933</v>
      </c>
    </row>
    <row r="87" spans="1:15" ht="13" x14ac:dyDescent="0.3">
      <c r="A87" s="230" t="s">
        <v>123</v>
      </c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</row>
    <row r="88" spans="1:15" ht="13" x14ac:dyDescent="0.3">
      <c r="A88" s="230" t="s">
        <v>122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O88" s="232"/>
    </row>
    <row r="89" spans="1:15" ht="13" customHeight="1" x14ac:dyDescent="0.3">
      <c r="A89" s="230" t="s">
        <v>124</v>
      </c>
      <c r="B89" s="231"/>
    </row>
    <row r="90" spans="1:15" ht="13" customHeight="1" x14ac:dyDescent="0.3">
      <c r="A90" s="230" t="s">
        <v>125</v>
      </c>
      <c r="B90" s="231"/>
    </row>
    <row r="91" spans="1:15" ht="13" customHeight="1" x14ac:dyDescent="0.25"/>
    <row r="92" spans="1:15" ht="13" customHeight="1" x14ac:dyDescent="0.25"/>
    <row r="93" spans="1:15" ht="13" customHeight="1" x14ac:dyDescent="0.25"/>
    <row r="94" spans="1:15" ht="13" customHeight="1" x14ac:dyDescent="0.25"/>
    <row r="95" spans="1:15" ht="13" customHeight="1" x14ac:dyDescent="0.25"/>
    <row r="96" spans="1:15" ht="13" customHeight="1" x14ac:dyDescent="0.25"/>
    <row r="97" ht="13" customHeight="1" x14ac:dyDescent="0.25"/>
    <row r="98" ht="13" customHeight="1" x14ac:dyDescent="0.25"/>
  </sheetData>
  <mergeCells count="102">
    <mergeCell ref="C2:C3"/>
    <mergeCell ref="D2:D3"/>
    <mergeCell ref="G2:G3"/>
    <mergeCell ref="J2:J3"/>
    <mergeCell ref="K2:L2"/>
    <mergeCell ref="O2:O3"/>
    <mergeCell ref="A1:A3"/>
    <mergeCell ref="B1:B3"/>
    <mergeCell ref="D1:F1"/>
    <mergeCell ref="G1:I1"/>
    <mergeCell ref="J1:N1"/>
    <mergeCell ref="C5:C6"/>
    <mergeCell ref="F5:F6"/>
    <mergeCell ref="I5:I6"/>
    <mergeCell ref="N5:N6"/>
    <mergeCell ref="O5:O6"/>
    <mergeCell ref="A8:A9"/>
    <mergeCell ref="C8:C10"/>
    <mergeCell ref="D8:D9"/>
    <mergeCell ref="E8:E9"/>
    <mergeCell ref="F8:F10"/>
    <mergeCell ref="A17:A22"/>
    <mergeCell ref="A24:A25"/>
    <mergeCell ref="C27:C28"/>
    <mergeCell ref="F27:F28"/>
    <mergeCell ref="I27:I28"/>
    <mergeCell ref="N27:N28"/>
    <mergeCell ref="M8:M9"/>
    <mergeCell ref="N8:N10"/>
    <mergeCell ref="O8:O10"/>
    <mergeCell ref="A12:A14"/>
    <mergeCell ref="C12:C14"/>
    <mergeCell ref="E12:E14"/>
    <mergeCell ref="F12:F15"/>
    <mergeCell ref="I12:I15"/>
    <mergeCell ref="N12:N15"/>
    <mergeCell ref="O12:O15"/>
    <mergeCell ref="G8:G9"/>
    <mergeCell ref="H8:H9"/>
    <mergeCell ref="I8:I10"/>
    <mergeCell ref="J8:J9"/>
    <mergeCell ref="K8:K9"/>
    <mergeCell ref="L8:L9"/>
    <mergeCell ref="C42:C46"/>
    <mergeCell ref="A43:A45"/>
    <mergeCell ref="F43:F45"/>
    <mergeCell ref="I43:I45"/>
    <mergeCell ref="N43:N45"/>
    <mergeCell ref="O43:O45"/>
    <mergeCell ref="O27:O28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1:C78"/>
    <mergeCell ref="F71:F78"/>
    <mergeCell ref="I71:I78"/>
    <mergeCell ref="N71:N78"/>
    <mergeCell ref="O71:O78"/>
    <mergeCell ref="A72:A74"/>
    <mergeCell ref="A75:A77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5:B85"/>
    <mergeCell ref="A86:B86"/>
    <mergeCell ref="D86:G86"/>
    <mergeCell ref="A83:A84"/>
    <mergeCell ref="C83:C84"/>
    <mergeCell ref="D83:D84"/>
    <mergeCell ref="I83:I84"/>
    <mergeCell ref="N83:N84"/>
    <mergeCell ref="O83:O84"/>
  </mergeCells>
  <printOptions horizontalCentered="1" verticalCentered="1"/>
  <pageMargins left="0.31496062992125984" right="0" top="0" bottom="0" header="0.27559055118110237" footer="7.874015748031496E-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lipiec 2023</vt:lpstr>
      <vt:lpstr>'PROW 2014-2020 lipiec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2023-08-16T08:03:04Z</cp:lastPrinted>
  <dcterms:created xsi:type="dcterms:W3CDTF">2023-08-16T07:53:29Z</dcterms:created>
  <dcterms:modified xsi:type="dcterms:W3CDTF">2023-08-23T13:35:29Z</dcterms:modified>
</cp:coreProperties>
</file>