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7BD84861-52C3-4610-98E6-BDA48188E8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W 2014-2020 listopad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listopad 2023'!$B$1:$P$93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1" l="1"/>
  <c r="M88" i="1"/>
  <c r="L88" i="1"/>
  <c r="I88" i="1"/>
  <c r="D88" i="1"/>
  <c r="P87" i="1"/>
  <c r="K87" i="1"/>
  <c r="D87" i="1"/>
  <c r="N86" i="1"/>
  <c r="M86" i="1"/>
  <c r="L86" i="1"/>
  <c r="K86" i="1"/>
  <c r="I86" i="1"/>
  <c r="N85" i="1"/>
  <c r="N84" i="1" s="1"/>
  <c r="O84" i="1" s="1"/>
  <c r="M85" i="1"/>
  <c r="L85" i="1"/>
  <c r="K85" i="1"/>
  <c r="I85" i="1"/>
  <c r="P84" i="1"/>
  <c r="K84" i="1"/>
  <c r="I84" i="1"/>
  <c r="D84" i="1"/>
  <c r="P83" i="1"/>
  <c r="N83" i="1"/>
  <c r="M83" i="1"/>
  <c r="L83" i="1"/>
  <c r="K83" i="1"/>
  <c r="I83" i="1"/>
  <c r="H83" i="1"/>
  <c r="E83" i="1"/>
  <c r="D83" i="1"/>
  <c r="P82" i="1"/>
  <c r="O82" i="1" s="1"/>
  <c r="N82" i="1"/>
  <c r="M82" i="1"/>
  <c r="L82" i="1"/>
  <c r="K82" i="1"/>
  <c r="I82" i="1"/>
  <c r="H82" i="1"/>
  <c r="E82" i="1"/>
  <c r="D82" i="1"/>
  <c r="C82" i="1"/>
  <c r="B82" i="1"/>
  <c r="P81" i="1"/>
  <c r="N81" i="1"/>
  <c r="M81" i="1"/>
  <c r="L81" i="1"/>
  <c r="K81" i="1"/>
  <c r="I81" i="1"/>
  <c r="H81" i="1"/>
  <c r="F81" i="1"/>
  <c r="E81" i="1"/>
  <c r="D81" i="1"/>
  <c r="N80" i="1"/>
  <c r="M80" i="1"/>
  <c r="L80" i="1"/>
  <c r="K80" i="1"/>
  <c r="I80" i="1"/>
  <c r="H80" i="1"/>
  <c r="F80" i="1"/>
  <c r="E80" i="1"/>
  <c r="N79" i="1"/>
  <c r="M79" i="1"/>
  <c r="L79" i="1"/>
  <c r="K79" i="1"/>
  <c r="I79" i="1"/>
  <c r="H79" i="1"/>
  <c r="N78" i="1"/>
  <c r="M78" i="1"/>
  <c r="L78" i="1"/>
  <c r="K78" i="1"/>
  <c r="I78" i="1"/>
  <c r="H78" i="1"/>
  <c r="H77" i="1" s="1"/>
  <c r="F78" i="1"/>
  <c r="E78" i="1"/>
  <c r="N77" i="1"/>
  <c r="M77" i="1"/>
  <c r="L77" i="1"/>
  <c r="K77" i="1"/>
  <c r="F77" i="1"/>
  <c r="E77" i="1"/>
  <c r="N76" i="1"/>
  <c r="M76" i="1"/>
  <c r="L76" i="1"/>
  <c r="K76" i="1"/>
  <c r="I76" i="1"/>
  <c r="H76" i="1"/>
  <c r="N75" i="1"/>
  <c r="M75" i="1"/>
  <c r="L75" i="1"/>
  <c r="K75" i="1"/>
  <c r="I75" i="1"/>
  <c r="H75" i="1"/>
  <c r="F75" i="1"/>
  <c r="E75" i="1"/>
  <c r="N74" i="1"/>
  <c r="M74" i="1"/>
  <c r="L74" i="1"/>
  <c r="K74" i="1"/>
  <c r="F74" i="1"/>
  <c r="E74" i="1"/>
  <c r="N73" i="1"/>
  <c r="M73" i="1"/>
  <c r="L73" i="1"/>
  <c r="K73" i="1"/>
  <c r="I73" i="1"/>
  <c r="H73" i="1"/>
  <c r="F73" i="1"/>
  <c r="E73" i="1"/>
  <c r="P72" i="1"/>
  <c r="K72" i="1"/>
  <c r="D72" i="1"/>
  <c r="P71" i="1"/>
  <c r="N71" i="1"/>
  <c r="M71" i="1"/>
  <c r="L71" i="1"/>
  <c r="K71" i="1"/>
  <c r="I71" i="1"/>
  <c r="H71" i="1"/>
  <c r="F71" i="1"/>
  <c r="E71" i="1"/>
  <c r="D71" i="1"/>
  <c r="P70" i="1"/>
  <c r="N70" i="1"/>
  <c r="M70" i="1"/>
  <c r="L70" i="1"/>
  <c r="K70" i="1"/>
  <c r="I70" i="1"/>
  <c r="H70" i="1"/>
  <c r="F70" i="1"/>
  <c r="E70" i="1"/>
  <c r="D70" i="1"/>
  <c r="J70" i="1" s="1"/>
  <c r="P69" i="1"/>
  <c r="N69" i="1"/>
  <c r="M69" i="1"/>
  <c r="L69" i="1"/>
  <c r="K69" i="1"/>
  <c r="I69" i="1"/>
  <c r="H69" i="1"/>
  <c r="E69" i="1"/>
  <c r="D69" i="1"/>
  <c r="N68" i="1"/>
  <c r="M68" i="1"/>
  <c r="L68" i="1"/>
  <c r="K68" i="1"/>
  <c r="I68" i="1"/>
  <c r="H68" i="1"/>
  <c r="E68" i="1"/>
  <c r="N67" i="1"/>
  <c r="M67" i="1"/>
  <c r="L67" i="1"/>
  <c r="K67" i="1"/>
  <c r="I67" i="1"/>
  <c r="H67" i="1"/>
  <c r="E67" i="1"/>
  <c r="N66" i="1"/>
  <c r="M66" i="1"/>
  <c r="L66" i="1"/>
  <c r="K66" i="1"/>
  <c r="I66" i="1"/>
  <c r="H66" i="1"/>
  <c r="E66" i="1"/>
  <c r="N65" i="1"/>
  <c r="M65" i="1"/>
  <c r="L65" i="1"/>
  <c r="K65" i="1"/>
  <c r="I65" i="1"/>
  <c r="H65" i="1"/>
  <c r="E65" i="1"/>
  <c r="N64" i="1"/>
  <c r="M64" i="1"/>
  <c r="L64" i="1"/>
  <c r="K64" i="1"/>
  <c r="I64" i="1"/>
  <c r="H64" i="1"/>
  <c r="E64" i="1"/>
  <c r="P63" i="1"/>
  <c r="N63" i="1"/>
  <c r="M63" i="1"/>
  <c r="L63" i="1"/>
  <c r="K63" i="1"/>
  <c r="I63" i="1"/>
  <c r="H63" i="1"/>
  <c r="E63" i="1"/>
  <c r="D63" i="1"/>
  <c r="N62" i="1"/>
  <c r="M62" i="1"/>
  <c r="L62" i="1"/>
  <c r="K62" i="1"/>
  <c r="I62" i="1"/>
  <c r="H62" i="1"/>
  <c r="E62" i="1"/>
  <c r="N61" i="1"/>
  <c r="M61" i="1"/>
  <c r="L61" i="1"/>
  <c r="K61" i="1"/>
  <c r="I61" i="1"/>
  <c r="H61" i="1"/>
  <c r="E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P58" i="1"/>
  <c r="N58" i="1"/>
  <c r="M58" i="1"/>
  <c r="L58" i="1"/>
  <c r="K58" i="1"/>
  <c r="I58" i="1"/>
  <c r="H58" i="1"/>
  <c r="E58" i="1"/>
  <c r="D58" i="1"/>
  <c r="N57" i="1"/>
  <c r="M57" i="1"/>
  <c r="L57" i="1"/>
  <c r="K57" i="1"/>
  <c r="N56" i="1"/>
  <c r="M56" i="1"/>
  <c r="L56" i="1"/>
  <c r="K56" i="1"/>
  <c r="I56" i="1"/>
  <c r="H56" i="1"/>
  <c r="E56" i="1"/>
  <c r="N55" i="1"/>
  <c r="M55" i="1"/>
  <c r="L55" i="1"/>
  <c r="K55" i="1"/>
  <c r="I55" i="1"/>
  <c r="H55" i="1"/>
  <c r="E55" i="1"/>
  <c r="N54" i="1"/>
  <c r="M54" i="1"/>
  <c r="L54" i="1"/>
  <c r="K54" i="1"/>
  <c r="I54" i="1"/>
  <c r="H54" i="1"/>
  <c r="E54" i="1"/>
  <c r="N53" i="1"/>
  <c r="M53" i="1"/>
  <c r="L53" i="1"/>
  <c r="K53" i="1"/>
  <c r="I53" i="1"/>
  <c r="H53" i="1"/>
  <c r="E53" i="1"/>
  <c r="P52" i="1"/>
  <c r="N52" i="1"/>
  <c r="M52" i="1"/>
  <c r="L52" i="1"/>
  <c r="K52" i="1"/>
  <c r="I52" i="1"/>
  <c r="H52" i="1"/>
  <c r="E52" i="1"/>
  <c r="D52" i="1"/>
  <c r="N51" i="1"/>
  <c r="M51" i="1"/>
  <c r="L51" i="1"/>
  <c r="K51" i="1"/>
  <c r="I51" i="1"/>
  <c r="N50" i="1"/>
  <c r="M50" i="1"/>
  <c r="L50" i="1"/>
  <c r="K50" i="1"/>
  <c r="I50" i="1"/>
  <c r="H50" i="1"/>
  <c r="H49" i="1" s="1"/>
  <c r="E50" i="1"/>
  <c r="E49" i="1" s="1"/>
  <c r="P49" i="1"/>
  <c r="I49" i="1"/>
  <c r="D49" i="1"/>
  <c r="N48" i="1"/>
  <c r="M48" i="1"/>
  <c r="L48" i="1"/>
  <c r="K48" i="1"/>
  <c r="I48" i="1"/>
  <c r="H48" i="1"/>
  <c r="F48" i="1"/>
  <c r="E48" i="1"/>
  <c r="N47" i="1"/>
  <c r="M47" i="1"/>
  <c r="L47" i="1"/>
  <c r="K47" i="1"/>
  <c r="I47" i="1"/>
  <c r="N46" i="1"/>
  <c r="M46" i="1"/>
  <c r="L46" i="1"/>
  <c r="K46" i="1"/>
  <c r="I46" i="1"/>
  <c r="H46" i="1"/>
  <c r="F46" i="1"/>
  <c r="E46" i="1"/>
  <c r="N45" i="1"/>
  <c r="M45" i="1"/>
  <c r="L45" i="1"/>
  <c r="K45" i="1"/>
  <c r="I45" i="1"/>
  <c r="H45" i="1"/>
  <c r="F45" i="1"/>
  <c r="E45" i="1"/>
  <c r="N44" i="1"/>
  <c r="M44" i="1"/>
  <c r="L44" i="1"/>
  <c r="K44" i="1"/>
  <c r="I44" i="1"/>
  <c r="H44" i="1"/>
  <c r="F44" i="1"/>
  <c r="E44" i="1"/>
  <c r="P43" i="1"/>
  <c r="N43" i="1"/>
  <c r="M43" i="1"/>
  <c r="L43" i="1"/>
  <c r="K43" i="1"/>
  <c r="I43" i="1"/>
  <c r="H43" i="1"/>
  <c r="F43" i="1"/>
  <c r="E43" i="1"/>
  <c r="D43" i="1"/>
  <c r="N42" i="1"/>
  <c r="M42" i="1"/>
  <c r="L42" i="1"/>
  <c r="K42" i="1"/>
  <c r="I42" i="1"/>
  <c r="H42" i="1"/>
  <c r="F42" i="1"/>
  <c r="E42" i="1"/>
  <c r="N41" i="1"/>
  <c r="M41" i="1"/>
  <c r="L41" i="1"/>
  <c r="K41" i="1"/>
  <c r="I41" i="1"/>
  <c r="H41" i="1"/>
  <c r="F41" i="1"/>
  <c r="E41" i="1"/>
  <c r="N40" i="1"/>
  <c r="M40" i="1"/>
  <c r="L40" i="1"/>
  <c r="K40" i="1"/>
  <c r="I40" i="1"/>
  <c r="H40" i="1"/>
  <c r="F40" i="1"/>
  <c r="E40" i="1"/>
  <c r="N39" i="1"/>
  <c r="M39" i="1"/>
  <c r="L39" i="1"/>
  <c r="K39" i="1"/>
  <c r="I39" i="1"/>
  <c r="H39" i="1"/>
  <c r="F39" i="1"/>
  <c r="E39" i="1"/>
  <c r="N38" i="1"/>
  <c r="M38" i="1"/>
  <c r="M37" i="1" s="1"/>
  <c r="L38" i="1"/>
  <c r="K38" i="1"/>
  <c r="I38" i="1"/>
  <c r="I37" i="1" s="1"/>
  <c r="H38" i="1"/>
  <c r="H37" i="1" s="1"/>
  <c r="F38" i="1"/>
  <c r="F37" i="1" s="1"/>
  <c r="E38" i="1"/>
  <c r="P37" i="1"/>
  <c r="N37" i="1"/>
  <c r="O37" i="1" s="1"/>
  <c r="L37" i="1"/>
  <c r="K37" i="1"/>
  <c r="D37" i="1"/>
  <c r="P36" i="1"/>
  <c r="N36" i="1"/>
  <c r="M36" i="1"/>
  <c r="L36" i="1"/>
  <c r="K36" i="1"/>
  <c r="I36" i="1"/>
  <c r="H36" i="1"/>
  <c r="E36" i="1"/>
  <c r="D36" i="1"/>
  <c r="P35" i="1"/>
  <c r="N35" i="1"/>
  <c r="M35" i="1"/>
  <c r="L35" i="1"/>
  <c r="K35" i="1"/>
  <c r="I35" i="1"/>
  <c r="H35" i="1"/>
  <c r="F35" i="1"/>
  <c r="E35" i="1"/>
  <c r="D35" i="1"/>
  <c r="P34" i="1"/>
  <c r="N34" i="1"/>
  <c r="M34" i="1"/>
  <c r="L34" i="1"/>
  <c r="K34" i="1"/>
  <c r="I34" i="1"/>
  <c r="H34" i="1"/>
  <c r="F34" i="1"/>
  <c r="E34" i="1"/>
  <c r="D34" i="1"/>
  <c r="P33" i="1"/>
  <c r="N33" i="1"/>
  <c r="M33" i="1"/>
  <c r="L33" i="1"/>
  <c r="K33" i="1"/>
  <c r="I33" i="1"/>
  <c r="H33" i="1"/>
  <c r="F33" i="1"/>
  <c r="E33" i="1"/>
  <c r="D33" i="1"/>
  <c r="P32" i="1"/>
  <c r="N32" i="1"/>
  <c r="M32" i="1"/>
  <c r="L32" i="1"/>
  <c r="K32" i="1"/>
  <c r="I32" i="1"/>
  <c r="H32" i="1"/>
  <c r="F32" i="1"/>
  <c r="E32" i="1"/>
  <c r="D32" i="1"/>
  <c r="K31" i="1"/>
  <c r="N30" i="1"/>
  <c r="M30" i="1"/>
  <c r="L30" i="1"/>
  <c r="K30" i="1"/>
  <c r="I30" i="1"/>
  <c r="H30" i="1"/>
  <c r="F30" i="1"/>
  <c r="E30" i="1"/>
  <c r="N29" i="1"/>
  <c r="N28" i="1" s="1"/>
  <c r="M29" i="1"/>
  <c r="L29" i="1"/>
  <c r="L28" i="1" s="1"/>
  <c r="K29" i="1"/>
  <c r="I29" i="1"/>
  <c r="I28" i="1" s="1"/>
  <c r="H29" i="1"/>
  <c r="H28" i="1" s="1"/>
  <c r="F29" i="1"/>
  <c r="F28" i="1" s="1"/>
  <c r="E29" i="1"/>
  <c r="E28" i="1" s="1"/>
  <c r="P28" i="1"/>
  <c r="M28" i="1"/>
  <c r="K28" i="1"/>
  <c r="D28" i="1"/>
  <c r="P27" i="1"/>
  <c r="N27" i="1"/>
  <c r="M27" i="1"/>
  <c r="L27" i="1"/>
  <c r="K27" i="1"/>
  <c r="I27" i="1"/>
  <c r="J27" i="1" s="1"/>
  <c r="H27" i="1"/>
  <c r="F27" i="1"/>
  <c r="G27" i="1" s="1"/>
  <c r="E27" i="1"/>
  <c r="C27" i="1"/>
  <c r="P26" i="1"/>
  <c r="N26" i="1"/>
  <c r="M26" i="1"/>
  <c r="L26" i="1"/>
  <c r="K26" i="1"/>
  <c r="I26" i="1"/>
  <c r="J26" i="1" s="1"/>
  <c r="H26" i="1"/>
  <c r="F26" i="1"/>
  <c r="G26" i="1" s="1"/>
  <c r="E26" i="1"/>
  <c r="C26" i="1"/>
  <c r="P25" i="1"/>
  <c r="N25" i="1"/>
  <c r="M25" i="1"/>
  <c r="L25" i="1"/>
  <c r="K25" i="1"/>
  <c r="I25" i="1"/>
  <c r="H25" i="1"/>
  <c r="F25" i="1"/>
  <c r="E25" i="1"/>
  <c r="D25" i="1"/>
  <c r="P24" i="1"/>
  <c r="N24" i="1"/>
  <c r="M24" i="1"/>
  <c r="L24" i="1"/>
  <c r="K24" i="1"/>
  <c r="I24" i="1"/>
  <c r="H24" i="1"/>
  <c r="F24" i="1"/>
  <c r="E24" i="1"/>
  <c r="D24" i="1"/>
  <c r="P23" i="1"/>
  <c r="N23" i="1"/>
  <c r="M23" i="1"/>
  <c r="L23" i="1"/>
  <c r="K23" i="1"/>
  <c r="I23" i="1"/>
  <c r="H23" i="1"/>
  <c r="F23" i="1"/>
  <c r="E23" i="1"/>
  <c r="D23" i="1"/>
  <c r="P22" i="1"/>
  <c r="N22" i="1"/>
  <c r="M22" i="1"/>
  <c r="L22" i="1"/>
  <c r="K22" i="1"/>
  <c r="I22" i="1"/>
  <c r="H22" i="1"/>
  <c r="F22" i="1"/>
  <c r="E22" i="1"/>
  <c r="D22" i="1"/>
  <c r="C22" i="1"/>
  <c r="P21" i="1"/>
  <c r="N21" i="1"/>
  <c r="M21" i="1"/>
  <c r="L21" i="1"/>
  <c r="K21" i="1"/>
  <c r="I21" i="1"/>
  <c r="H21" i="1"/>
  <c r="F21" i="1"/>
  <c r="E21" i="1"/>
  <c r="D21" i="1"/>
  <c r="P20" i="1"/>
  <c r="N20" i="1"/>
  <c r="M20" i="1"/>
  <c r="L20" i="1"/>
  <c r="K20" i="1"/>
  <c r="I20" i="1"/>
  <c r="H20" i="1"/>
  <c r="F20" i="1"/>
  <c r="E20" i="1"/>
  <c r="D20" i="1"/>
  <c r="P19" i="1"/>
  <c r="N19" i="1"/>
  <c r="M19" i="1"/>
  <c r="L19" i="1"/>
  <c r="I19" i="1"/>
  <c r="H19" i="1"/>
  <c r="F19" i="1"/>
  <c r="E19" i="1"/>
  <c r="D19" i="1"/>
  <c r="P18" i="1"/>
  <c r="N18" i="1"/>
  <c r="M18" i="1"/>
  <c r="L18" i="1"/>
  <c r="I18" i="1"/>
  <c r="H18" i="1"/>
  <c r="F18" i="1"/>
  <c r="E18" i="1"/>
  <c r="D18" i="1"/>
  <c r="P17" i="1"/>
  <c r="N17" i="1"/>
  <c r="M17" i="1"/>
  <c r="L17" i="1"/>
  <c r="K17" i="1"/>
  <c r="I17" i="1"/>
  <c r="H17" i="1"/>
  <c r="F17" i="1"/>
  <c r="E17" i="1"/>
  <c r="D17" i="1"/>
  <c r="P16" i="1"/>
  <c r="K16" i="1"/>
  <c r="D16" i="1"/>
  <c r="N15" i="1"/>
  <c r="M15" i="1"/>
  <c r="L15" i="1"/>
  <c r="K15" i="1"/>
  <c r="I15" i="1"/>
  <c r="H15" i="1"/>
  <c r="F15" i="1"/>
  <c r="F11" i="1" s="1"/>
  <c r="E15" i="1"/>
  <c r="N14" i="1"/>
  <c r="M14" i="1"/>
  <c r="L14" i="1"/>
  <c r="K14" i="1"/>
  <c r="I14" i="1"/>
  <c r="N13" i="1"/>
  <c r="M13" i="1"/>
  <c r="M12" i="1" s="1"/>
  <c r="M11" i="1" s="1"/>
  <c r="L13" i="1"/>
  <c r="L12" i="1" s="1"/>
  <c r="L11" i="1" s="1"/>
  <c r="K13" i="1"/>
  <c r="I13" i="1"/>
  <c r="H13" i="1"/>
  <c r="E13" i="1"/>
  <c r="E12" i="1" s="1"/>
  <c r="K12" i="1"/>
  <c r="H12" i="1"/>
  <c r="P11" i="1"/>
  <c r="K11" i="1"/>
  <c r="D11" i="1"/>
  <c r="N10" i="1"/>
  <c r="M10" i="1"/>
  <c r="L10" i="1"/>
  <c r="K10" i="1"/>
  <c r="K7" i="1" s="1"/>
  <c r="I10" i="1"/>
  <c r="H10" i="1"/>
  <c r="F10" i="1"/>
  <c r="E10" i="1"/>
  <c r="N8" i="1"/>
  <c r="N7" i="1" s="1"/>
  <c r="M8" i="1"/>
  <c r="M7" i="1" s="1"/>
  <c r="L8" i="1"/>
  <c r="L7" i="1" s="1"/>
  <c r="K8" i="1"/>
  <c r="I8" i="1"/>
  <c r="I7" i="1" s="1"/>
  <c r="H8" i="1"/>
  <c r="F8" i="1"/>
  <c r="F7" i="1" s="1"/>
  <c r="E8" i="1"/>
  <c r="E7" i="1" s="1"/>
  <c r="P7" i="1"/>
  <c r="D7" i="1"/>
  <c r="N6" i="1"/>
  <c r="M6" i="1"/>
  <c r="L6" i="1"/>
  <c r="K6" i="1"/>
  <c r="I6" i="1"/>
  <c r="H6" i="1"/>
  <c r="F6" i="1"/>
  <c r="E6" i="1"/>
  <c r="N5" i="1"/>
  <c r="N4" i="1" s="1"/>
  <c r="M5" i="1"/>
  <c r="M4" i="1" s="1"/>
  <c r="L5" i="1"/>
  <c r="L4" i="1" s="1"/>
  <c r="K5" i="1"/>
  <c r="I5" i="1"/>
  <c r="I4" i="1" s="1"/>
  <c r="H5" i="1"/>
  <c r="H4" i="1" s="1"/>
  <c r="F5" i="1"/>
  <c r="F4" i="1" s="1"/>
  <c r="E5" i="1"/>
  <c r="E4" i="1" s="1"/>
  <c r="P4" i="1"/>
  <c r="K4" i="1"/>
  <c r="D4" i="1"/>
  <c r="H7" i="1" l="1"/>
  <c r="J22" i="1"/>
  <c r="J49" i="1"/>
  <c r="N12" i="1"/>
  <c r="N11" i="1" s="1"/>
  <c r="G21" i="1"/>
  <c r="J19" i="1"/>
  <c r="O17" i="1"/>
  <c r="O18" i="1"/>
  <c r="G81" i="1"/>
  <c r="G17" i="1"/>
  <c r="G34" i="1"/>
  <c r="J21" i="1"/>
  <c r="J20" i="1"/>
  <c r="G22" i="1"/>
  <c r="O27" i="1"/>
  <c r="O32" i="1"/>
  <c r="O25" i="1"/>
  <c r="N49" i="1"/>
  <c r="O49" i="1" s="1"/>
  <c r="O52" i="1"/>
  <c r="G71" i="1"/>
  <c r="F72" i="1"/>
  <c r="G72" i="1" s="1"/>
  <c r="J83" i="1"/>
  <c r="E11" i="1"/>
  <c r="J4" i="1"/>
  <c r="O26" i="1"/>
  <c r="O28" i="1"/>
  <c r="M49" i="1"/>
  <c r="I74" i="1"/>
  <c r="J82" i="1"/>
  <c r="J35" i="1"/>
  <c r="G23" i="1"/>
  <c r="G32" i="1"/>
  <c r="G70" i="1"/>
  <c r="O7" i="1"/>
  <c r="H31" i="1"/>
  <c r="G37" i="1"/>
  <c r="J69" i="1"/>
  <c r="O69" i="1"/>
  <c r="H74" i="1"/>
  <c r="H72" i="1" s="1"/>
  <c r="O83" i="1"/>
  <c r="M84" i="1"/>
  <c r="G24" i="1"/>
  <c r="L31" i="1"/>
  <c r="G35" i="1"/>
  <c r="G7" i="1"/>
  <c r="I12" i="1"/>
  <c r="I11" i="1" s="1"/>
  <c r="J11" i="1" s="1"/>
  <c r="J18" i="1"/>
  <c r="J58" i="1"/>
  <c r="J84" i="1"/>
  <c r="J24" i="1"/>
  <c r="G25" i="1"/>
  <c r="J33" i="1"/>
  <c r="O70" i="1"/>
  <c r="O81" i="1"/>
  <c r="J88" i="1"/>
  <c r="N16" i="1"/>
  <c r="O16" i="1" s="1"/>
  <c r="J7" i="1"/>
  <c r="J17" i="1"/>
  <c r="O22" i="1"/>
  <c r="J36" i="1"/>
  <c r="J63" i="1"/>
  <c r="L84" i="1"/>
  <c r="G4" i="1"/>
  <c r="F31" i="1"/>
  <c r="E37" i="1"/>
  <c r="O11" i="1"/>
  <c r="H11" i="1"/>
  <c r="O58" i="1"/>
  <c r="J81" i="1"/>
  <c r="H16" i="1"/>
  <c r="G18" i="1"/>
  <c r="O20" i="1"/>
  <c r="L16" i="1"/>
  <c r="J28" i="1"/>
  <c r="O35" i="1"/>
  <c r="O43" i="1"/>
  <c r="L49" i="1"/>
  <c r="J52" i="1"/>
  <c r="G20" i="1"/>
  <c r="J23" i="1"/>
  <c r="O23" i="1"/>
  <c r="J34" i="1"/>
  <c r="O36" i="1"/>
  <c r="G43" i="1"/>
  <c r="J71" i="1"/>
  <c r="O71" i="1"/>
  <c r="E16" i="1"/>
  <c r="M16" i="1"/>
  <c r="I31" i="1"/>
  <c r="N31" i="1"/>
  <c r="J37" i="1"/>
  <c r="F16" i="1"/>
  <c r="G16" i="1" s="1"/>
  <c r="O21" i="1"/>
  <c r="J32" i="1"/>
  <c r="J43" i="1"/>
  <c r="L72" i="1"/>
  <c r="I77" i="1"/>
  <c r="M72" i="1"/>
  <c r="O24" i="1"/>
  <c r="N72" i="1"/>
  <c r="O72" i="1" s="1"/>
  <c r="G28" i="1"/>
  <c r="O4" i="1"/>
  <c r="I16" i="1"/>
  <c r="J16" i="1" s="1"/>
  <c r="G19" i="1"/>
  <c r="O19" i="1"/>
  <c r="J25" i="1"/>
  <c r="E31" i="1"/>
  <c r="M31" i="1"/>
  <c r="O34" i="1"/>
  <c r="K49" i="1"/>
  <c r="O63" i="1"/>
  <c r="E72" i="1"/>
  <c r="G33" i="1"/>
  <c r="O33" i="1"/>
  <c r="P31" i="1"/>
  <c r="P88" i="1" s="1"/>
  <c r="D31" i="1"/>
  <c r="J31" i="1" s="1"/>
  <c r="I72" i="1" l="1"/>
  <c r="J72" i="1" s="1"/>
  <c r="H87" i="1"/>
  <c r="E87" i="1"/>
  <c r="L87" i="1"/>
  <c r="F87" i="1"/>
  <c r="G87" i="1" s="1"/>
  <c r="M87" i="1"/>
  <c r="I87" i="1"/>
  <c r="J87" i="1" s="1"/>
  <c r="G31" i="1"/>
  <c r="N87" i="1"/>
  <c r="O88" i="1"/>
  <c r="O31" i="1"/>
  <c r="O87" i="1"/>
</calcChain>
</file>

<file path=xl/sharedStrings.xml><?xml version="1.0" encoding="utf-8"?>
<sst xmlns="http://schemas.openxmlformats.org/spreadsheetml/2006/main" count="149" uniqueCount="126">
  <si>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</si>
  <si>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</si>
  <si>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</si>
  <si>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</si>
  <si>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</si>
  <si>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</si>
  <si>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</si>
  <si>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</si>
  <si>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</si>
  <si>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</si>
  <si>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</si>
  <si>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</si>
  <si>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</si>
  <si>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</si>
  <si>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</si>
  <si>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</si>
  <si>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</si>
  <si>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</si>
  <si>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</si>
  <si>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</si>
  <si>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</si>
  <si>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</si>
  <si>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</si>
  <si>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</si>
  <si>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</si>
  <si>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</si>
  <si>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</si>
  <si>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</si>
  <si>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</si>
  <si>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</si>
  <si>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</si>
  <si>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</si>
  <si>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</si>
  <si>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</si>
  <si>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</si>
  <si>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</si>
  <si>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</si>
  <si>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</si>
  <si>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</si>
  <si>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</si>
  <si>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</si>
  <si>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</si>
  <si>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</si>
  <si>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</si>
  <si>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</si>
  <si>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</si>
  <si>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</si>
  <si>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</si>
  <si>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</si>
  <si>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</si>
  <si>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</si>
  <si>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</si>
  <si>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</si>
  <si>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</si>
  <si>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</si>
  <si>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</si>
  <si>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</si>
  <si>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</si>
  <si>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</si>
  <si>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</si>
  <si>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</si>
  <si>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</si>
  <si>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</si>
  <si>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</si>
  <si>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</si>
  <si>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</si>
  <si>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</si>
  <si>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</si>
  <si>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</si>
  <si>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</si>
  <si>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</si>
  <si>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</si>
  <si>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</si>
  <si>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</si>
  <si>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</si>
  <si>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</si>
  <si>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</si>
  <si>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</si>
  <si>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</si>
  <si>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</si>
  <si>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</si>
  <si>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</si>
  <si>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</si>
  <si>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</si>
  <si>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</si>
  <si>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</si>
  <si>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</si>
  <si>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</si>
  <si>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</si>
  <si>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</si>
  <si>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</si>
  <si>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</si>
  <si>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</si>
  <si>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</si>
  <si>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</si>
  <si>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</si>
  <si>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</si>
  <si>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</si>
  <si>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</si>
  <si>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</si>
  <si>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</si>
  <si>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</si>
  <si>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</si>
  <si>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</si>
  <si>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</si>
  <si>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</si>
  <si>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</si>
  <si>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</si>
  <si>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</si>
  <si>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</si>
  <si>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</si>
  <si>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</si>
  <si>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</si>
  <si>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</si>
  <si>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</si>
  <si>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</si>
  <si>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</si>
  <si>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</si>
  <si>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</si>
  <si>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</si>
  <si>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</si>
  <si>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</si>
  <si>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</si>
  <si>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 z powodu niepomniejszania kwot wypłaconych o środki odzyskane.</t>
  </si>
  <si>
    <t>2.) Szacunkowe limity finansowe zostały przeliczone wg kursu 4,4565 (kurs EBC z przedostatniego dnia roboczego Komisji Europejskiej miesiąca poprzedzającego miesiąc, dla którego dokonuje się wyliczenia limitu alokacji środków wspólnotowych - 30.10.2023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</si>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</sst>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>
      <alignment horizontal="center" vertical="center" wrapText="1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2" fillId="0" borderId="26" xfId="2" applyFont="1" applyBorder="1" applyAlignment="1" applyProtection="1">
      <alignment horizontal="center" vertical="center" wrapText="1"/>
      <protection locked="0"/>
    </xf>
    <xf numFmtId="0" fontId="2" fillId="0" borderId="27" xfId="2" applyFont="1" applyBorder="1" applyAlignment="1" applyProtection="1">
      <alignment horizontal="center" vertical="center" wrapText="1"/>
      <protection locked="0"/>
    </xf>
    <xf numFmtId="0" fontId="2" fillId="0" borderId="29" xfId="2" applyFont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left" vertical="center" wrapText="1"/>
      <protection locked="0"/>
    </xf>
    <xf numFmtId="4" fontId="3" fillId="2" borderId="6" xfId="2" applyNumberFormat="1" applyFont="1" applyFill="1" applyBorder="1" applyAlignment="1">
      <alignment horizontal="right" vertical="center" wrapText="1"/>
    </xf>
    <xf numFmtId="3" fontId="3" fillId="2" borderId="8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0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39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40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8" xfId="2" applyNumberFormat="1" applyFont="1" applyFill="1" applyBorder="1" applyAlignment="1">
      <alignment horizontal="right" vertical="center" wrapText="1"/>
    </xf>
    <xf numFmtId="4" fontId="3" fillId="2" borderId="9" xfId="2" applyNumberFormat="1" applyFont="1" applyFill="1" applyBorder="1" applyAlignment="1">
      <alignment horizontal="right" vertical="center" wrapText="1"/>
    </xf>
    <xf numFmtId="10" fontId="3" fillId="2" borderId="10" xfId="2" applyNumberFormat="1" applyFont="1" applyFill="1" applyBorder="1" applyAlignment="1">
      <alignment horizontal="right" vertical="center" wrapText="1"/>
    </xf>
    <xf numFmtId="4" fontId="3" fillId="2" borderId="4" xfId="2" applyNumberFormat="1" applyFont="1" applyFill="1" applyBorder="1" applyAlignment="1">
      <alignment horizontal="right" vertical="center" wrapText="1"/>
    </xf>
    <xf numFmtId="0" fontId="4" fillId="0" borderId="0" xfId="2" applyFont="1" applyProtection="1"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3" fillId="0" borderId="41" xfId="2" applyFont="1" applyBorder="1" applyAlignment="1" applyProtection="1">
      <alignment horizontal="left" vertical="center" wrapText="1"/>
      <protection locked="0"/>
    </xf>
    <xf numFmtId="4" fontId="5" fillId="3" borderId="0" xfId="2" applyNumberFormat="1" applyFont="1" applyFill="1" applyAlignment="1">
      <alignment horizontal="right" vertical="center" wrapText="1"/>
    </xf>
    <xf numFmtId="3" fontId="5" fillId="0" borderId="42" xfId="2" applyNumberFormat="1" applyFont="1" applyBorder="1" applyAlignment="1" applyProtection="1">
      <alignment horizontal="right" vertical="center" wrapText="1"/>
      <protection locked="0"/>
    </xf>
    <xf numFmtId="4" fontId="5" fillId="0" borderId="43" xfId="2" applyNumberFormat="1" applyFont="1" applyBorder="1" applyAlignment="1" applyProtection="1">
      <alignment horizontal="right" vertical="center" wrapText="1"/>
      <protection locked="0"/>
    </xf>
    <xf numFmtId="10" fontId="5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44" xfId="2" applyNumberFormat="1" applyFont="1" applyBorder="1" applyAlignment="1" applyProtection="1">
      <alignment horizontal="right" vertical="center" wrapText="1"/>
      <protection locked="0"/>
    </xf>
    <xf numFmtId="3" fontId="5" fillId="0" borderId="42" xfId="2" applyNumberFormat="1" applyFont="1" applyBorder="1" applyAlignment="1">
      <alignment horizontal="right" vertical="center" wrapText="1"/>
    </xf>
    <xf numFmtId="4" fontId="5" fillId="0" borderId="43" xfId="2" applyNumberFormat="1" applyFont="1" applyBorder="1" applyAlignment="1">
      <alignment horizontal="right" vertical="center" wrapText="1"/>
    </xf>
    <xf numFmtId="4" fontId="5" fillId="3" borderId="32" xfId="2" applyNumberFormat="1" applyFont="1" applyFill="1" applyBorder="1" applyAlignment="1">
      <alignment horizontal="right" vertical="center" wrapText="1"/>
    </xf>
    <xf numFmtId="0" fontId="5" fillId="0" borderId="21" xfId="2" applyFont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left" vertical="center" wrapText="1"/>
      <protection locked="0"/>
    </xf>
    <xf numFmtId="3" fontId="5" fillId="0" borderId="19" xfId="2" applyNumberFormat="1" applyFont="1" applyBorder="1" applyAlignment="1" applyProtection="1">
      <alignment horizontal="right" vertical="center" wrapText="1"/>
      <protection locked="0"/>
    </xf>
    <xf numFmtId="4" fontId="5" fillId="0" borderId="45" xfId="2" applyNumberFormat="1" applyFont="1" applyBorder="1" applyAlignment="1" applyProtection="1">
      <alignment horizontal="right" vertical="center" wrapText="1"/>
      <protection locked="0"/>
    </xf>
    <xf numFmtId="3" fontId="5" fillId="0" borderId="17" xfId="2" applyNumberFormat="1" applyFont="1" applyBorder="1" applyAlignment="1" applyProtection="1">
      <alignment horizontal="right" vertical="center" wrapText="1"/>
      <protection locked="0"/>
    </xf>
    <xf numFmtId="3" fontId="5" fillId="0" borderId="19" xfId="2" applyNumberFormat="1" applyFont="1" applyBorder="1" applyAlignment="1">
      <alignment horizontal="right" vertical="center" wrapText="1"/>
    </xf>
    <xf numFmtId="4" fontId="5" fillId="0" borderId="45" xfId="2" applyNumberFormat="1" applyFont="1" applyBorder="1" applyAlignment="1">
      <alignment horizontal="right" vertical="center" wrapText="1"/>
    </xf>
    <xf numFmtId="4" fontId="5" fillId="0" borderId="36" xfId="2" applyNumberFormat="1" applyFont="1" applyBorder="1" applyAlignment="1">
      <alignment horizontal="right" vertical="center" wrapText="1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left" vertical="center" wrapText="1"/>
      <protection locked="0"/>
    </xf>
    <xf numFmtId="4" fontId="3" fillId="2" borderId="46" xfId="2" applyNumberFormat="1" applyFont="1" applyFill="1" applyBorder="1" applyAlignment="1">
      <alignment horizontal="right" vertical="center" wrapText="1"/>
    </xf>
    <xf numFmtId="3" fontId="3" fillId="2" borderId="14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6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8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4" xfId="2" applyNumberFormat="1" applyFont="1" applyFill="1" applyBorder="1" applyAlignment="1">
      <alignment horizontal="right" vertical="center" wrapText="1"/>
    </xf>
    <xf numFmtId="4" fontId="3" fillId="2" borderId="15" xfId="2" applyNumberFormat="1" applyFont="1" applyFill="1" applyBorder="1" applyAlignment="1">
      <alignment horizontal="right" vertical="center" wrapText="1"/>
    </xf>
    <xf numFmtId="10" fontId="3" fillId="2" borderId="16" xfId="2" applyNumberFormat="1" applyFont="1" applyFill="1" applyBorder="1" applyAlignment="1">
      <alignment horizontal="right" vertical="center" wrapText="1"/>
    </xf>
    <xf numFmtId="4" fontId="3" fillId="2" borderId="11" xfId="2" applyNumberFormat="1" applyFont="1" applyFill="1" applyBorder="1" applyAlignment="1">
      <alignment horizontal="right" vertical="center" wrapText="1"/>
    </xf>
    <xf numFmtId="0" fontId="5" fillId="0" borderId="32" xfId="2" applyFont="1" applyBorder="1" applyAlignment="1" applyProtection="1">
      <alignment horizontal="center" vertical="center"/>
      <protection locked="0"/>
    </xf>
    <xf numFmtId="3" fontId="5" fillId="0" borderId="34" xfId="2" applyNumberFormat="1" applyFont="1" applyBorder="1" applyAlignment="1" applyProtection="1">
      <alignment horizontal="right" vertical="center" wrapText="1"/>
      <protection locked="0"/>
    </xf>
    <xf numFmtId="4" fontId="5" fillId="0" borderId="36" xfId="2" applyNumberFormat="1" applyFont="1" applyBorder="1" applyAlignment="1" applyProtection="1">
      <alignment horizontal="right" vertical="center" wrapText="1"/>
      <protection locked="0"/>
    </xf>
    <xf numFmtId="3" fontId="5" fillId="0" borderId="35" xfId="2" applyNumberFormat="1" applyFont="1" applyBorder="1" applyAlignment="1" applyProtection="1">
      <alignment horizontal="right" vertical="center" wrapText="1"/>
      <protection locked="0"/>
    </xf>
    <xf numFmtId="3" fontId="5" fillId="0" borderId="34" xfId="2" applyNumberFormat="1" applyFont="1" applyBorder="1" applyAlignment="1">
      <alignment horizontal="right" vertical="center" wrapText="1"/>
    </xf>
    <xf numFmtId="0" fontId="3" fillId="0" borderId="11" xfId="2" applyFont="1" applyBorder="1" applyAlignment="1" applyProtection="1">
      <alignment horizontal="left" vertical="center" wrapText="1"/>
      <protection locked="0"/>
    </xf>
    <xf numFmtId="0" fontId="5" fillId="0" borderId="47" xfId="2" applyFont="1" applyBorder="1" applyAlignment="1" applyProtection="1">
      <alignment horizontal="left" vertical="center" wrapText="1"/>
      <protection locked="0"/>
    </xf>
    <xf numFmtId="3" fontId="5" fillId="0" borderId="44" xfId="2" applyNumberFormat="1" applyFont="1" applyBorder="1" applyAlignment="1">
      <alignment horizontal="right" vertical="center" wrapText="1"/>
    </xf>
    <xf numFmtId="4" fontId="5" fillId="5" borderId="43" xfId="2" applyNumberFormat="1" applyFont="1" applyFill="1" applyBorder="1" applyAlignment="1">
      <alignment horizontal="right" vertical="center" wrapText="1"/>
    </xf>
    <xf numFmtId="0" fontId="5" fillId="6" borderId="12" xfId="2" applyFont="1" applyFill="1" applyBorder="1" applyAlignment="1" applyProtection="1">
      <alignment horizontal="left" vertical="center" wrapText="1"/>
      <protection locked="0"/>
    </xf>
    <xf numFmtId="3" fontId="5" fillId="4" borderId="14" xfId="2" applyNumberFormat="1" applyFont="1" applyFill="1" applyBorder="1" applyAlignment="1">
      <alignment horizontal="right" vertical="center" wrapText="1"/>
    </xf>
    <xf numFmtId="3" fontId="5" fillId="4" borderId="20" xfId="2" applyNumberFormat="1" applyFont="1" applyFill="1" applyBorder="1" applyAlignment="1">
      <alignment horizontal="right" vertical="center" wrapText="1"/>
    </xf>
    <xf numFmtId="4" fontId="5" fillId="5" borderId="15" xfId="2" applyNumberFormat="1" applyFont="1" applyFill="1" applyBorder="1" applyAlignment="1">
      <alignment horizontal="right" vertical="center" wrapText="1"/>
    </xf>
    <xf numFmtId="3" fontId="5" fillId="0" borderId="14" xfId="2" applyNumberFormat="1" applyFont="1" applyBorder="1" applyAlignment="1">
      <alignment horizontal="right" vertical="center" wrapText="1"/>
    </xf>
    <xf numFmtId="4" fontId="5" fillId="0" borderId="15" xfId="2" applyNumberFormat="1" applyFont="1" applyBorder="1" applyAlignment="1">
      <alignment horizontal="right" vertical="center" wrapText="1"/>
    </xf>
    <xf numFmtId="0" fontId="3" fillId="0" borderId="49" xfId="2" applyFont="1" applyBorder="1" applyAlignment="1" applyProtection="1">
      <alignment horizontal="left" vertical="center" wrapText="1"/>
      <protection locked="0"/>
    </xf>
    <xf numFmtId="3" fontId="5" fillId="0" borderId="17" xfId="2" applyNumberFormat="1" applyFont="1" applyBorder="1" applyAlignment="1">
      <alignment horizontal="right" vertical="center" wrapText="1"/>
    </xf>
    <xf numFmtId="4" fontId="5" fillId="6" borderId="45" xfId="2" applyNumberFormat="1" applyFont="1" applyFill="1" applyBorder="1" applyAlignment="1">
      <alignment horizontal="right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4" fontId="5" fillId="0" borderId="51" xfId="2" applyNumberFormat="1" applyFont="1" applyBorder="1" applyAlignment="1">
      <alignment horizontal="right" vertical="center" wrapText="1"/>
    </xf>
    <xf numFmtId="10" fontId="5" fillId="0" borderId="16" xfId="2" applyNumberFormat="1" applyFont="1" applyBorder="1" applyAlignment="1" applyProtection="1">
      <alignment horizontal="right" vertical="center" wrapText="1"/>
      <protection locked="0"/>
    </xf>
    <xf numFmtId="10" fontId="5" fillId="0" borderId="16" xfId="2" applyNumberFormat="1" applyFont="1" applyBorder="1" applyAlignment="1">
      <alignment horizontal="right" vertical="center" wrapText="1"/>
    </xf>
    <xf numFmtId="4" fontId="5" fillId="0" borderId="32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6" fillId="0" borderId="12" xfId="2" applyFont="1" applyBorder="1" applyAlignment="1" applyProtection="1">
      <alignment horizontal="left" vertical="center" wrapText="1"/>
      <protection locked="0"/>
    </xf>
    <xf numFmtId="4" fontId="5" fillId="6" borderId="11" xfId="2" applyNumberFormat="1" applyFont="1" applyFill="1" applyBorder="1" applyAlignment="1">
      <alignment horizontal="right" vertical="center" wrapText="1"/>
    </xf>
    <xf numFmtId="3" fontId="5" fillId="0" borderId="14" xfId="2" applyNumberFormat="1" applyFont="1" applyBorder="1" applyAlignment="1" applyProtection="1">
      <alignment horizontal="right" vertical="center" wrapText="1"/>
      <protection locked="0"/>
    </xf>
    <xf numFmtId="4" fontId="5" fillId="0" borderId="15" xfId="2" applyNumberFormat="1" applyFont="1" applyBorder="1" applyAlignment="1" applyProtection="1">
      <alignment horizontal="right" vertical="center" wrapText="1"/>
      <protection locked="0"/>
    </xf>
    <xf numFmtId="3" fontId="5" fillId="0" borderId="20" xfId="2" applyNumberFormat="1" applyFont="1" applyBorder="1" applyAlignment="1" applyProtection="1">
      <alignment horizontal="right" vertical="center" wrapText="1"/>
      <protection locked="0"/>
    </xf>
    <xf numFmtId="164" fontId="5" fillId="6" borderId="12" xfId="1" applyNumberFormat="1" applyFont="1" applyFill="1" applyBorder="1" applyAlignment="1" applyProtection="1">
      <alignment horizontal="right" vertical="center" wrapText="1"/>
    </xf>
    <xf numFmtId="4" fontId="5" fillId="6" borderId="51" xfId="2" applyNumberFormat="1" applyFont="1" applyFill="1" applyBorder="1" applyAlignment="1">
      <alignment horizontal="right" vertical="center" wrapText="1"/>
    </xf>
    <xf numFmtId="10" fontId="5" fillId="0" borderId="18" xfId="2" applyNumberFormat="1" applyFont="1" applyBorder="1" applyAlignment="1" applyProtection="1">
      <alignment horizontal="right" vertical="center" wrapText="1"/>
      <protection locked="0"/>
    </xf>
    <xf numFmtId="4" fontId="5" fillId="6" borderId="0" xfId="2" applyNumberFormat="1" applyFont="1" applyFill="1" applyAlignment="1">
      <alignment horizontal="right" vertical="center" wrapText="1"/>
    </xf>
    <xf numFmtId="10" fontId="5" fillId="0" borderId="38" xfId="2" applyNumberFormat="1" applyFont="1" applyBorder="1" applyAlignment="1" applyProtection="1">
      <alignment horizontal="right" vertical="center" wrapText="1"/>
      <protection locked="0"/>
    </xf>
    <xf numFmtId="10" fontId="5" fillId="0" borderId="37" xfId="2" applyNumberFormat="1" applyFont="1" applyBorder="1" applyAlignment="1" applyProtection="1">
      <alignment horizontal="right" vertical="center" wrapText="1"/>
      <protection locked="0"/>
    </xf>
    <xf numFmtId="4" fontId="5" fillId="6" borderId="13" xfId="2" applyNumberFormat="1" applyFont="1" applyFill="1" applyBorder="1" applyAlignment="1">
      <alignment horizontal="right" vertical="center" wrapText="1"/>
    </xf>
    <xf numFmtId="3" fontId="5" fillId="6" borderId="14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15" xfId="2" applyNumberFormat="1" applyFont="1" applyFill="1" applyBorder="1" applyAlignment="1" applyProtection="1">
      <alignment horizontal="right" vertical="center" wrapText="1"/>
      <protection locked="0"/>
    </xf>
    <xf numFmtId="10" fontId="5" fillId="6" borderId="16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20" xfId="2" applyNumberFormat="1" applyFont="1" applyFill="1" applyBorder="1" applyAlignment="1" applyProtection="1">
      <alignment horizontal="right" vertical="center" wrapText="1"/>
      <protection locked="0"/>
    </xf>
    <xf numFmtId="10" fontId="5" fillId="6" borderId="52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9" xfId="2" applyNumberFormat="1" applyFont="1" applyFill="1" applyBorder="1" applyAlignment="1">
      <alignment horizontal="right" vertical="center" wrapText="1"/>
    </xf>
    <xf numFmtId="10" fontId="5" fillId="6" borderId="48" xfId="2" applyNumberFormat="1" applyFont="1" applyFill="1" applyBorder="1" applyAlignment="1">
      <alignment horizontal="right" vertical="center" wrapText="1"/>
    </xf>
    <xf numFmtId="4" fontId="5" fillId="6" borderId="21" xfId="2" applyNumberFormat="1" applyFont="1" applyFill="1" applyBorder="1" applyAlignment="1">
      <alignment horizontal="right" vertical="center" wrapText="1"/>
    </xf>
    <xf numFmtId="10" fontId="5" fillId="6" borderId="48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2" applyNumberFormat="1" applyFont="1" applyBorder="1" applyAlignment="1">
      <alignment horizontal="right" vertical="center" wrapText="1"/>
    </xf>
    <xf numFmtId="10" fontId="5" fillId="0" borderId="48" xfId="2" applyNumberFormat="1" applyFont="1" applyBorder="1" applyAlignment="1" applyProtection="1">
      <alignment horizontal="right" vertical="center" wrapText="1"/>
      <protection locked="0"/>
    </xf>
    <xf numFmtId="10" fontId="5" fillId="0" borderId="52" xfId="2" applyNumberFormat="1" applyFont="1" applyBorder="1" applyAlignment="1" applyProtection="1">
      <alignment horizontal="right" vertical="center" wrapText="1"/>
      <protection locked="0"/>
    </xf>
    <xf numFmtId="10" fontId="5" fillId="0" borderId="48" xfId="2" applyNumberFormat="1" applyFont="1" applyBorder="1" applyAlignment="1">
      <alignment horizontal="right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3" fontId="5" fillId="0" borderId="53" xfId="2" applyNumberFormat="1" applyFont="1" applyBorder="1" applyAlignment="1">
      <alignment horizontal="right" vertical="center" wrapText="1"/>
    </xf>
    <xf numFmtId="4" fontId="5" fillId="0" borderId="17" xfId="2" applyNumberFormat="1" applyFont="1" applyBorder="1" applyAlignment="1">
      <alignment horizontal="right" vertical="center" wrapText="1"/>
    </xf>
    <xf numFmtId="0" fontId="5" fillId="0" borderId="49" xfId="2" applyFont="1" applyBorder="1" applyAlignment="1" applyProtection="1">
      <alignment horizontal="left" vertical="center" wrapText="1"/>
      <protection locked="0"/>
    </xf>
    <xf numFmtId="0" fontId="3" fillId="0" borderId="32" xfId="2" applyFont="1" applyBorder="1" applyAlignment="1" applyProtection="1">
      <alignment horizontal="left" vertical="center" wrapText="1"/>
      <protection locked="0"/>
    </xf>
    <xf numFmtId="4" fontId="5" fillId="0" borderId="0" xfId="2" applyNumberFormat="1" applyFont="1" applyAlignment="1">
      <alignment horizontal="right" vertical="center" wrapText="1"/>
    </xf>
    <xf numFmtId="10" fontId="5" fillId="0" borderId="38" xfId="2" applyNumberFormat="1" applyFont="1" applyBorder="1" applyAlignment="1">
      <alignment horizontal="right" vertical="center" wrapText="1"/>
    </xf>
    <xf numFmtId="4" fontId="5" fillId="3" borderId="45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48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3" fillId="6" borderId="21" xfId="2" applyFont="1" applyFill="1" applyBorder="1" applyAlignment="1" applyProtection="1">
      <alignment horizontal="center" vertical="center" wrapText="1"/>
      <protection locked="0"/>
    </xf>
    <xf numFmtId="0" fontId="3" fillId="6" borderId="12" xfId="2" applyFont="1" applyFill="1" applyBorder="1" applyAlignment="1" applyProtection="1">
      <alignment horizontal="left" vertical="center" wrapText="1"/>
      <protection locked="0"/>
    </xf>
    <xf numFmtId="3" fontId="3" fillId="6" borderId="42" xfId="2" applyNumberFormat="1" applyFont="1" applyFill="1" applyBorder="1" applyAlignment="1" applyProtection="1">
      <alignment horizontal="right" vertical="center" wrapText="1"/>
      <protection locked="0"/>
    </xf>
    <xf numFmtId="4" fontId="3" fillId="6" borderId="43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38" xfId="2" applyNumberFormat="1" applyFont="1" applyFill="1" applyBorder="1" applyAlignment="1" applyProtection="1">
      <alignment horizontal="right" vertical="center" wrapText="1"/>
      <protection locked="0"/>
    </xf>
    <xf numFmtId="3" fontId="3" fillId="6" borderId="44" xfId="2" applyNumberFormat="1" applyFont="1" applyFill="1" applyBorder="1" applyAlignment="1" applyProtection="1">
      <alignment horizontal="right" vertical="center" wrapText="1"/>
      <protection locked="0"/>
    </xf>
    <xf numFmtId="10" fontId="3" fillId="7" borderId="37" xfId="2" applyNumberFormat="1" applyFont="1" applyFill="1" applyBorder="1" applyAlignment="1" applyProtection="1">
      <alignment horizontal="right" vertical="center" wrapText="1"/>
      <protection locked="0"/>
    </xf>
    <xf numFmtId="3" fontId="3" fillId="6" borderId="14" xfId="2" applyNumberFormat="1" applyFont="1" applyFill="1" applyBorder="1" applyAlignment="1">
      <alignment horizontal="right" vertical="center" wrapText="1"/>
    </xf>
    <xf numFmtId="4" fontId="3" fillId="6" borderId="15" xfId="2" applyNumberFormat="1" applyFont="1" applyFill="1" applyBorder="1" applyAlignment="1">
      <alignment horizontal="right" vertical="center" wrapText="1"/>
    </xf>
    <xf numFmtId="10" fontId="3" fillId="7" borderId="38" xfId="2" applyNumberFormat="1" applyFont="1" applyFill="1" applyBorder="1" applyAlignment="1">
      <alignment horizontal="right" vertical="center" wrapText="1"/>
    </xf>
    <xf numFmtId="4" fontId="3" fillId="4" borderId="32" xfId="2" applyNumberFormat="1" applyFont="1" applyFill="1" applyBorder="1" applyAlignment="1">
      <alignment horizontal="right" vertical="center" wrapText="1"/>
    </xf>
    <xf numFmtId="0" fontId="5" fillId="6" borderId="11" xfId="2" applyFont="1" applyFill="1" applyBorder="1" applyAlignment="1">
      <alignment vertical="center" wrapText="1"/>
    </xf>
    <xf numFmtId="3" fontId="5" fillId="6" borderId="42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4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4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4" xfId="2" applyNumberFormat="1" applyFont="1" applyFill="1" applyBorder="1" applyAlignment="1">
      <alignment horizontal="right" vertical="center" wrapText="1"/>
    </xf>
    <xf numFmtId="4" fontId="5" fillId="6" borderId="15" xfId="2" applyNumberFormat="1" applyFont="1" applyFill="1" applyBorder="1" applyAlignment="1">
      <alignment horizontal="right" vertical="center" wrapText="1"/>
    </xf>
    <xf numFmtId="0" fontId="5" fillId="8" borderId="49" xfId="2" applyFont="1" applyFill="1" applyBorder="1" applyAlignment="1">
      <alignment horizontal="left" vertical="center" wrapText="1"/>
    </xf>
    <xf numFmtId="3" fontId="5" fillId="6" borderId="20" xfId="2" applyNumberFormat="1" applyFont="1" applyFill="1" applyBorder="1" applyAlignment="1" applyProtection="1">
      <alignment vertical="center" wrapText="1"/>
      <protection locked="0"/>
    </xf>
    <xf numFmtId="4" fontId="5" fillId="5" borderId="15" xfId="2" applyNumberFormat="1" applyFont="1" applyFill="1" applyBorder="1" applyAlignment="1" applyProtection="1">
      <alignment horizontal="right" vertical="center" wrapText="1"/>
      <protection locked="0"/>
    </xf>
    <xf numFmtId="3" fontId="5" fillId="3" borderId="42" xfId="2" applyNumberFormat="1" applyFont="1" applyFill="1" applyBorder="1" applyAlignment="1" applyProtection="1">
      <alignment vertical="center" wrapText="1"/>
      <protection locked="0"/>
    </xf>
    <xf numFmtId="4" fontId="5" fillId="3" borderId="43" xfId="2" applyNumberFormat="1" applyFont="1" applyFill="1" applyBorder="1" applyAlignment="1" applyProtection="1">
      <alignment vertical="center" wrapText="1"/>
      <protection locked="0"/>
    </xf>
    <xf numFmtId="3" fontId="5" fillId="3" borderId="17" xfId="2" applyNumberFormat="1" applyFont="1" applyFill="1" applyBorder="1" applyAlignment="1" applyProtection="1">
      <alignment vertical="center" wrapText="1"/>
      <protection locked="0"/>
    </xf>
    <xf numFmtId="0" fontId="3" fillId="6" borderId="41" xfId="2" applyFont="1" applyFill="1" applyBorder="1" applyAlignment="1" applyProtection="1">
      <alignment horizontal="center" vertical="center"/>
      <protection locked="0"/>
    </xf>
    <xf numFmtId="0" fontId="3" fillId="6" borderId="49" xfId="2" applyFont="1" applyFill="1" applyBorder="1" applyAlignment="1">
      <alignment horizontal="left" vertical="center" wrapText="1"/>
    </xf>
    <xf numFmtId="3" fontId="3" fillId="6" borderId="20" xfId="2" applyNumberFormat="1" applyFont="1" applyFill="1" applyBorder="1" applyAlignment="1" applyProtection="1">
      <alignment vertical="center" wrapText="1"/>
      <protection locked="0"/>
    </xf>
    <xf numFmtId="4" fontId="3" fillId="6" borderId="15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 applyFont="1" applyProtection="1">
      <protection locked="0"/>
    </xf>
    <xf numFmtId="0" fontId="5" fillId="6" borderId="32" xfId="2" applyFont="1" applyFill="1" applyBorder="1" applyAlignment="1" applyProtection="1">
      <alignment vertical="center" wrapText="1"/>
      <protection locked="0"/>
    </xf>
    <xf numFmtId="4" fontId="5" fillId="3" borderId="36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55" xfId="2" applyNumberFormat="1" applyFont="1" applyBorder="1" applyAlignment="1">
      <alignment horizontal="right" vertical="center" wrapText="1"/>
    </xf>
    <xf numFmtId="0" fontId="5" fillId="8" borderId="49" xfId="2" applyFont="1" applyFill="1" applyBorder="1" applyAlignment="1" applyProtection="1">
      <alignment horizontal="left" vertical="center" wrapText="1"/>
      <protection locked="0"/>
    </xf>
    <xf numFmtId="3" fontId="5" fillId="3" borderId="19" xfId="2" applyNumberFormat="1" applyFont="1" applyFill="1" applyBorder="1" applyAlignment="1" applyProtection="1">
      <alignment horizontal="right" vertical="center" wrapText="1"/>
      <protection locked="0"/>
    </xf>
    <xf numFmtId="3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36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49" xfId="2" applyFont="1" applyFill="1" applyBorder="1" applyAlignment="1" applyProtection="1">
      <alignment horizontal="lef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0" fontId="3" fillId="2" borderId="12" xfId="2" applyNumberFormat="1" applyFont="1" applyFill="1" applyBorder="1" applyAlignment="1">
      <alignment horizontal="right" vertical="center" wrapText="1"/>
    </xf>
    <xf numFmtId="3" fontId="5" fillId="6" borderId="34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36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3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36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0" xfId="2" applyNumberFormat="1" applyFont="1" applyFill="1" applyAlignment="1" applyProtection="1">
      <alignment horizontal="right" vertical="center" wrapText="1"/>
      <protection locked="0"/>
    </xf>
    <xf numFmtId="3" fontId="5" fillId="6" borderId="42" xfId="2" applyNumberFormat="1" applyFont="1" applyFill="1" applyBorder="1" applyAlignment="1">
      <alignment horizontal="right" vertical="center" wrapText="1"/>
    </xf>
    <xf numFmtId="4" fontId="5" fillId="6" borderId="43" xfId="2" applyNumberFormat="1" applyFont="1" applyFill="1" applyBorder="1" applyAlignment="1">
      <alignment horizontal="right" vertical="center" wrapText="1"/>
    </xf>
    <xf numFmtId="10" fontId="5" fillId="3" borderId="33" xfId="2" applyNumberFormat="1" applyFont="1" applyFill="1" applyBorder="1" applyAlignment="1">
      <alignment horizontal="right" vertical="center" wrapText="1"/>
    </xf>
    <xf numFmtId="3" fontId="5" fillId="6" borderId="51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46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5" xfId="2" applyNumberFormat="1" applyFont="1" applyFill="1" applyBorder="1" applyAlignment="1" applyProtection="1">
      <alignment horizontal="right" vertical="center" wrapText="1"/>
      <protection locked="0"/>
    </xf>
    <xf numFmtId="0" fontId="5" fillId="8" borderId="11" xfId="2" applyFont="1" applyFill="1" applyBorder="1" applyAlignment="1">
      <alignment horizontal="left" vertical="center" wrapText="1"/>
    </xf>
    <xf numFmtId="0" fontId="5" fillId="8" borderId="33" xfId="2" applyFont="1" applyFill="1" applyBorder="1" applyAlignment="1">
      <alignment horizontal="left" vertical="center" wrapText="1"/>
    </xf>
    <xf numFmtId="3" fontId="5" fillId="4" borderId="34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5" fillId="4" borderId="36" xfId="2" applyNumberFormat="1" applyFont="1" applyFill="1" applyBorder="1" applyAlignment="1" applyProtection="1">
      <alignment horizontal="right" vertical="center" wrapText="1"/>
      <protection locked="0"/>
    </xf>
    <xf numFmtId="0" fontId="5" fillId="6" borderId="21" xfId="2" applyFont="1" applyFill="1" applyBorder="1" applyAlignment="1" applyProtection="1">
      <alignment vertical="center" wrapText="1"/>
      <protection locked="0"/>
    </xf>
    <xf numFmtId="165" fontId="5" fillId="6" borderId="45" xfId="2" applyNumberFormat="1" applyFont="1" applyFill="1" applyBorder="1" applyAlignment="1">
      <alignment horizontal="right" vertical="center" wrapText="1"/>
    </xf>
    <xf numFmtId="3" fontId="5" fillId="6" borderId="42" xfId="2" applyNumberFormat="1" applyFont="1" applyFill="1" applyBorder="1" applyAlignment="1" applyProtection="1">
      <alignment vertical="center" wrapText="1"/>
      <protection locked="0"/>
    </xf>
    <xf numFmtId="3" fontId="5" fillId="6" borderId="44" xfId="2" applyNumberFormat="1" applyFont="1" applyFill="1" applyBorder="1" applyAlignment="1" applyProtection="1">
      <alignment vertical="center" wrapText="1"/>
      <protection locked="0"/>
    </xf>
    <xf numFmtId="4" fontId="5" fillId="6" borderId="43" xfId="2" applyNumberFormat="1" applyFont="1" applyFill="1" applyBorder="1" applyAlignment="1" applyProtection="1">
      <alignment vertical="center" wrapText="1"/>
      <protection locked="0"/>
    </xf>
    <xf numFmtId="3" fontId="5" fillId="6" borderId="42" xfId="2" applyNumberFormat="1" applyFont="1" applyFill="1" applyBorder="1" applyAlignment="1">
      <alignment vertical="center" wrapText="1"/>
    </xf>
    <xf numFmtId="4" fontId="5" fillId="6" borderId="43" xfId="2" applyNumberFormat="1" applyFont="1" applyFill="1" applyBorder="1" applyAlignment="1">
      <alignment vertical="center" wrapText="1"/>
    </xf>
    <xf numFmtId="3" fontId="5" fillId="6" borderId="14" xfId="2" applyNumberFormat="1" applyFont="1" applyFill="1" applyBorder="1" applyAlignment="1">
      <alignment vertical="center" wrapText="1"/>
    </xf>
    <xf numFmtId="4" fontId="5" fillId="6" borderId="15" xfId="2" applyNumberFormat="1" applyFont="1" applyFill="1" applyBorder="1" applyAlignment="1">
      <alignment vertical="center" wrapText="1"/>
    </xf>
    <xf numFmtId="3" fontId="5" fillId="6" borderId="19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45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51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vertical="center" wrapText="1"/>
    </xf>
    <xf numFmtId="4" fontId="3" fillId="2" borderId="13" xfId="2" applyNumberFormat="1" applyFont="1" applyFill="1" applyBorder="1" applyAlignment="1">
      <alignment horizontal="right" vertical="center" wrapText="1"/>
    </xf>
    <xf numFmtId="3" fontId="3" fillId="2" borderId="19" xfId="2" applyNumberFormat="1" applyFont="1" applyFill="1" applyBorder="1" applyAlignment="1" applyProtection="1">
      <alignment horizontal="right" vertical="center" wrapText="1"/>
      <protection locked="0"/>
    </xf>
    <xf numFmtId="4" fontId="3" fillId="4" borderId="45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48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7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45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52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9" xfId="2" applyNumberFormat="1" applyFont="1" applyFill="1" applyBorder="1" applyAlignment="1">
      <alignment horizontal="right" vertical="center" wrapText="1"/>
    </xf>
    <xf numFmtId="4" fontId="3" fillId="2" borderId="45" xfId="2" applyNumberFormat="1" applyFont="1" applyFill="1" applyBorder="1" applyAlignment="1">
      <alignment horizontal="right" vertical="center" wrapText="1"/>
    </xf>
    <xf numFmtId="10" fontId="3" fillId="2" borderId="48" xfId="2" applyNumberFormat="1" applyFont="1" applyFill="1" applyBorder="1" applyAlignment="1">
      <alignment horizontal="right" vertical="center" wrapText="1"/>
    </xf>
    <xf numFmtId="4" fontId="3" fillId="2" borderId="21" xfId="2" applyNumberFormat="1" applyFont="1" applyFill="1" applyBorder="1" applyAlignment="1">
      <alignment horizontal="right" vertical="center" wrapText="1"/>
    </xf>
    <xf numFmtId="0" fontId="3" fillId="2" borderId="21" xfId="2" applyFont="1" applyFill="1" applyBorder="1" applyAlignment="1" applyProtection="1">
      <alignment horizontal="center" vertical="center" wrapText="1"/>
      <protection locked="0"/>
    </xf>
    <xf numFmtId="10" fontId="3" fillId="2" borderId="48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53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51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7" xfId="2" applyFont="1" applyBorder="1" applyAlignment="1" applyProtection="1">
      <alignment horizontal="left" vertical="center" wrapText="1"/>
      <protection locked="0"/>
    </xf>
    <xf numFmtId="3" fontId="5" fillId="0" borderId="55" xfId="2" applyNumberFormat="1" applyFont="1" applyBorder="1" applyAlignment="1" applyProtection="1">
      <alignment horizontal="right" vertical="center" wrapText="1"/>
      <protection locked="0"/>
    </xf>
    <xf numFmtId="3" fontId="5" fillId="0" borderId="56" xfId="2" applyNumberFormat="1" applyFont="1" applyBorder="1" applyAlignment="1" applyProtection="1">
      <alignment horizontal="right" vertical="center" wrapText="1"/>
      <protection locked="0"/>
    </xf>
    <xf numFmtId="4" fontId="5" fillId="0" borderId="44" xfId="2" applyNumberFormat="1" applyFont="1" applyBorder="1" applyAlignment="1">
      <alignment horizontal="right" vertical="center" wrapText="1"/>
    </xf>
    <xf numFmtId="0" fontId="5" fillId="8" borderId="14" xfId="2" applyFont="1" applyFill="1" applyBorder="1" applyAlignment="1" applyProtection="1">
      <alignment horizontal="left" vertical="center" wrapText="1"/>
      <protection locked="0"/>
    </xf>
    <xf numFmtId="0" fontId="5" fillId="8" borderId="15" xfId="2" applyFont="1" applyFill="1" applyBorder="1" applyAlignment="1" applyProtection="1">
      <alignment horizontal="left" vertical="center" wrapText="1"/>
      <protection locked="0"/>
    </xf>
    <xf numFmtId="4" fontId="3" fillId="4" borderId="18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16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51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0" fontId="5" fillId="8" borderId="47" xfId="2" applyFont="1" applyFill="1" applyBorder="1" applyAlignment="1" applyProtection="1">
      <alignment horizontal="left" vertical="center" wrapText="1"/>
      <protection locked="0"/>
    </xf>
    <xf numFmtId="3" fontId="5" fillId="3" borderId="35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54" xfId="2" applyNumberFormat="1" applyFont="1" applyFill="1" applyBorder="1" applyAlignment="1">
      <alignment horizontal="right" vertical="center" wrapText="1"/>
    </xf>
    <xf numFmtId="4" fontId="5" fillId="6" borderId="37" xfId="2" applyNumberFormat="1" applyFont="1" applyFill="1" applyBorder="1" applyAlignment="1">
      <alignment horizontal="right" vertical="center" wrapText="1"/>
    </xf>
    <xf numFmtId="3" fontId="5" fillId="3" borderId="28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57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59" xfId="2" applyNumberFormat="1" applyFont="1" applyFill="1" applyBorder="1" applyAlignment="1">
      <alignment horizontal="right" vertical="center" wrapText="1"/>
    </xf>
    <xf numFmtId="4" fontId="5" fillId="6" borderId="29" xfId="2" applyNumberFormat="1" applyFont="1" applyFill="1" applyBorder="1" applyAlignment="1">
      <alignment horizontal="right" vertical="center" wrapText="1"/>
    </xf>
    <xf numFmtId="4" fontId="8" fillId="9" borderId="1" xfId="2" applyNumberFormat="1" applyFont="1" applyFill="1" applyBorder="1" applyAlignment="1">
      <alignment horizontal="right" vertical="center" wrapText="1"/>
    </xf>
    <xf numFmtId="3" fontId="8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8" fillId="9" borderId="61" xfId="2" applyNumberFormat="1" applyFont="1" applyFill="1" applyBorder="1" applyAlignment="1" applyProtection="1">
      <alignment horizontal="right" vertical="center" wrapText="1"/>
      <protection locked="0"/>
    </xf>
    <xf numFmtId="10" fontId="8" fillId="9" borderId="2" xfId="2" applyNumberFormat="1" applyFont="1" applyFill="1" applyBorder="1" applyAlignment="1" applyProtection="1">
      <alignment horizontal="right" vertical="center" wrapText="1"/>
      <protection locked="0"/>
    </xf>
    <xf numFmtId="3" fontId="8" fillId="9" borderId="62" xfId="2" applyNumberFormat="1" applyFont="1" applyFill="1" applyBorder="1" applyAlignment="1" applyProtection="1">
      <alignment horizontal="right" vertical="center" wrapText="1"/>
      <protection locked="0"/>
    </xf>
    <xf numFmtId="4" fontId="8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8" fillId="9" borderId="63" xfId="2" applyNumberFormat="1" applyFont="1" applyFill="1" applyBorder="1" applyAlignment="1" applyProtection="1">
      <alignment horizontal="right" vertical="center" wrapText="1"/>
      <protection locked="0"/>
    </xf>
    <xf numFmtId="3" fontId="8" fillId="9" borderId="1" xfId="2" applyNumberFormat="1" applyFont="1" applyFill="1" applyBorder="1" applyAlignment="1">
      <alignment horizontal="right" vertical="center" wrapText="1"/>
    </xf>
    <xf numFmtId="4" fontId="8" fillId="9" borderId="63" xfId="2" applyNumberFormat="1" applyFont="1" applyFill="1" applyBorder="1" applyAlignment="1">
      <alignment horizontal="right" vertical="center" wrapText="1"/>
    </xf>
    <xf numFmtId="10" fontId="8" fillId="9" borderId="64" xfId="2" applyNumberFormat="1" applyFont="1" applyFill="1" applyBorder="1" applyAlignment="1">
      <alignment horizontal="right" vertical="center" wrapText="1"/>
    </xf>
    <xf numFmtId="4" fontId="8" fillId="9" borderId="31" xfId="2" applyNumberFormat="1" applyFont="1" applyFill="1" applyBorder="1" applyAlignment="1">
      <alignment horizontal="right" vertical="center" wrapText="1"/>
    </xf>
    <xf numFmtId="4" fontId="8" fillId="9" borderId="3" xfId="2" applyNumberFormat="1" applyFont="1" applyFill="1" applyBorder="1" applyAlignment="1">
      <alignment horizontal="right" vertical="center" wrapText="1"/>
    </xf>
    <xf numFmtId="10" fontId="8" fillId="9" borderId="6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1" xfId="2" applyNumberFormat="1" applyFont="1" applyFill="1" applyBorder="1" applyAlignment="1">
      <alignment horizontal="right" vertical="center" wrapText="1"/>
    </xf>
    <xf numFmtId="0" fontId="6" fillId="0" borderId="0" xfId="2" applyFont="1" applyProtection="1">
      <protection locked="0"/>
    </xf>
    <xf numFmtId="0" fontId="9" fillId="0" borderId="0" xfId="2" applyFont="1" applyProtection="1">
      <protection locked="0"/>
    </xf>
    <xf numFmtId="4" fontId="9" fillId="0" borderId="0" xfId="2" applyNumberFormat="1" applyFont="1" applyProtection="1">
      <protection locked="0"/>
    </xf>
    <xf numFmtId="0" fontId="8" fillId="9" borderId="1" xfId="2" applyFont="1" applyFill="1" applyBorder="1" applyAlignment="1">
      <alignment horizontal="left" vertical="center" wrapText="1"/>
    </xf>
    <xf numFmtId="0" fontId="8" fillId="9" borderId="2" xfId="2" applyFont="1" applyFill="1" applyBorder="1" applyAlignment="1">
      <alignment horizontal="left" vertical="center" wrapText="1"/>
    </xf>
    <xf numFmtId="0" fontId="8" fillId="9" borderId="3" xfId="2" applyFont="1" applyFill="1" applyBorder="1" applyAlignment="1">
      <alignment horizontal="center" vertical="center" wrapText="1"/>
    </xf>
    <xf numFmtId="3" fontId="8" fillId="4" borderId="65" xfId="2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5" fillId="6" borderId="32" xfId="2" applyFont="1" applyFill="1" applyBorder="1" applyAlignment="1" applyProtection="1">
      <alignment horizontal="center" vertical="center"/>
      <protection locked="0"/>
    </xf>
    <xf numFmtId="0" fontId="5" fillId="6" borderId="31" xfId="2" applyFont="1" applyFill="1" applyBorder="1" applyAlignment="1" applyProtection="1">
      <alignment horizontal="center" vertical="center"/>
      <protection locked="0"/>
    </xf>
    <xf numFmtId="4" fontId="5" fillId="3" borderId="0" xfId="2" applyNumberFormat="1" applyFont="1" applyFill="1" applyAlignment="1">
      <alignment horizontal="right" vertical="center" wrapText="1"/>
    </xf>
    <xf numFmtId="4" fontId="5" fillId="3" borderId="24" xfId="2" applyNumberFormat="1" applyFont="1" applyFill="1" applyBorder="1" applyAlignment="1">
      <alignment horizontal="right" vertical="center" wrapText="1"/>
    </xf>
    <xf numFmtId="3" fontId="5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7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58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8" xfId="2" applyNumberFormat="1" applyFont="1" applyFill="1" applyBorder="1" applyAlignment="1">
      <alignment horizontal="right" vertical="center" wrapText="1"/>
    </xf>
    <xf numFmtId="10" fontId="5" fillId="3" borderId="60" xfId="2" applyNumberFormat="1" applyFont="1" applyFill="1" applyBorder="1" applyAlignment="1">
      <alignment horizontal="right" vertical="center" wrapText="1"/>
    </xf>
    <xf numFmtId="4" fontId="5" fillId="3" borderId="32" xfId="2" applyNumberFormat="1" applyFont="1" applyFill="1" applyBorder="1" applyAlignment="1">
      <alignment horizontal="right" vertical="center" wrapText="1"/>
    </xf>
    <xf numFmtId="4" fontId="5" fillId="3" borderId="31" xfId="2" applyNumberFormat="1" applyFont="1" applyFill="1" applyBorder="1" applyAlignment="1">
      <alignment horizontal="right" vertical="center" wrapText="1"/>
    </xf>
    <xf numFmtId="10" fontId="5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6" borderId="21" xfId="2" applyFont="1" applyFill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4" fontId="5" fillId="3" borderId="36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2" xfId="2" applyFont="1" applyBorder="1" applyAlignment="1" applyProtection="1">
      <alignment horizontal="center" vertical="center"/>
      <protection locked="0"/>
    </xf>
    <xf numFmtId="165" fontId="5" fillId="3" borderId="36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0" xfId="2" applyNumberFormat="1" applyFont="1" applyFill="1" applyAlignment="1" applyProtection="1">
      <alignment horizontal="right" vertical="center" wrapText="1"/>
      <protection locked="0"/>
    </xf>
    <xf numFmtId="10" fontId="5" fillId="3" borderId="33" xfId="2" applyNumberFormat="1" applyFont="1" applyFill="1" applyBorder="1" applyAlignment="1">
      <alignment horizontal="right" vertical="center" wrapText="1"/>
    </xf>
    <xf numFmtId="4" fontId="5" fillId="3" borderId="36" xfId="2" applyNumberFormat="1" applyFont="1" applyFill="1" applyBorder="1" applyAlignment="1" applyProtection="1">
      <alignment horizontal="center" vertical="center" wrapText="1"/>
      <protection locked="0"/>
    </xf>
    <xf numFmtId="4" fontId="3" fillId="4" borderId="53" xfId="2" applyNumberFormat="1" applyFont="1" applyFill="1" applyBorder="1" applyAlignment="1">
      <alignment horizontal="right" vertical="center" wrapText="1"/>
    </xf>
    <xf numFmtId="0" fontId="1" fillId="4" borderId="54" xfId="0" applyFont="1" applyFill="1" applyBorder="1" applyAlignment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5" fillId="0" borderId="41" xfId="2" applyFont="1" applyBorder="1" applyAlignment="1" applyProtection="1">
      <alignment horizontal="center" vertical="center"/>
      <protection locked="0"/>
    </xf>
    <xf numFmtId="10" fontId="5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5" fillId="7" borderId="37" xfId="2" applyNumberFormat="1" applyFont="1" applyFill="1" applyBorder="1" applyAlignment="1" applyProtection="1">
      <alignment horizontal="right" vertical="center" wrapText="1"/>
      <protection locked="0"/>
    </xf>
    <xf numFmtId="10" fontId="5" fillId="7" borderId="38" xfId="2" applyNumberFormat="1" applyFont="1" applyFill="1" applyBorder="1" applyAlignment="1">
      <alignment horizontal="right" vertical="center" wrapText="1"/>
    </xf>
    <xf numFmtId="4" fontId="5" fillId="4" borderId="32" xfId="2" applyNumberFormat="1" applyFont="1" applyFill="1" applyBorder="1" applyAlignment="1">
      <alignment horizontal="right" vertical="center" wrapText="1"/>
    </xf>
    <xf numFmtId="4" fontId="5" fillId="0" borderId="36" xfId="2" applyNumberFormat="1" applyFont="1" applyBorder="1" applyAlignment="1">
      <alignment horizontal="right" vertical="center" wrapText="1"/>
    </xf>
    <xf numFmtId="4" fontId="5" fillId="4" borderId="36" xfId="2" applyNumberFormat="1" applyFont="1" applyFill="1" applyBorder="1" applyAlignment="1">
      <alignment horizontal="right" vertical="center" wrapText="1"/>
    </xf>
    <xf numFmtId="4" fontId="5" fillId="4" borderId="43" xfId="2" applyNumberFormat="1" applyFont="1" applyFill="1" applyBorder="1" applyAlignment="1">
      <alignment horizontal="right" vertical="center" wrapText="1"/>
    </xf>
    <xf numFmtId="10" fontId="5" fillId="4" borderId="38" xfId="2" applyNumberFormat="1" applyFont="1" applyFill="1" applyBorder="1" applyAlignment="1">
      <alignment horizontal="right" vertical="center" wrapText="1"/>
    </xf>
    <xf numFmtId="10" fontId="5" fillId="4" borderId="37" xfId="2" applyNumberFormat="1" applyFont="1" applyFill="1" applyBorder="1" applyAlignment="1">
      <alignment horizontal="right" vertical="center" wrapText="1"/>
    </xf>
    <xf numFmtId="4" fontId="5" fillId="0" borderId="48" xfId="2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1" fillId="0" borderId="50" xfId="0" applyFont="1" applyBorder="1" applyAlignment="1">
      <alignment horizontal="right" vertical="center" wrapText="1"/>
    </xf>
    <xf numFmtId="10" fontId="5" fillId="4" borderId="32" xfId="2" applyNumberFormat="1" applyFont="1" applyFill="1" applyBorder="1" applyAlignment="1">
      <alignment horizontal="right" vertical="center" wrapText="1"/>
    </xf>
    <xf numFmtId="3" fontId="5" fillId="0" borderId="35" xfId="2" applyNumberFormat="1" applyFont="1" applyBorder="1" applyAlignment="1" applyProtection="1">
      <alignment horizontal="right" vertical="center" wrapText="1"/>
      <protection locked="0"/>
    </xf>
    <xf numFmtId="3" fontId="5" fillId="0" borderId="44" xfId="2" applyNumberFormat="1" applyFont="1" applyBorder="1" applyAlignment="1" applyProtection="1">
      <alignment horizontal="right" vertical="center" wrapText="1"/>
      <protection locked="0"/>
    </xf>
    <xf numFmtId="4" fontId="5" fillId="0" borderId="36" xfId="2" applyNumberFormat="1" applyFont="1" applyBorder="1" applyAlignment="1" applyProtection="1">
      <alignment horizontal="right" vertical="center" wrapText="1"/>
      <protection locked="0"/>
    </xf>
    <xf numFmtId="4" fontId="5" fillId="0" borderId="43" xfId="2" applyNumberFormat="1" applyFont="1" applyBorder="1" applyAlignment="1" applyProtection="1">
      <alignment horizontal="right" vertical="center" wrapText="1"/>
      <protection locked="0"/>
    </xf>
    <xf numFmtId="3" fontId="5" fillId="0" borderId="34" xfId="2" applyNumberFormat="1" applyFont="1" applyBorder="1" applyAlignment="1">
      <alignment horizontal="right" vertical="center" wrapText="1"/>
    </xf>
    <xf numFmtId="4" fontId="5" fillId="0" borderId="45" xfId="2" applyNumberFormat="1" applyFont="1" applyBorder="1" applyAlignment="1">
      <alignment horizontal="right" vertical="center" wrapText="1"/>
    </xf>
    <xf numFmtId="0" fontId="1" fillId="0" borderId="43" xfId="0" applyFont="1" applyBorder="1" applyAlignment="1">
      <alignment horizontal="right" vertical="center" wrapText="1"/>
    </xf>
    <xf numFmtId="3" fontId="5" fillId="0" borderId="34" xfId="2" applyNumberFormat="1" applyFont="1" applyBorder="1" applyAlignment="1" applyProtection="1">
      <alignment horizontal="right" vertical="center" wrapText="1"/>
      <protection locked="0"/>
    </xf>
    <xf numFmtId="3" fontId="5" fillId="0" borderId="42" xfId="2" applyNumberFormat="1" applyFont="1" applyBorder="1" applyAlignment="1" applyProtection="1">
      <alignment horizontal="right"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24" xfId="2" applyFont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vertical="center" wrapText="1"/>
      <protection locked="0"/>
    </xf>
    <xf numFmtId="0" fontId="2" fillId="0" borderId="28" xfId="2" applyFont="1" applyBorder="1" applyAlignment="1" applyProtection="1">
      <alignment horizontal="center" vertical="center" wrapText="1"/>
      <protection locked="0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30" xfId="2" applyFont="1" applyBorder="1" applyAlignment="1" applyProtection="1">
      <alignment horizontal="center" vertical="center" wrapText="1"/>
      <protection locked="0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2" fillId="0" borderId="21" xfId="2" applyFont="1" applyBorder="1" applyAlignment="1" applyProtection="1">
      <alignment horizontal="center" vertical="center" wrapText="1"/>
      <protection locked="0"/>
    </xf>
    <xf numFmtId="0" fontId="2" fillId="0" borderId="31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22" xfId="2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ateusiak\Desktop\Monitoringowe%2014-20\Miesi&#281;czne\2023\listopad%202023%20r\ARiMR%20(M_2023-1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2184752298</v>
          </cell>
          <cell r="E100">
            <v>9773581921.2942047</v>
          </cell>
        </row>
        <row r="101">
          <cell r="D101">
            <v>10000000</v>
          </cell>
          <cell r="E101">
            <v>45121792.892185003</v>
          </cell>
        </row>
        <row r="102">
          <cell r="D102">
            <v>80000000</v>
          </cell>
          <cell r="E102">
            <v>356520000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30.11.2023 r.</v>
          </cell>
        </row>
        <row r="8">
          <cell r="F8">
            <v>219749652.66525498</v>
          </cell>
          <cell r="AK8">
            <v>24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79</v>
          </cell>
          <cell r="V9">
            <v>118876567.62</v>
          </cell>
          <cell r="AK9">
            <v>23</v>
          </cell>
          <cell r="AL9">
            <v>52308622.949999996</v>
          </cell>
          <cell r="AM9">
            <v>33283976.340000004</v>
          </cell>
          <cell r="AN9">
            <v>11517439.470000001</v>
          </cell>
        </row>
        <row r="16">
          <cell r="H16">
            <v>5</v>
          </cell>
          <cell r="I16">
            <v>138624315.46000001</v>
          </cell>
          <cell r="U16">
            <v>2</v>
          </cell>
          <cell r="V16">
            <v>67859683.479999989</v>
          </cell>
          <cell r="AK16">
            <v>1</v>
          </cell>
          <cell r="AL16">
            <v>13520345.869999999</v>
          </cell>
          <cell r="AM16">
            <v>8602996.0700000003</v>
          </cell>
          <cell r="AN16">
            <v>2945609.12</v>
          </cell>
        </row>
        <row r="20">
          <cell r="F20">
            <v>487360807.29298997</v>
          </cell>
          <cell r="AR20">
            <v>108000519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456300386.75</v>
          </cell>
          <cell r="AK21">
            <v>17</v>
          </cell>
          <cell r="AL21">
            <v>298742773.88999999</v>
          </cell>
          <cell r="AM21">
            <v>190090026.05999997</v>
          </cell>
          <cell r="AN21">
            <v>65815025.699999988</v>
          </cell>
        </row>
        <row r="27">
          <cell r="H27">
            <v>86</v>
          </cell>
          <cell r="I27">
            <v>86633178.959999993</v>
          </cell>
          <cell r="U27">
            <v>34</v>
          </cell>
          <cell r="V27">
            <v>22937754.960000001</v>
          </cell>
          <cell r="AK27">
            <v>11</v>
          </cell>
          <cell r="AL27">
            <v>18343713.920000002</v>
          </cell>
          <cell r="AM27">
            <v>11672104.879999999</v>
          </cell>
          <cell r="AN27">
            <v>3977410.9499999997</v>
          </cell>
        </row>
        <row r="39">
          <cell r="F39">
            <v>186967016.99788001</v>
          </cell>
          <cell r="AK39">
            <v>10640</v>
          </cell>
          <cell r="AR39">
            <v>42004400</v>
          </cell>
        </row>
        <row r="40">
          <cell r="AK40">
            <v>10591</v>
          </cell>
        </row>
        <row r="41">
          <cell r="H41">
            <v>4417</v>
          </cell>
          <cell r="U41">
            <v>3318</v>
          </cell>
          <cell r="AK41">
            <v>2436</v>
          </cell>
          <cell r="AL41">
            <v>8615788.1599999983</v>
          </cell>
          <cell r="AM41">
            <v>5482196.9100000011</v>
          </cell>
          <cell r="AN41">
            <v>1953492.8299999996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104</v>
          </cell>
          <cell r="V51">
            <v>143619530.97999999</v>
          </cell>
          <cell r="AK51">
            <v>50</v>
          </cell>
          <cell r="AL51">
            <v>74640724.210000008</v>
          </cell>
          <cell r="AM51">
            <v>47493891.779999986</v>
          </cell>
          <cell r="AN51">
            <v>16624320.539999999</v>
          </cell>
        </row>
        <row r="55">
          <cell r="F55">
            <v>17464566642.900928</v>
          </cell>
          <cell r="AK55">
            <v>45287</v>
          </cell>
          <cell r="AR55">
            <v>3894346435</v>
          </cell>
        </row>
        <row r="56">
          <cell r="F56">
            <v>10723641356.660641</v>
          </cell>
          <cell r="H56">
            <v>105078</v>
          </cell>
          <cell r="I56">
            <v>20431876744.52</v>
          </cell>
          <cell r="U56">
            <v>47425</v>
          </cell>
          <cell r="V56">
            <v>9099307703.7200012</v>
          </cell>
          <cell r="AK56">
            <v>41430</v>
          </cell>
          <cell r="AL56">
            <v>7930050217.5599995</v>
          </cell>
          <cell r="AM56">
            <v>5045890811.2500029</v>
          </cell>
          <cell r="AN56">
            <v>1773211700.7199976</v>
          </cell>
          <cell r="AR56">
            <v>2393752298</v>
          </cell>
        </row>
        <row r="71">
          <cell r="F71">
            <v>423635296.75239998</v>
          </cell>
          <cell r="H71">
            <v>4681</v>
          </cell>
          <cell r="I71">
            <v>805486735.70000005</v>
          </cell>
          <cell r="U71">
            <v>2797</v>
          </cell>
          <cell r="V71">
            <v>420245020.06999993</v>
          </cell>
          <cell r="AK71">
            <v>2550</v>
          </cell>
          <cell r="AL71">
            <v>391429911.07000005</v>
          </cell>
          <cell r="AM71">
            <v>343150134.68000001</v>
          </cell>
          <cell r="AN71">
            <v>87625100.429999992</v>
          </cell>
          <cell r="AR71">
            <v>94798335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574782669.31566501</v>
          </cell>
          <cell r="H75">
            <v>10867</v>
          </cell>
          <cell r="I75">
            <v>901344120.46000004</v>
          </cell>
          <cell r="U75">
            <v>4913</v>
          </cell>
          <cell r="V75">
            <v>405632594.85000002</v>
          </cell>
          <cell r="AK75">
            <v>3538</v>
          </cell>
          <cell r="AL75">
            <v>265700465.53999996</v>
          </cell>
          <cell r="AM75">
            <v>238723050.57999998</v>
          </cell>
          <cell r="AN75">
            <v>58011894.970000006</v>
          </cell>
          <cell r="AR75">
            <v>127338894</v>
          </cell>
        </row>
        <row r="84">
          <cell r="F84">
            <v>3328008892.0989399</v>
          </cell>
          <cell r="H84">
            <v>5846</v>
          </cell>
          <cell r="I84">
            <v>11194415060.359999</v>
          </cell>
          <cell r="U84">
            <v>1542</v>
          </cell>
          <cell r="V84">
            <v>3251469870.2600002</v>
          </cell>
          <cell r="AK84">
            <v>927</v>
          </cell>
          <cell r="AL84">
            <v>2188004601.0400004</v>
          </cell>
          <cell r="AM84">
            <v>1392227321.3999999</v>
          </cell>
          <cell r="AN84">
            <v>488110330.25999993</v>
          </cell>
          <cell r="AR84">
            <v>738330975</v>
          </cell>
        </row>
        <row r="96">
          <cell r="F96">
            <v>1892966510.7307801</v>
          </cell>
          <cell r="H96">
            <v>234</v>
          </cell>
          <cell r="I96">
            <v>2189936399.2360291</v>
          </cell>
          <cell r="U96">
            <v>185</v>
          </cell>
          <cell r="V96">
            <v>1884077716.7036805</v>
          </cell>
          <cell r="AK96">
            <v>51</v>
          </cell>
          <cell r="AL96">
            <v>480745405.19999999</v>
          </cell>
          <cell r="AM96">
            <v>305898300.59000003</v>
          </cell>
          <cell r="AN96">
            <v>106208572.32000001</v>
          </cell>
          <cell r="AR96">
            <v>423098688</v>
          </cell>
        </row>
        <row r="97">
          <cell r="F97">
            <v>521531917.34250003</v>
          </cell>
          <cell r="H97">
            <v>223</v>
          </cell>
          <cell r="I97">
            <v>239349774.44</v>
          </cell>
          <cell r="U97">
            <v>0</v>
          </cell>
          <cell r="V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R97">
            <v>117027245</v>
          </cell>
        </row>
        <row r="98">
          <cell r="D98" t="str">
            <v>w tym beneficjent - PGW Wody Polskie</v>
          </cell>
          <cell r="H98">
            <v>24</v>
          </cell>
          <cell r="I98">
            <v>152651342.69999999</v>
          </cell>
          <cell r="U98">
            <v>0</v>
          </cell>
          <cell r="V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31916521</v>
          </cell>
        </row>
        <row r="99">
          <cell r="D99" t="str">
            <v>w tym beneficjenci - gminy</v>
          </cell>
          <cell r="H99">
            <v>199</v>
          </cell>
          <cell r="I99">
            <v>86698431.739999995</v>
          </cell>
          <cell r="U99">
            <v>0</v>
          </cell>
          <cell r="V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85110724</v>
          </cell>
        </row>
        <row r="100">
          <cell r="F100">
            <v>469418950.31764501</v>
          </cell>
          <cell r="AK100">
            <v>4885</v>
          </cell>
          <cell r="AR100">
            <v>103446174</v>
          </cell>
        </row>
        <row r="101">
          <cell r="H101">
            <v>9862</v>
          </cell>
          <cell r="I101">
            <v>716196183.05000007</v>
          </cell>
          <cell r="U101">
            <v>5708</v>
          </cell>
          <cell r="V101">
            <v>396948105.58999997</v>
          </cell>
          <cell r="AK101">
            <v>4366</v>
          </cell>
          <cell r="AL101">
            <v>310466910.76999998</v>
          </cell>
          <cell r="AM101">
            <v>196444291.59</v>
          </cell>
          <cell r="AN101">
            <v>68061005.030000001</v>
          </cell>
        </row>
        <row r="111">
          <cell r="H111">
            <v>1714</v>
          </cell>
          <cell r="I111">
            <v>121396032.29000001</v>
          </cell>
          <cell r="U111">
            <v>640</v>
          </cell>
          <cell r="V111">
            <v>34240743.329999998</v>
          </cell>
          <cell r="AK111">
            <v>523</v>
          </cell>
          <cell r="AL111">
            <v>29176716.999999996</v>
          </cell>
          <cell r="AM111">
            <v>18565142.77</v>
          </cell>
          <cell r="AN111">
            <v>6548400.1899999995</v>
          </cell>
        </row>
        <row r="124">
          <cell r="AK124">
            <v>121218</v>
          </cell>
        </row>
        <row r="125">
          <cell r="F125">
            <v>3429601164.0678797</v>
          </cell>
          <cell r="H125">
            <v>35642</v>
          </cell>
          <cell r="I125">
            <v>4485450000</v>
          </cell>
          <cell r="U125">
            <v>26654</v>
          </cell>
          <cell r="V125">
            <v>3405150000</v>
          </cell>
          <cell r="AK125">
            <v>26937</v>
          </cell>
          <cell r="AL125">
            <v>3142850000</v>
          </cell>
          <cell r="AM125">
            <v>1999795455</v>
          </cell>
          <cell r="AN125">
            <v>702173028.83000004</v>
          </cell>
          <cell r="AR125">
            <v>759171231</v>
          </cell>
        </row>
        <row r="134">
          <cell r="F134">
            <v>3213073622.36833</v>
          </cell>
          <cell r="H134">
            <v>31826</v>
          </cell>
          <cell r="I134">
            <v>5630100000</v>
          </cell>
          <cell r="U134">
            <v>18202</v>
          </cell>
          <cell r="V134">
            <v>3190700000</v>
          </cell>
          <cell r="AK134">
            <v>16819</v>
          </cell>
          <cell r="AL134">
            <v>2497720000</v>
          </cell>
          <cell r="AM134">
            <v>1589299236</v>
          </cell>
          <cell r="AN134">
            <v>546679139.2700001</v>
          </cell>
          <cell r="AR134">
            <v>699477347</v>
          </cell>
        </row>
        <row r="143">
          <cell r="F143">
            <v>4392691290.6336899</v>
          </cell>
          <cell r="H143">
            <v>89943</v>
          </cell>
          <cell r="I143">
            <v>5396580000</v>
          </cell>
          <cell r="U143">
            <v>72893</v>
          </cell>
          <cell r="V143">
            <v>4373580000</v>
          </cell>
          <cell r="AK143">
            <v>73647</v>
          </cell>
          <cell r="AL143">
            <v>3887172000</v>
          </cell>
          <cell r="AM143">
            <v>2473407543.6000004</v>
          </cell>
          <cell r="AN143">
            <v>863029251.7700001</v>
          </cell>
          <cell r="AR143">
            <v>969252603</v>
          </cell>
        </row>
        <row r="154">
          <cell r="F154">
            <v>2930982459.3080602</v>
          </cell>
          <cell r="H154">
            <v>12801</v>
          </cell>
          <cell r="I154">
            <v>5521993621.0200005</v>
          </cell>
          <cell r="U154">
            <v>4675</v>
          </cell>
          <cell r="V154">
            <v>1989795678.7199998</v>
          </cell>
          <cell r="AK154">
            <v>3333</v>
          </cell>
          <cell r="AL154">
            <v>1462062261.8900001</v>
          </cell>
          <cell r="AM154">
            <v>930310210.1500001</v>
          </cell>
          <cell r="AN154">
            <v>322045694.72999996</v>
          </cell>
          <cell r="AR154">
            <v>651577793</v>
          </cell>
        </row>
        <row r="160">
          <cell r="F160">
            <v>10268296.472785</v>
          </cell>
          <cell r="H160">
            <v>887</v>
          </cell>
          <cell r="U160">
            <v>571</v>
          </cell>
          <cell r="V160">
            <v>10115497.399999999</v>
          </cell>
          <cell r="AK160">
            <v>570</v>
          </cell>
          <cell r="AL160">
            <v>9979061.1999999993</v>
          </cell>
          <cell r="AM160">
            <v>6349673.71</v>
          </cell>
          <cell r="AN160">
            <v>2332100.96</v>
          </cell>
          <cell r="AR160">
            <v>2396857</v>
          </cell>
        </row>
        <row r="166">
          <cell r="F166">
            <v>10256642766.25626</v>
          </cell>
          <cell r="AK166">
            <v>2157</v>
          </cell>
          <cell r="AR166">
            <v>2313455964</v>
          </cell>
        </row>
        <row r="167">
          <cell r="H167">
            <v>6638</v>
          </cell>
          <cell r="I167">
            <v>10055944198.828897</v>
          </cell>
          <cell r="U167">
            <v>2988</v>
          </cell>
          <cell r="V167">
            <v>4186582018.2810445</v>
          </cell>
          <cell r="AK167">
            <v>1247</v>
          </cell>
          <cell r="AL167">
            <v>2229635665.4699998</v>
          </cell>
          <cell r="AM167">
            <v>1418717164.55</v>
          </cell>
          <cell r="AN167">
            <v>516466219.84000009</v>
          </cell>
        </row>
        <row r="168">
          <cell r="H168">
            <v>4423</v>
          </cell>
          <cell r="I168">
            <v>9892279676.1888523</v>
          </cell>
          <cell r="U168">
            <v>2409</v>
          </cell>
          <cell r="V168">
            <v>4979826387.0744219</v>
          </cell>
          <cell r="AK168">
            <v>1327</v>
          </cell>
          <cell r="AL168">
            <v>2703549725.3800001</v>
          </cell>
          <cell r="AM168">
            <v>1730281264.72</v>
          </cell>
          <cell r="AN168">
            <v>604006995.63999999</v>
          </cell>
        </row>
        <row r="171">
          <cell r="H171">
            <v>1538</v>
          </cell>
          <cell r="I171">
            <v>945581622.1696229</v>
          </cell>
          <cell r="U171">
            <v>851</v>
          </cell>
          <cell r="V171">
            <v>528955269.11769605</v>
          </cell>
          <cell r="AK171">
            <v>594</v>
          </cell>
          <cell r="AL171">
            <v>427284627.36000001</v>
          </cell>
          <cell r="AM171">
            <v>271881205.27999997</v>
          </cell>
          <cell r="AN171">
            <v>94858037.599999994</v>
          </cell>
        </row>
        <row r="172">
          <cell r="H172">
            <v>350</v>
          </cell>
          <cell r="I172">
            <v>444843734.67647958</v>
          </cell>
          <cell r="U172">
            <v>216</v>
          </cell>
          <cell r="V172">
            <v>266317009.51623136</v>
          </cell>
          <cell r="AK172">
            <v>199</v>
          </cell>
          <cell r="AL172">
            <v>236307401.03000003</v>
          </cell>
          <cell r="AM172">
            <v>150362398.56</v>
          </cell>
          <cell r="AN172">
            <v>53350670.450000003</v>
          </cell>
        </row>
        <row r="173">
          <cell r="H173">
            <v>103</v>
          </cell>
          <cell r="I173">
            <v>58895854.840573631</v>
          </cell>
          <cell r="U173">
            <v>75</v>
          </cell>
          <cell r="V173">
            <v>43819382.976900831</v>
          </cell>
          <cell r="AK173">
            <v>75</v>
          </cell>
          <cell r="AL173">
            <v>42629766.57</v>
          </cell>
          <cell r="AM173">
            <v>27125320.16</v>
          </cell>
          <cell r="AN173">
            <v>9568679.6400000006</v>
          </cell>
        </row>
        <row r="175">
          <cell r="F175">
            <v>1145058263.588665</v>
          </cell>
          <cell r="H175">
            <v>31452</v>
          </cell>
          <cell r="I175">
            <v>142610312.20999998</v>
          </cell>
          <cell r="U175">
            <v>24443</v>
          </cell>
          <cell r="V175">
            <v>1112051638.7300003</v>
          </cell>
          <cell r="AK175">
            <v>18940</v>
          </cell>
          <cell r="AL175">
            <v>811262262.75999987</v>
          </cell>
          <cell r="AM175">
            <v>516204965.16000003</v>
          </cell>
          <cell r="AN175">
            <v>183670116.98000005</v>
          </cell>
          <cell r="AR175">
            <v>257689060</v>
          </cell>
        </row>
        <row r="176">
          <cell r="H176">
            <v>28813</v>
          </cell>
          <cell r="I176">
            <v>126422304.56999999</v>
          </cell>
          <cell r="U176">
            <v>22634</v>
          </cell>
          <cell r="V176">
            <v>1102914653.9500003</v>
          </cell>
          <cell r="AK176">
            <v>18487</v>
          </cell>
          <cell r="AL176">
            <v>802130339.61999989</v>
          </cell>
          <cell r="AM176">
            <v>510394331.58000004</v>
          </cell>
          <cell r="AN176">
            <v>181661984.15000001</v>
          </cell>
        </row>
        <row r="177">
          <cell r="H177">
            <v>28659</v>
          </cell>
          <cell r="I177">
            <v>124213435.27</v>
          </cell>
          <cell r="U177">
            <v>22577</v>
          </cell>
          <cell r="AK177">
            <v>2839</v>
          </cell>
          <cell r="AL177">
            <v>97780504.930000007</v>
          </cell>
          <cell r="AM177">
            <v>62217553.610000014</v>
          </cell>
          <cell r="AN177">
            <v>22051300.440000001</v>
          </cell>
        </row>
        <row r="202">
          <cell r="H202">
            <v>154</v>
          </cell>
          <cell r="I202">
            <v>2208869.2999999998</v>
          </cell>
          <cell r="U202">
            <v>57</v>
          </cell>
          <cell r="AK202">
            <v>9432</v>
          </cell>
          <cell r="AL202">
            <v>353170848.00999993</v>
          </cell>
          <cell r="AM202">
            <v>224721865.04999998</v>
          </cell>
          <cell r="AN202">
            <v>80239011.469999999</v>
          </cell>
        </row>
        <row r="213">
          <cell r="V213">
            <v>528793742.68000007</v>
          </cell>
          <cell r="AK213">
            <v>7820</v>
          </cell>
          <cell r="AL213">
            <v>351178986.68000007</v>
          </cell>
          <cell r="AM213">
            <v>223454912.91999999</v>
          </cell>
          <cell r="AN213">
            <v>79371672.24000001</v>
          </cell>
        </row>
        <row r="223">
          <cell r="H223">
            <v>2639</v>
          </cell>
          <cell r="I223">
            <v>16188007.639999999</v>
          </cell>
          <cell r="U223">
            <v>1809</v>
          </cell>
          <cell r="V223">
            <v>9136984.7799999993</v>
          </cell>
          <cell r="AK223">
            <v>1348</v>
          </cell>
          <cell r="AL223">
            <v>9131923.1399999987</v>
          </cell>
          <cell r="AM223">
            <v>5810633.580000001</v>
          </cell>
          <cell r="AN223">
            <v>2008132.8299999998</v>
          </cell>
        </row>
        <row r="230">
          <cell r="F230">
            <v>1171626588.3181548</v>
          </cell>
          <cell r="AR230">
            <v>262416420</v>
          </cell>
        </row>
        <row r="231">
          <cell r="H231">
            <v>804</v>
          </cell>
          <cell r="U231">
            <v>773</v>
          </cell>
          <cell r="AK231">
            <v>671</v>
          </cell>
          <cell r="AL231">
            <v>617332267.71000004</v>
          </cell>
          <cell r="AM231">
            <v>388637867.44</v>
          </cell>
          <cell r="AN231">
            <v>136244383.34</v>
          </cell>
        </row>
        <row r="244">
          <cell r="AK244">
            <v>756</v>
          </cell>
          <cell r="AL244">
            <v>271254898.06999999</v>
          </cell>
          <cell r="AM244">
            <v>172599482.47999999</v>
          </cell>
          <cell r="AN244">
            <v>62977142.140000001</v>
          </cell>
        </row>
        <row r="245">
          <cell r="F245">
            <v>8627751268.681715</v>
          </cell>
          <cell r="H245">
            <v>637958</v>
          </cell>
          <cell r="U245">
            <v>556255</v>
          </cell>
          <cell r="AK245">
            <v>122400</v>
          </cell>
          <cell r="AL245">
            <v>7089729643.4900007</v>
          </cell>
          <cell r="AM245">
            <v>4511172698.539999</v>
          </cell>
          <cell r="AN245">
            <v>1591352359.72</v>
          </cell>
          <cell r="AR245">
            <v>1915164058</v>
          </cell>
        </row>
        <row r="246">
          <cell r="H246">
            <v>595361</v>
          </cell>
          <cell r="U246">
            <v>521297</v>
          </cell>
          <cell r="V246">
            <v>6404609943.5900002</v>
          </cell>
          <cell r="AK246">
            <v>115042</v>
          </cell>
          <cell r="AL246">
            <v>6530697133</v>
          </cell>
          <cell r="AM246">
            <v>4155460648.27</v>
          </cell>
          <cell r="AN246">
            <v>1465996823.02</v>
          </cell>
        </row>
        <row r="247">
          <cell r="H247">
            <v>59827</v>
          </cell>
          <cell r="U247">
            <v>52181</v>
          </cell>
          <cell r="V247">
            <v>552618132.35000002</v>
          </cell>
          <cell r="AK247">
            <v>13467</v>
          </cell>
          <cell r="AL247">
            <v>559032510.49000001</v>
          </cell>
          <cell r="AM247">
            <v>355712050.26999998</v>
          </cell>
          <cell r="AN247">
            <v>125355536.7</v>
          </cell>
        </row>
        <row r="248">
          <cell r="H248">
            <v>488244</v>
          </cell>
          <cell r="U248">
            <v>412529</v>
          </cell>
          <cell r="AK248">
            <v>93866</v>
          </cell>
          <cell r="AL248">
            <v>5546997828.0100002</v>
          </cell>
          <cell r="AM248">
            <v>3529550344.3099999</v>
          </cell>
          <cell r="AN248">
            <v>1233998771.1300001</v>
          </cell>
        </row>
        <row r="265">
          <cell r="H265">
            <v>149714</v>
          </cell>
          <cell r="U265">
            <v>143726</v>
          </cell>
          <cell r="AK265">
            <v>57609</v>
          </cell>
          <cell r="AL265">
            <v>1542687698.6799998</v>
          </cell>
          <cell r="AM265">
            <v>981594282.72000003</v>
          </cell>
          <cell r="AN265">
            <v>357343024.23000002</v>
          </cell>
        </row>
        <row r="270">
          <cell r="AK270">
            <v>1</v>
          </cell>
          <cell r="AL270">
            <v>44116.800000000003</v>
          </cell>
          <cell r="AM270">
            <v>28071.51</v>
          </cell>
          <cell r="AN270">
            <v>10564.36</v>
          </cell>
        </row>
        <row r="271">
          <cell r="F271">
            <v>3813595234.0047393</v>
          </cell>
          <cell r="H271">
            <v>166082</v>
          </cell>
          <cell r="U271">
            <v>144452</v>
          </cell>
          <cell r="AK271">
            <v>34129</v>
          </cell>
          <cell r="AL271">
            <v>2940020954.0200005</v>
          </cell>
          <cell r="AM271">
            <v>1870733631.6399999</v>
          </cell>
          <cell r="AN271">
            <v>660514830.94000006</v>
          </cell>
          <cell r="AR271">
            <v>849068117</v>
          </cell>
        </row>
        <row r="272">
          <cell r="H272">
            <v>42022</v>
          </cell>
          <cell r="U272">
            <v>34057</v>
          </cell>
          <cell r="V272">
            <v>692523105.68999994</v>
          </cell>
          <cell r="AK272">
            <v>16693</v>
          </cell>
          <cell r="AL272">
            <v>700274287.26000011</v>
          </cell>
          <cell r="AM272">
            <v>445584198.27999997</v>
          </cell>
          <cell r="AN272">
            <v>156588150.29999998</v>
          </cell>
        </row>
        <row r="273">
          <cell r="H273">
            <v>138609</v>
          </cell>
          <cell r="U273">
            <v>121385</v>
          </cell>
          <cell r="V273">
            <v>2226835001.1499996</v>
          </cell>
          <cell r="AK273">
            <v>29475</v>
          </cell>
          <cell r="AL273">
            <v>2239746666.7600002</v>
          </cell>
          <cell r="AM273">
            <v>1425149433.3600001</v>
          </cell>
          <cell r="AN273">
            <v>503926680.63999999</v>
          </cell>
        </row>
        <row r="274">
          <cell r="H274">
            <v>125304</v>
          </cell>
          <cell r="U274">
            <v>104492</v>
          </cell>
          <cell r="AK274">
            <v>23818</v>
          </cell>
          <cell r="AL274">
            <v>2378982523.0699997</v>
          </cell>
          <cell r="AM274">
            <v>1513745228.27</v>
          </cell>
          <cell r="AN274">
            <v>530656259.21000004</v>
          </cell>
        </row>
        <row r="291">
          <cell r="H291">
            <v>40778</v>
          </cell>
          <cell r="U291">
            <v>39960</v>
          </cell>
          <cell r="AK291">
            <v>17901</v>
          </cell>
          <cell r="AL291">
            <v>561038430.95000005</v>
          </cell>
          <cell r="AM291">
            <v>356988403.37</v>
          </cell>
          <cell r="AN291">
            <v>129858571.72999999</v>
          </cell>
        </row>
        <row r="296">
          <cell r="F296">
            <v>12546812561.001659</v>
          </cell>
          <cell r="H296">
            <v>7139859</v>
          </cell>
          <cell r="U296">
            <v>6263371</v>
          </cell>
          <cell r="V296">
            <v>11103539424.009998</v>
          </cell>
          <cell r="AK296">
            <v>1096216</v>
          </cell>
          <cell r="AL296">
            <v>12214860516.24</v>
          </cell>
          <cell r="AM296">
            <v>8279301320</v>
          </cell>
          <cell r="AN296">
            <v>2749909869</v>
          </cell>
          <cell r="AR296">
            <v>2820928425</v>
          </cell>
        </row>
        <row r="297">
          <cell r="H297">
            <v>279875</v>
          </cell>
          <cell r="U297">
            <v>245614</v>
          </cell>
          <cell r="V297">
            <v>547130078.23000014</v>
          </cell>
          <cell r="AK297">
            <v>41958</v>
          </cell>
          <cell r="AL297">
            <v>597957450.53999996</v>
          </cell>
          <cell r="AM297">
            <v>407900285.37</v>
          </cell>
          <cell r="AN297">
            <v>134457997.02000001</v>
          </cell>
        </row>
        <row r="298">
          <cell r="H298">
            <v>5928261</v>
          </cell>
          <cell r="U298">
            <v>5245532</v>
          </cell>
          <cell r="V298">
            <v>9379041027.3700008</v>
          </cell>
          <cell r="AK298">
            <v>937896</v>
          </cell>
          <cell r="AL298">
            <v>10272382974.42</v>
          </cell>
          <cell r="AM298">
            <v>6936310701.0799999</v>
          </cell>
          <cell r="AN298">
            <v>2316798978.0200005</v>
          </cell>
        </row>
        <row r="299">
          <cell r="H299">
            <v>1142651</v>
          </cell>
          <cell r="U299">
            <v>949491</v>
          </cell>
          <cell r="V299">
            <v>1177368318.4099998</v>
          </cell>
          <cell r="AK299">
            <v>222760</v>
          </cell>
          <cell r="AL299">
            <v>1344520091.28</v>
          </cell>
          <cell r="AM299">
            <v>935090333.54999995</v>
          </cell>
          <cell r="AN299">
            <v>298652893.95999998</v>
          </cell>
        </row>
        <row r="300">
          <cell r="H300">
            <v>7139050</v>
          </cell>
          <cell r="U300">
            <v>6262562</v>
          </cell>
          <cell r="V300">
            <v>11099535883.709999</v>
          </cell>
          <cell r="AK300">
            <v>1096137</v>
          </cell>
          <cell r="AL300">
            <v>12212435249.85</v>
          </cell>
          <cell r="AM300">
            <v>8277758125.7399998</v>
          </cell>
          <cell r="AN300">
            <v>2749343659.1500001</v>
          </cell>
        </row>
        <row r="310">
          <cell r="H310">
            <v>809</v>
          </cell>
          <cell r="U310">
            <v>809</v>
          </cell>
          <cell r="V310">
            <v>4003540.3000000003</v>
          </cell>
          <cell r="AK310">
            <v>812</v>
          </cell>
          <cell r="AL310">
            <v>2425266.3899999997</v>
          </cell>
          <cell r="AM310">
            <v>1543194.2599999998</v>
          </cell>
          <cell r="AN310">
            <v>566209.84999999986</v>
          </cell>
        </row>
        <row r="312">
          <cell r="F312">
            <v>974219022.92996502</v>
          </cell>
          <cell r="H312">
            <v>144695</v>
          </cell>
          <cell r="U312">
            <v>136607</v>
          </cell>
          <cell r="V312">
            <v>969454641.1099999</v>
          </cell>
          <cell r="AK312">
            <v>57955</v>
          </cell>
          <cell r="AL312">
            <v>970311155.47000003</v>
          </cell>
          <cell r="AM312">
            <v>668517354.18999994</v>
          </cell>
          <cell r="AN312">
            <v>210599518.71000001</v>
          </cell>
          <cell r="AR312">
            <v>211340000</v>
          </cell>
        </row>
        <row r="317">
          <cell r="F317">
            <v>743490785.39447999</v>
          </cell>
          <cell r="H317">
            <v>1112</v>
          </cell>
          <cell r="I317">
            <v>2562648238.29</v>
          </cell>
          <cell r="U317">
            <v>433</v>
          </cell>
          <cell r="V317">
            <v>710688188.12</v>
          </cell>
          <cell r="AK317">
            <v>325</v>
          </cell>
          <cell r="AL317">
            <v>324164199.30000001</v>
          </cell>
          <cell r="AM317">
            <v>149255318.17000002</v>
          </cell>
          <cell r="AN317">
            <v>70277675.75999999</v>
          </cell>
          <cell r="AR317">
            <v>163644108</v>
          </cell>
        </row>
        <row r="325">
          <cell r="F325">
            <v>37879174.059425004</v>
          </cell>
          <cell r="H325">
            <v>738</v>
          </cell>
          <cell r="I325">
            <v>7120973.2999999998</v>
          </cell>
          <cell r="U325">
            <v>547</v>
          </cell>
          <cell r="V325">
            <v>5847544.790000001</v>
          </cell>
          <cell r="AK325">
            <v>536</v>
          </cell>
          <cell r="AL325">
            <v>5882589.4400000004</v>
          </cell>
          <cell r="AM325">
            <v>3743088.8000000007</v>
          </cell>
          <cell r="AN325">
            <v>1291365.0300000003</v>
          </cell>
          <cell r="AR325">
            <v>8470000</v>
          </cell>
        </row>
        <row r="329">
          <cell r="F329">
            <v>4342722979.7831697</v>
          </cell>
          <cell r="AK329">
            <v>22484</v>
          </cell>
          <cell r="AR329">
            <v>964653465</v>
          </cell>
        </row>
        <row r="330">
          <cell r="H330">
            <v>620</v>
          </cell>
          <cell r="I330">
            <v>61028000</v>
          </cell>
          <cell r="U330">
            <v>607</v>
          </cell>
          <cell r="V330">
            <v>59936000</v>
          </cell>
          <cell r="AK330">
            <v>334</v>
          </cell>
          <cell r="AL330">
            <v>58022460</v>
          </cell>
          <cell r="AM330">
            <v>36919691.270000003</v>
          </cell>
          <cell r="AN330">
            <v>13220607.74</v>
          </cell>
        </row>
        <row r="333">
          <cell r="H333">
            <v>51484</v>
          </cell>
          <cell r="I333">
            <v>5917847546.533042</v>
          </cell>
          <cell r="AK333">
            <v>22393</v>
          </cell>
          <cell r="AL333">
            <v>2813200822.75</v>
          </cell>
          <cell r="AM333">
            <v>1738341526.3099997</v>
          </cell>
          <cell r="AN333">
            <v>632779950.64999998</v>
          </cell>
        </row>
        <row r="334">
          <cell r="H334">
            <v>51484</v>
          </cell>
          <cell r="I334">
            <v>5917847546.533042</v>
          </cell>
          <cell r="U334">
            <v>28840</v>
          </cell>
          <cell r="V334">
            <v>3265732252.7464118</v>
          </cell>
          <cell r="AK334">
            <v>22339</v>
          </cell>
          <cell r="AL334">
            <v>2808154142.21</v>
          </cell>
          <cell r="AM334">
            <v>1735130323.6899998</v>
          </cell>
          <cell r="AN334">
            <v>631645238.98000002</v>
          </cell>
        </row>
        <row r="335">
          <cell r="U335">
            <v>63</v>
          </cell>
          <cell r="V335">
            <v>5046680.5399999991</v>
          </cell>
          <cell r="AK335">
            <v>62</v>
          </cell>
          <cell r="AL335">
            <v>5046680.5399999991</v>
          </cell>
          <cell r="AM335">
            <v>3211202.62</v>
          </cell>
          <cell r="AN335">
            <v>1134711.67</v>
          </cell>
        </row>
        <row r="336">
          <cell r="H336">
            <v>404</v>
          </cell>
          <cell r="I336">
            <v>244171259.86947352</v>
          </cell>
          <cell r="AK336">
            <v>284</v>
          </cell>
          <cell r="AL336">
            <v>124089880.94000001</v>
          </cell>
          <cell r="AM336">
            <v>57490475.269999988</v>
          </cell>
          <cell r="AN336">
            <v>27360875.869999997</v>
          </cell>
        </row>
        <row r="337">
          <cell r="H337">
            <v>404</v>
          </cell>
          <cell r="I337">
            <v>244171259.86947352</v>
          </cell>
          <cell r="U337">
            <v>314</v>
          </cell>
          <cell r="V337">
            <v>185705555.57152128</v>
          </cell>
          <cell r="AK337">
            <v>283</v>
          </cell>
          <cell r="AL337">
            <v>123119722.66000001</v>
          </cell>
          <cell r="AM337">
            <v>56873163.589999989</v>
          </cell>
          <cell r="AN337">
            <v>27143029.229999997</v>
          </cell>
        </row>
        <row r="338">
          <cell r="U338">
            <v>4</v>
          </cell>
          <cell r="V338">
            <v>970158.28</v>
          </cell>
          <cell r="AK338">
            <v>7</v>
          </cell>
          <cell r="AL338">
            <v>970158.28</v>
          </cell>
          <cell r="AM338">
            <v>617311.68000000005</v>
          </cell>
          <cell r="AN338">
            <v>217846.64</v>
          </cell>
        </row>
        <row r="339">
          <cell r="H339">
            <v>274</v>
          </cell>
          <cell r="I339">
            <v>637163398.90548015</v>
          </cell>
          <cell r="U339">
            <v>273</v>
          </cell>
          <cell r="V339">
            <v>635547917.65548015</v>
          </cell>
          <cell r="AK339">
            <v>274</v>
          </cell>
          <cell r="AL339">
            <v>591640385.25000012</v>
          </cell>
          <cell r="AM339">
            <v>375219525.40000004</v>
          </cell>
          <cell r="AN339">
            <v>133454372.44</v>
          </cell>
        </row>
        <row r="340">
          <cell r="F340">
            <v>2141890804.7078953</v>
          </cell>
          <cell r="H340">
            <v>1744</v>
          </cell>
          <cell r="I340">
            <v>1569727888.45</v>
          </cell>
          <cell r="U340">
            <v>1605</v>
          </cell>
          <cell r="V340">
            <v>1413075576.8399999</v>
          </cell>
          <cell r="AK340">
            <v>43</v>
          </cell>
          <cell r="AL340">
            <v>1310328908.95</v>
          </cell>
          <cell r="AM340">
            <v>833761956.19999969</v>
          </cell>
          <cell r="AN340">
            <v>291542691.17000002</v>
          </cell>
          <cell r="AR340">
            <v>478137978</v>
          </cell>
        </row>
        <row r="343">
          <cell r="B343">
            <v>21</v>
          </cell>
          <cell r="C343" t="str">
            <v>Wyjątkowe tymczasowe wsparcie dla rolników i MŚP szczególnie dotkniętych kryzysem
związanym z COVID-19</v>
          </cell>
          <cell r="F343">
            <v>1199208127.8358951</v>
          </cell>
          <cell r="H343">
            <v>195625</v>
          </cell>
          <cell r="U343">
            <v>180304</v>
          </cell>
          <cell r="V343">
            <v>1198851096.1099999</v>
          </cell>
          <cell r="AK343">
            <v>180341</v>
          </cell>
          <cell r="AL343">
            <v>1199188524.4499998</v>
          </cell>
          <cell r="AM343">
            <v>763043251.44000018</v>
          </cell>
          <cell r="AN343">
            <v>267027483.84999996</v>
          </cell>
          <cell r="AR343">
            <v>266943558</v>
          </cell>
        </row>
        <row r="344">
          <cell r="F344">
            <v>578559495.20535505</v>
          </cell>
          <cell r="H344">
            <v>34662</v>
          </cell>
          <cell r="U344">
            <v>30137</v>
          </cell>
          <cell r="V344">
            <v>578565305</v>
          </cell>
          <cell r="AK344">
            <v>30137</v>
          </cell>
          <cell r="AL344">
            <v>578724815</v>
          </cell>
          <cell r="AM344">
            <v>368242599.77000004</v>
          </cell>
          <cell r="AN344">
            <v>122722661.33</v>
          </cell>
          <cell r="AR344">
            <v>122685565</v>
          </cell>
        </row>
        <row r="345">
          <cell r="F345">
            <v>1173549497.978595</v>
          </cell>
          <cell r="AK345">
            <v>53466</v>
          </cell>
          <cell r="AR345">
            <v>262285099</v>
          </cell>
        </row>
        <row r="346">
          <cell r="AK346">
            <v>17662</v>
          </cell>
          <cell r="AL346">
            <v>586710746.80999994</v>
          </cell>
          <cell r="AM346">
            <v>373321628.94999999</v>
          </cell>
          <cell r="AN346">
            <v>137689495.24000001</v>
          </cell>
        </row>
        <row r="347">
          <cell r="AK347">
            <v>35804</v>
          </cell>
          <cell r="AL347">
            <v>673095313.02999997</v>
          </cell>
          <cell r="AM347">
            <v>428288593.16000003</v>
          </cell>
          <cell r="AN347">
            <v>160332838.28</v>
          </cell>
        </row>
        <row r="348">
          <cell r="F348">
            <v>81009268830.29715</v>
          </cell>
          <cell r="AK348">
            <v>1306325</v>
          </cell>
          <cell r="AR348">
            <v>18056554933</v>
          </cell>
        </row>
        <row r="349">
          <cell r="F349">
            <v>81557686472.771393</v>
          </cell>
          <cell r="V349">
            <v>76328313848.663391</v>
          </cell>
          <cell r="AL349">
            <v>62448320782.979988</v>
          </cell>
          <cell r="AM349">
            <v>40330989419.660004</v>
          </cell>
          <cell r="AN349">
            <v>13981547759.98</v>
          </cell>
        </row>
      </sheetData>
      <sheetData sheetId="19"/>
      <sheetData sheetId="20"/>
      <sheetData sheetId="21"/>
      <sheetData sheetId="22"/>
      <sheetData sheetId="23">
        <row r="7">
          <cell r="F7">
            <v>10275340.220000008</v>
          </cell>
        </row>
        <row r="8">
          <cell r="F8">
            <v>22571733.219999999</v>
          </cell>
        </row>
        <row r="10">
          <cell r="F10">
            <v>126720439.87000002</v>
          </cell>
        </row>
        <row r="11">
          <cell r="F11">
            <v>447400471.40000004</v>
          </cell>
        </row>
        <row r="13">
          <cell r="F13">
            <v>1259444308.6500001</v>
          </cell>
        </row>
        <row r="14">
          <cell r="F14">
            <v>981099449.34000003</v>
          </cell>
        </row>
        <row r="15">
          <cell r="F15">
            <v>278344859.31</v>
          </cell>
        </row>
        <row r="16">
          <cell r="F16">
            <v>9087765440.5300007</v>
          </cell>
        </row>
        <row r="17">
          <cell r="F17">
            <v>7546652745.54</v>
          </cell>
        </row>
        <row r="18">
          <cell r="F18">
            <v>1541112694.99</v>
          </cell>
        </row>
        <row r="19">
          <cell r="F19">
            <v>3622090065.2999997</v>
          </cell>
        </row>
        <row r="20">
          <cell r="F20">
            <v>3061204915.1799998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91916</v>
          </cell>
          <cell r="E46">
            <v>17002735995.959995</v>
          </cell>
          <cell r="M46">
            <v>43873</v>
          </cell>
          <cell r="N46">
            <v>8076639010.5299997</v>
          </cell>
          <cell r="W46">
            <v>7034124380.9200001</v>
          </cell>
          <cell r="X46">
            <v>4475813213.170002</v>
          </cell>
          <cell r="Y46">
            <v>1569841605.0799975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178007192.76999998</v>
          </cell>
          <cell r="W69">
            <v>169627035.16999999</v>
          </cell>
          <cell r="X69">
            <v>107933681.42999998</v>
          </cell>
          <cell r="Y69">
            <v>38523031.520000003</v>
          </cell>
        </row>
        <row r="92">
          <cell r="D92">
            <v>4443</v>
          </cell>
          <cell r="E92">
            <v>1489780594.96</v>
          </cell>
          <cell r="M92">
            <v>1919</v>
          </cell>
          <cell r="N92">
            <v>610183898.68999994</v>
          </cell>
          <cell r="W92">
            <v>564598589.03999996</v>
          </cell>
          <cell r="X92">
            <v>359254074.75999999</v>
          </cell>
          <cell r="Y92">
            <v>128227733.19000004</v>
          </cell>
        </row>
        <row r="115">
          <cell r="D115">
            <v>2141</v>
          </cell>
          <cell r="E115">
            <v>776787057.8499999</v>
          </cell>
          <cell r="M115">
            <v>484</v>
          </cell>
          <cell r="N115">
            <v>162438533.23000002</v>
          </cell>
          <cell r="W115">
            <v>146018100.83000004</v>
          </cell>
          <cell r="X115">
            <v>92911315.060000002</v>
          </cell>
          <cell r="Y115">
            <v>33225340.420000002</v>
          </cell>
        </row>
        <row r="138">
          <cell r="D138">
            <v>2666</v>
          </cell>
          <cell r="E138">
            <v>210237690.13</v>
          </cell>
          <cell r="M138">
            <v>424</v>
          </cell>
          <cell r="N138">
            <v>30614039.799999997</v>
          </cell>
          <cell r="W138">
            <v>15682111.600000001</v>
          </cell>
          <cell r="X138">
            <v>9978526.8299999982</v>
          </cell>
          <cell r="Y138">
            <v>3393990.5100000007</v>
          </cell>
        </row>
        <row r="161">
          <cell r="D161">
            <v>3016</v>
          </cell>
          <cell r="E161">
            <v>274098097.83000004</v>
          </cell>
          <cell r="M161">
            <v>493</v>
          </cell>
          <cell r="N161">
            <v>41425028.699999996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3"/>
  <sheetViews>
    <sheetView tabSelected="1" topLeftCell="B1" zoomScale="80" zoomScaleNormal="80" workbookViewId="0">
      <selection activeCell="F18" sqref="F18"/>
    </sheetView>
  </sheetViews>
  <sheetFormatPr defaultColWidth="9.1796875" defaultRowHeight="12.5" x14ac:dyDescent="0.25"/>
  <cols>
    <col min="1" max="1" width="2.1796875" style="1" customWidth="1"/>
    <col min="2" max="2" width="14.453125" style="1" customWidth="1"/>
    <col min="3" max="3" width="75.7265625" style="1" customWidth="1"/>
    <col min="4" max="4" width="22.453125" style="1" bestFit="1" customWidth="1"/>
    <col min="5" max="5" width="14.54296875" style="1" customWidth="1"/>
    <col min="6" max="6" width="22.453125" style="1" bestFit="1" customWidth="1"/>
    <col min="7" max="7" width="14.54296875" style="1" customWidth="1"/>
    <col min="8" max="8" width="13.54296875" style="1" customWidth="1"/>
    <col min="9" max="9" width="24.453125" style="1" customWidth="1"/>
    <col min="10" max="10" width="14.453125" style="1" customWidth="1"/>
    <col min="11" max="11" width="14.81640625" style="1" customWidth="1"/>
    <col min="12" max="12" width="23.54296875" style="1" bestFit="1" customWidth="1"/>
    <col min="13" max="13" width="23.54296875" style="1" customWidth="1"/>
    <col min="14" max="14" width="23.1796875" style="1" bestFit="1" customWidth="1"/>
    <col min="15" max="15" width="14.54296875" style="1" customWidth="1"/>
    <col min="16" max="16" width="22.453125" style="1" bestFit="1" customWidth="1"/>
    <col min="17" max="16384" width="9.1796875" style="1"/>
  </cols>
  <sheetData>
    <row r="1" spans="2:16" s="2" customFormat="1" ht="29" x14ac:dyDescent="0.25">
      <c r="B1" s="304" t="s">
        <v>0</v>
      </c>
      <c r="C1" s="307" t="s">
        <v>1</v>
      </c>
      <c r="D1" s="4" t="s">
        <v>2</v>
      </c>
      <c r="E1" s="310" t="s">
        <v>3</v>
      </c>
      <c r="F1" s="311"/>
      <c r="G1" s="307"/>
      <c r="H1" s="311" t="s">
        <v>4</v>
      </c>
      <c r="I1" s="311"/>
      <c r="J1" s="311"/>
      <c r="K1" s="312" t="s">
        <v>5</v>
      </c>
      <c r="L1" s="313"/>
      <c r="M1" s="313"/>
      <c r="N1" s="313"/>
      <c r="O1" s="314"/>
      <c r="P1" s="3" t="s">
        <v>6</v>
      </c>
    </row>
    <row r="2" spans="2:16" s="2" customFormat="1" ht="29" x14ac:dyDescent="0.25">
      <c r="B2" s="305"/>
      <c r="C2" s="308"/>
      <c r="D2" s="292" t="s">
        <v>7</v>
      </c>
      <c r="E2" s="294" t="s">
        <v>8</v>
      </c>
      <c r="F2" s="5" t="s">
        <v>9</v>
      </c>
      <c r="G2" s="6" t="s">
        <v>10</v>
      </c>
      <c r="H2" s="296" t="s">
        <v>11</v>
      </c>
      <c r="I2" s="7" t="s">
        <v>9</v>
      </c>
      <c r="J2" s="8" t="s">
        <v>10</v>
      </c>
      <c r="K2" s="298" t="s">
        <v>12</v>
      </c>
      <c r="L2" s="300" t="s">
        <v>9</v>
      </c>
      <c r="M2" s="301"/>
      <c r="N2" s="5" t="s">
        <v>13</v>
      </c>
      <c r="O2" s="6" t="s">
        <v>10</v>
      </c>
      <c r="P2" s="302" t="s">
        <v>7</v>
      </c>
    </row>
    <row r="3" spans="2:16" s="2" customFormat="1" ht="15" thickBot="1" x14ac:dyDescent="0.3">
      <c r="B3" s="306"/>
      <c r="C3" s="309"/>
      <c r="D3" s="293"/>
      <c r="E3" s="295"/>
      <c r="F3" s="9" t="s">
        <v>7</v>
      </c>
      <c r="G3" s="10" t="s">
        <v>14</v>
      </c>
      <c r="H3" s="297"/>
      <c r="I3" s="9" t="s">
        <v>7</v>
      </c>
      <c r="J3" s="11" t="s">
        <v>14</v>
      </c>
      <c r="K3" s="299"/>
      <c r="L3" s="9" t="s">
        <v>7</v>
      </c>
      <c r="M3" s="9" t="s">
        <v>15</v>
      </c>
      <c r="N3" s="9" t="s">
        <v>7</v>
      </c>
      <c r="O3" s="10" t="s">
        <v>14</v>
      </c>
      <c r="P3" s="303"/>
    </row>
    <row r="4" spans="2:16" s="24" customFormat="1" ht="14" x14ac:dyDescent="0.3">
      <c r="B4" s="12">
        <v>1</v>
      </c>
      <c r="C4" s="13" t="s">
        <v>16</v>
      </c>
      <c r="D4" s="14">
        <f>'[3]arkusz główny'!F8</f>
        <v>219749652.66525498</v>
      </c>
      <c r="E4" s="15">
        <f>SUM(E5:E6)</f>
        <v>200</v>
      </c>
      <c r="F4" s="16">
        <f>SUM(F5:F6)</f>
        <v>352471120.50999999</v>
      </c>
      <c r="G4" s="17">
        <f>IFERROR(F4/D4,".")</f>
        <v>1.6039666786045839</v>
      </c>
      <c r="H4" s="18">
        <f>SUM(H5:H6)</f>
        <v>81</v>
      </c>
      <c r="I4" s="16">
        <f>SUM(I5:I6)</f>
        <v>186736251.09999999</v>
      </c>
      <c r="J4" s="19">
        <f>IFERROR(I4/D4,".")</f>
        <v>0.84976812857336181</v>
      </c>
      <c r="K4" s="20">
        <f>'[3]arkusz główny'!AK8</f>
        <v>24</v>
      </c>
      <c r="L4" s="21">
        <f>SUM(L5:L6)</f>
        <v>65828968.819999993</v>
      </c>
      <c r="M4" s="21">
        <f>SUM(M5:M6)</f>
        <v>41886972.410000004</v>
      </c>
      <c r="N4" s="21">
        <f>SUM(N5:N6)</f>
        <v>14463048.59</v>
      </c>
      <c r="O4" s="22">
        <f>IFERROR(N4/P4,".")</f>
        <v>0.29516572071979869</v>
      </c>
      <c r="P4" s="23">
        <f>'[3]arkusz główny'!AR8</f>
        <v>48999757</v>
      </c>
    </row>
    <row r="5" spans="2:16" s="24" customFormat="1" ht="14" x14ac:dyDescent="0.3">
      <c r="B5" s="25" t="s">
        <v>17</v>
      </c>
      <c r="C5" s="26" t="s">
        <v>18</v>
      </c>
      <c r="D5" s="242"/>
      <c r="E5" s="28">
        <f>'[3]arkusz główny'!H9</f>
        <v>195</v>
      </c>
      <c r="F5" s="29">
        <f>'[3]arkusz główny'!I9</f>
        <v>213846805.05000001</v>
      </c>
      <c r="G5" s="251"/>
      <c r="H5" s="31">
        <f>'[3]arkusz główny'!U9</f>
        <v>79</v>
      </c>
      <c r="I5" s="29">
        <f>'[3]arkusz główny'!V9</f>
        <v>118876567.62</v>
      </c>
      <c r="J5" s="245"/>
      <c r="K5" s="32">
        <f>'[3]arkusz główny'!AK9</f>
        <v>23</v>
      </c>
      <c r="L5" s="33">
        <f>'[3]arkusz główny'!AL9</f>
        <v>52308622.949999996</v>
      </c>
      <c r="M5" s="33">
        <f>'[3]arkusz główny'!AM9</f>
        <v>33283976.340000004</v>
      </c>
      <c r="N5" s="33">
        <f>'[3]arkusz główny'!AN9</f>
        <v>11517439.470000001</v>
      </c>
      <c r="O5" s="247"/>
      <c r="P5" s="249"/>
    </row>
    <row r="6" spans="2:16" x14ac:dyDescent="0.25">
      <c r="B6" s="35" t="s">
        <v>19</v>
      </c>
      <c r="C6" s="36" t="s">
        <v>20</v>
      </c>
      <c r="D6" s="242"/>
      <c r="E6" s="37">
        <f>'[3]arkusz główny'!H16</f>
        <v>5</v>
      </c>
      <c r="F6" s="38">
        <f>'[3]arkusz główny'!I16</f>
        <v>138624315.46000001</v>
      </c>
      <c r="G6" s="251"/>
      <c r="H6" s="39">
        <f>'[3]arkusz główny'!U16</f>
        <v>2</v>
      </c>
      <c r="I6" s="38">
        <f>'[3]arkusz główny'!V16</f>
        <v>67859683.479999989</v>
      </c>
      <c r="J6" s="245"/>
      <c r="K6" s="40">
        <f>'[3]arkusz główny'!AK16</f>
        <v>1</v>
      </c>
      <c r="L6" s="41">
        <f>'[3]arkusz główny'!AL16</f>
        <v>13520345.869999999</v>
      </c>
      <c r="M6" s="42">
        <f>'[3]arkusz główny'!AM16</f>
        <v>8602996.0700000003</v>
      </c>
      <c r="N6" s="33">
        <f>'[3]arkusz główny'!AN16</f>
        <v>2945609.12</v>
      </c>
      <c r="O6" s="247"/>
      <c r="P6" s="249"/>
    </row>
    <row r="7" spans="2:16" x14ac:dyDescent="0.25">
      <c r="B7" s="43">
        <v>2</v>
      </c>
      <c r="C7" s="44" t="s">
        <v>21</v>
      </c>
      <c r="D7" s="45">
        <f>'[3]arkusz główny'!F20</f>
        <v>487360807.29298997</v>
      </c>
      <c r="E7" s="46">
        <f>E8+E10</f>
        <v>189</v>
      </c>
      <c r="F7" s="47">
        <f>F8+F10</f>
        <v>586420189.61000001</v>
      </c>
      <c r="G7" s="48">
        <f>IFERROR(F7/D7,".")</f>
        <v>1.2032567675419534</v>
      </c>
      <c r="H7" s="49">
        <f>H8+H10</f>
        <v>122</v>
      </c>
      <c r="I7" s="47">
        <f>I8+I10</f>
        <v>479238141.70999998</v>
      </c>
      <c r="J7" s="50">
        <f>IFERROR(I7/D7,".")</f>
        <v>0.98333336316453768</v>
      </c>
      <c r="K7" s="51">
        <f>K10+K8</f>
        <v>28</v>
      </c>
      <c r="L7" s="52">
        <f>L8+L10</f>
        <v>317086487.81</v>
      </c>
      <c r="M7" s="52">
        <f>M8+M10</f>
        <v>201762130.93999997</v>
      </c>
      <c r="N7" s="52">
        <f>N8+N10</f>
        <v>69792436.649999991</v>
      </c>
      <c r="O7" s="53">
        <f>IFERROR(N7/P7,".")</f>
        <v>0.64622315981648193</v>
      </c>
      <c r="P7" s="54">
        <f>'[3]arkusz główny'!AR20</f>
        <v>108000519</v>
      </c>
    </row>
    <row r="8" spans="2:16" x14ac:dyDescent="0.25">
      <c r="B8" s="261" t="s">
        <v>22</v>
      </c>
      <c r="C8" s="26" t="s">
        <v>23</v>
      </c>
      <c r="D8" s="242"/>
      <c r="E8" s="290">
        <f>'[3]arkusz główny'!H21</f>
        <v>103</v>
      </c>
      <c r="F8" s="285">
        <f>'[3]arkusz główny'!I21</f>
        <v>499787010.64999998</v>
      </c>
      <c r="G8" s="251"/>
      <c r="H8" s="283">
        <f>'[3]arkusz główny'!U21</f>
        <v>88</v>
      </c>
      <c r="I8" s="285">
        <f>'[3]arkusz główny'!V21</f>
        <v>456300386.75</v>
      </c>
      <c r="J8" s="245"/>
      <c r="K8" s="287">
        <f>'[3]arkusz główny'!AK21</f>
        <v>17</v>
      </c>
      <c r="L8" s="274">
        <f>'[3]arkusz główny'!AL21</f>
        <v>298742773.88999999</v>
      </c>
      <c r="M8" s="288">
        <f>'[3]arkusz główny'!AM21</f>
        <v>190090026.05999997</v>
      </c>
      <c r="N8" s="274">
        <f>'[3]arkusz główny'!AN21</f>
        <v>65815025.699999988</v>
      </c>
      <c r="O8" s="247"/>
      <c r="P8" s="249"/>
    </row>
    <row r="9" spans="2:16" x14ac:dyDescent="0.25">
      <c r="B9" s="261"/>
      <c r="C9" s="60" t="s">
        <v>24</v>
      </c>
      <c r="D9" s="242"/>
      <c r="E9" s="291"/>
      <c r="F9" s="286"/>
      <c r="G9" s="251"/>
      <c r="H9" s="284"/>
      <c r="I9" s="286"/>
      <c r="J9" s="245"/>
      <c r="K9" s="287"/>
      <c r="L9" s="274"/>
      <c r="M9" s="289"/>
      <c r="N9" s="274"/>
      <c r="O9" s="247"/>
      <c r="P9" s="249"/>
    </row>
    <row r="10" spans="2:16" x14ac:dyDescent="0.25">
      <c r="B10" s="35" t="s">
        <v>25</v>
      </c>
      <c r="C10" s="36" t="s">
        <v>26</v>
      </c>
      <c r="D10" s="242"/>
      <c r="E10" s="37">
        <f>'[3]arkusz główny'!H27</f>
        <v>86</v>
      </c>
      <c r="F10" s="38">
        <f>'[3]arkusz główny'!I27</f>
        <v>86633178.959999993</v>
      </c>
      <c r="G10" s="251"/>
      <c r="H10" s="39">
        <f>'[3]arkusz główny'!U27</f>
        <v>34</v>
      </c>
      <c r="I10" s="38">
        <f>'[3]arkusz główny'!V27</f>
        <v>22937754.960000001</v>
      </c>
      <c r="J10" s="245"/>
      <c r="K10" s="40">
        <f>'[3]arkusz główny'!AK27</f>
        <v>11</v>
      </c>
      <c r="L10" s="41">
        <f>'[3]arkusz główny'!AL27</f>
        <v>18343713.920000002</v>
      </c>
      <c r="M10" s="41">
        <f>'[3]arkusz główny'!AM27</f>
        <v>11672104.879999999</v>
      </c>
      <c r="N10" s="41">
        <f>'[3]arkusz główny'!AN27</f>
        <v>3977410.9499999997</v>
      </c>
      <c r="O10" s="247"/>
      <c r="P10" s="249"/>
    </row>
    <row r="11" spans="2:16" x14ac:dyDescent="0.25">
      <c r="B11" s="43">
        <v>3</v>
      </c>
      <c r="C11" s="44" t="s">
        <v>27</v>
      </c>
      <c r="D11" s="45">
        <f>'[3]arkusz główny'!F39</f>
        <v>186967016.99788001</v>
      </c>
      <c r="E11" s="46">
        <f>E12+E15</f>
        <v>4616</v>
      </c>
      <c r="F11" s="47">
        <f>F12+F15</f>
        <v>268858534.80000001</v>
      </c>
      <c r="G11" s="48"/>
      <c r="H11" s="49">
        <f>H12+H15</f>
        <v>3422</v>
      </c>
      <c r="I11" s="47">
        <f>I12+I15</f>
        <v>176466604.41999999</v>
      </c>
      <c r="J11" s="50">
        <f>IFERROR(I11/D11,".")</f>
        <v>0.94383815527206549</v>
      </c>
      <c r="K11" s="51">
        <f>'[3]arkusz główny'!AK39</f>
        <v>10640</v>
      </c>
      <c r="L11" s="52">
        <f>L12+L15</f>
        <v>105828245.59</v>
      </c>
      <c r="M11" s="52">
        <f>M12+M15</f>
        <v>67338408.069999993</v>
      </c>
      <c r="N11" s="52">
        <f>N12+N15</f>
        <v>23805898.399999999</v>
      </c>
      <c r="O11" s="53">
        <f>IFERROR(N11/P11,".")</f>
        <v>0.56674773119006572</v>
      </c>
      <c r="P11" s="54">
        <f>'[3]arkusz główny'!AR39</f>
        <v>42004400</v>
      </c>
    </row>
    <row r="12" spans="2:16" x14ac:dyDescent="0.25">
      <c r="B12" s="253" t="s">
        <v>28</v>
      </c>
      <c r="C12" s="61" t="s">
        <v>29</v>
      </c>
      <c r="D12" s="242"/>
      <c r="E12" s="32">
        <f>E13+E14</f>
        <v>4417</v>
      </c>
      <c r="F12" s="275"/>
      <c r="G12" s="277"/>
      <c r="H12" s="62">
        <f>H13+H14</f>
        <v>3318</v>
      </c>
      <c r="I12" s="63">
        <f>I13+I14</f>
        <v>32847073.440000005</v>
      </c>
      <c r="J12" s="278"/>
      <c r="K12" s="32">
        <f>'[3]arkusz główny'!AK40</f>
        <v>10591</v>
      </c>
      <c r="L12" s="33">
        <f>L13+L14</f>
        <v>31187521.379999995</v>
      </c>
      <c r="M12" s="33">
        <f>M13+M14</f>
        <v>19844516.290000003</v>
      </c>
      <c r="N12" s="33">
        <f>N13+N14</f>
        <v>7181577.8599999994</v>
      </c>
      <c r="O12" s="279"/>
      <c r="P12" s="282"/>
    </row>
    <row r="13" spans="2:16" ht="24" x14ac:dyDescent="0.25">
      <c r="B13" s="254"/>
      <c r="C13" s="61" t="s">
        <v>30</v>
      </c>
      <c r="D13" s="242"/>
      <c r="E13" s="32">
        <f>'[3]arkusz główny'!H41</f>
        <v>4417</v>
      </c>
      <c r="F13" s="275"/>
      <c r="G13" s="277"/>
      <c r="H13" s="62">
        <f>'[3]arkusz główny'!U41</f>
        <v>3318</v>
      </c>
      <c r="I13" s="63">
        <f>'[3]zobowiązania wieloletnie'!F7</f>
        <v>10275340.220000008</v>
      </c>
      <c r="J13" s="278"/>
      <c r="K13" s="32">
        <f>'[3]arkusz główny'!AK41</f>
        <v>2436</v>
      </c>
      <c r="L13" s="33">
        <f>'[3]arkusz główny'!AL41</f>
        <v>8615788.1599999983</v>
      </c>
      <c r="M13" s="33">
        <f>'[3]arkusz główny'!AM41</f>
        <v>5482196.9100000011</v>
      </c>
      <c r="N13" s="33">
        <f>'[3]arkusz główny'!AN41</f>
        <v>1953492.8299999996</v>
      </c>
      <c r="O13" s="280"/>
      <c r="P13" s="282"/>
    </row>
    <row r="14" spans="2:16" x14ac:dyDescent="0.25">
      <c r="B14" s="255"/>
      <c r="C14" s="64" t="s">
        <v>31</v>
      </c>
      <c r="D14" s="242"/>
      <c r="E14" s="65"/>
      <c r="F14" s="276"/>
      <c r="G14" s="277"/>
      <c r="H14" s="66"/>
      <c r="I14" s="67">
        <f>'[3]zobowiązania wieloletnie'!F8</f>
        <v>22571733.219999999</v>
      </c>
      <c r="J14" s="278"/>
      <c r="K14" s="68">
        <f>'[3]arkusz główny'!AK50</f>
        <v>8305</v>
      </c>
      <c r="L14" s="69">
        <f>'[3]arkusz główny'!AL50</f>
        <v>22571733.219999999</v>
      </c>
      <c r="M14" s="69">
        <f>'[3]arkusz główny'!AM50</f>
        <v>14362319.380000001</v>
      </c>
      <c r="N14" s="69">
        <f>'[3]arkusz główny'!AN50</f>
        <v>5228085.03</v>
      </c>
      <c r="O14" s="280"/>
      <c r="P14" s="282"/>
    </row>
    <row r="15" spans="2:16" x14ac:dyDescent="0.25">
      <c r="B15" s="35" t="s">
        <v>32</v>
      </c>
      <c r="C15" s="70" t="s">
        <v>33</v>
      </c>
      <c r="D15" s="27"/>
      <c r="E15" s="40">
        <f>'[3]arkusz główny'!H51</f>
        <v>199</v>
      </c>
      <c r="F15" s="41">
        <f>'[3]arkusz główny'!I51</f>
        <v>268858534.80000001</v>
      </c>
      <c r="G15" s="277"/>
      <c r="H15" s="71">
        <f>'[3]arkusz główny'!U51</f>
        <v>104</v>
      </c>
      <c r="I15" s="72">
        <f>'[3]arkusz główny'!V51</f>
        <v>143619530.97999999</v>
      </c>
      <c r="J15" s="278"/>
      <c r="K15" s="40">
        <f>'[3]arkusz główny'!AK51</f>
        <v>50</v>
      </c>
      <c r="L15" s="41">
        <f>'[3]arkusz główny'!AL51</f>
        <v>74640724.210000008</v>
      </c>
      <c r="M15" s="41">
        <f>'[3]arkusz główny'!AM51</f>
        <v>47493891.779999986</v>
      </c>
      <c r="N15" s="41">
        <f>'[3]arkusz główny'!AN51</f>
        <v>16624320.539999999</v>
      </c>
      <c r="O15" s="281"/>
      <c r="P15" s="282"/>
    </row>
    <row r="16" spans="2:16" x14ac:dyDescent="0.25">
      <c r="B16" s="43">
        <v>4</v>
      </c>
      <c r="C16" s="44" t="s">
        <v>34</v>
      </c>
      <c r="D16" s="45">
        <f>'[3]arkusz główny'!F55</f>
        <v>17464566642.900928</v>
      </c>
      <c r="E16" s="46">
        <f>E17+E21+E22+E23+E24+E25</f>
        <v>126929</v>
      </c>
      <c r="F16" s="47">
        <f>F17+F21+F22+F23+F24+F25</f>
        <v>35762408834.716034</v>
      </c>
      <c r="G16" s="48">
        <f t="shared" ref="G16:G28" si="0">IFERROR(F16/D16,".")</f>
        <v>2.0477123518694862</v>
      </c>
      <c r="H16" s="49">
        <f>H17+H21+H22+H23+H24+H25</f>
        <v>56862</v>
      </c>
      <c r="I16" s="47">
        <f>I17+I21+I22+I23+I24+I25</f>
        <v>15060732905.603682</v>
      </c>
      <c r="J16" s="50">
        <f t="shared" ref="J16:J28" si="1">IFERROR(I16/D16,".")</f>
        <v>0.86235938248863631</v>
      </c>
      <c r="K16" s="51">
        <f>'[3]arkusz główny'!AK55</f>
        <v>45287</v>
      </c>
      <c r="L16" s="52">
        <f>L17+L21+L22+L23+L24+L27</f>
        <v>11255930600.41</v>
      </c>
      <c r="M16" s="52">
        <f>M17+M21+M22+M23+M24+M27</f>
        <v>7325889618.5000029</v>
      </c>
      <c r="N16" s="52">
        <f>N17+N21+N22+N23+N24+N27</f>
        <v>2513167598.6999979</v>
      </c>
      <c r="O16" s="53">
        <f t="shared" ref="O16:O28" si="2">IFERROR(N16/P16,".")</f>
        <v>0.64533745023637012</v>
      </c>
      <c r="P16" s="54">
        <f>'[3]arkusz główny'!AR55</f>
        <v>3894346435</v>
      </c>
    </row>
    <row r="17" spans="2:17" x14ac:dyDescent="0.25">
      <c r="B17" s="253" t="s">
        <v>35</v>
      </c>
      <c r="C17" s="73" t="s">
        <v>36</v>
      </c>
      <c r="D17" s="74">
        <f>'[3]arkusz główny'!F56</f>
        <v>10723641356.660641</v>
      </c>
      <c r="E17" s="56">
        <f>'[3]arkusz główny'!H56</f>
        <v>105078</v>
      </c>
      <c r="F17" s="57">
        <f>'[3]arkusz główny'!I56</f>
        <v>20431876744.52</v>
      </c>
      <c r="G17" s="75">
        <f t="shared" si="0"/>
        <v>1.9053114576448797</v>
      </c>
      <c r="H17" s="58">
        <f>'[3]arkusz główny'!U56</f>
        <v>47425</v>
      </c>
      <c r="I17" s="57">
        <f>'[3]arkusz główny'!V56</f>
        <v>9099307703.7200012</v>
      </c>
      <c r="J17" s="75">
        <f t="shared" si="1"/>
        <v>0.8485277902424686</v>
      </c>
      <c r="K17" s="59">
        <f>'[3]arkusz główny'!AK56</f>
        <v>41430</v>
      </c>
      <c r="L17" s="42">
        <f>'[3]arkusz główny'!AL56</f>
        <v>7930050217.5599995</v>
      </c>
      <c r="M17" s="42">
        <f>'[3]arkusz główny'!AM56</f>
        <v>5045890811.2500029</v>
      </c>
      <c r="N17" s="42">
        <f>'[3]arkusz główny'!AN56</f>
        <v>1773211700.7199976</v>
      </c>
      <c r="O17" s="76">
        <f t="shared" si="2"/>
        <v>0.74076657898209886</v>
      </c>
      <c r="P17" s="77">
        <f>'[3]arkusz główny'!AR56</f>
        <v>2393752298</v>
      </c>
      <c r="Q17" s="78"/>
    </row>
    <row r="18" spans="2:17" x14ac:dyDescent="0.25">
      <c r="B18" s="261"/>
      <c r="C18" s="79" t="s">
        <v>37</v>
      </c>
      <c r="D18" s="80">
        <f>[3]limity_ogółem!E100</f>
        <v>9773581921.2942047</v>
      </c>
      <c r="E18" s="81">
        <f>'[3]4.1_modernizacja'!D46+'[3]4.1_modernizacja'!D69+'[3]4.1_modernizacja'!D92+'[3]4.1_modernizacja'!D115</f>
        <v>99396</v>
      </c>
      <c r="F18" s="82">
        <f>'[3]4.1_modernizacja'!E46+'[3]4.1_modernizacja'!E69+'[3]4.1_modernizacja'!E92+'[3]4.1_modernizacja'!E115</f>
        <v>19947540956.559994</v>
      </c>
      <c r="G18" s="75">
        <f t="shared" si="0"/>
        <v>2.0409652384556436</v>
      </c>
      <c r="H18" s="83">
        <f>'[3]4.1_modernizacja'!M46+'[3]4.1_modernizacja'!M69+'[3]4.1_modernizacja'!M92+'[3]4.1_modernizacja'!M115</f>
        <v>46508</v>
      </c>
      <c r="I18" s="82">
        <f>'[3]4.1_modernizacja'!N46+'[3]4.1_modernizacja'!N69+'[3]4.1_modernizacja'!N92+'[3]4.1_modernizacja'!N115</f>
        <v>9027268635.2199993</v>
      </c>
      <c r="J18" s="75">
        <f t="shared" si="1"/>
        <v>0.92363973698852675</v>
      </c>
      <c r="K18" s="68">
        <v>41311</v>
      </c>
      <c r="L18" s="69">
        <f>'[3]4.1_modernizacja'!W46+'[3]4.1_modernizacja'!W69+'[3]4.1_modernizacja'!W92+'[3]4.1_modernizacja'!W115</f>
        <v>7914368105.96</v>
      </c>
      <c r="M18" s="69">
        <f>'[3]4.1_modernizacja'!X46+'[3]4.1_modernizacja'!X69+'[3]4.1_modernizacja'!X92+'[3]4.1_modernizacja'!X115</f>
        <v>5035912284.4200029</v>
      </c>
      <c r="N18" s="69">
        <f>'[3]4.1_modernizacja'!Y46+'[3]4.1_modernizacja'!Y69+'[3]4.1_modernizacja'!Y92+'[3]4.1_modernizacja'!Y115</f>
        <v>1769817710.2099977</v>
      </c>
      <c r="O18" s="84">
        <f t="shared" si="2"/>
        <v>0.81007705625491355</v>
      </c>
      <c r="P18" s="80">
        <f>[3]limity_ogółem!D100</f>
        <v>2184752298</v>
      </c>
    </row>
    <row r="19" spans="2:17" x14ac:dyDescent="0.25">
      <c r="B19" s="261"/>
      <c r="C19" s="79" t="s">
        <v>38</v>
      </c>
      <c r="D19" s="85">
        <f>[3]limity_ogółem!E101</f>
        <v>45121792.892185003</v>
      </c>
      <c r="E19" s="81">
        <f>'[3]4.1_modernizacja'!D138</f>
        <v>2666</v>
      </c>
      <c r="F19" s="82">
        <f>'[3]4.1_modernizacja'!E138</f>
        <v>210237690.13</v>
      </c>
      <c r="G19" s="75">
        <f t="shared" si="0"/>
        <v>4.6593381302987344</v>
      </c>
      <c r="H19" s="83">
        <f>'[3]4.1_modernizacja'!M138</f>
        <v>424</v>
      </c>
      <c r="I19" s="82">
        <f>'[3]4.1_modernizacja'!N138</f>
        <v>30614039.799999997</v>
      </c>
      <c r="J19" s="86">
        <f t="shared" si="1"/>
        <v>0.67847569517350192</v>
      </c>
      <c r="K19" s="68">
        <v>244</v>
      </c>
      <c r="L19" s="69">
        <f>'[3]4.1_modernizacja'!W138</f>
        <v>15682111.600000001</v>
      </c>
      <c r="M19" s="69">
        <f>'[3]4.1_modernizacja'!X138</f>
        <v>9978526.8299999982</v>
      </c>
      <c r="N19" s="69">
        <f>'[3]4.1_modernizacja'!Y138</f>
        <v>3393990.5100000007</v>
      </c>
      <c r="O19" s="84">
        <f t="shared" si="2"/>
        <v>0.33939905100000006</v>
      </c>
      <c r="P19" s="80">
        <f>[3]limity_ogółem!D101</f>
        <v>10000000</v>
      </c>
    </row>
    <row r="20" spans="2:17" x14ac:dyDescent="0.25">
      <c r="B20" s="261"/>
      <c r="C20" s="79" t="s">
        <v>39</v>
      </c>
      <c r="D20" s="87">
        <f>[3]limity_ogółem!E102</f>
        <v>356520000</v>
      </c>
      <c r="E20" s="28">
        <f>'[3]4.1_modernizacja'!D161</f>
        <v>3016</v>
      </c>
      <c r="F20" s="29">
        <f>'[3]4.1_modernizacja'!E161</f>
        <v>274098097.83000004</v>
      </c>
      <c r="G20" s="88">
        <f t="shared" si="0"/>
        <v>0.76881548813530809</v>
      </c>
      <c r="H20" s="31">
        <f>'[3]4.1_modernizacja'!M161</f>
        <v>493</v>
      </c>
      <c r="I20" s="29">
        <f>'[3]4.1_modernizacja'!N161</f>
        <v>41425028.699999996</v>
      </c>
      <c r="J20" s="89">
        <f t="shared" si="1"/>
        <v>0.11619272046449006</v>
      </c>
      <c r="K20" s="59">
        <f>'[3]4.1_modernizacja'!V161</f>
        <v>0</v>
      </c>
      <c r="L20" s="42">
        <f>'[3]4.1_modernizacja'!W161</f>
        <v>0</v>
      </c>
      <c r="M20" s="42">
        <f>'[3]4.1_modernizacja'!X161</f>
        <v>0</v>
      </c>
      <c r="N20" s="69">
        <f>'[3]4.1_modernizacja'!Y161</f>
        <v>0</v>
      </c>
      <c r="O20" s="84">
        <f t="shared" si="2"/>
        <v>0</v>
      </c>
      <c r="P20" s="80">
        <f>[3]limity_ogółem!D102</f>
        <v>80000000</v>
      </c>
    </row>
    <row r="21" spans="2:17" x14ac:dyDescent="0.25">
      <c r="B21" s="261"/>
      <c r="C21" s="73" t="s">
        <v>40</v>
      </c>
      <c r="D21" s="90">
        <f>'[3]arkusz główny'!F71</f>
        <v>423635296.75239998</v>
      </c>
      <c r="E21" s="91">
        <f>'[3]arkusz główny'!H71</f>
        <v>4681</v>
      </c>
      <c r="F21" s="92">
        <f>'[3]arkusz główny'!I71</f>
        <v>805486735.70000005</v>
      </c>
      <c r="G21" s="93">
        <f t="shared" si="0"/>
        <v>1.9013683276036815</v>
      </c>
      <c r="H21" s="94">
        <f>'[3]arkusz główny'!U71</f>
        <v>2797</v>
      </c>
      <c r="I21" s="92">
        <f>'[3]arkusz główny'!V71</f>
        <v>420245020.06999993</v>
      </c>
      <c r="J21" s="95">
        <f t="shared" si="1"/>
        <v>0.99199718081002697</v>
      </c>
      <c r="K21" s="96">
        <f>'[3]arkusz główny'!AK71</f>
        <v>2550</v>
      </c>
      <c r="L21" s="72">
        <f>'[3]arkusz główny'!AL71</f>
        <v>391429911.07000005</v>
      </c>
      <c r="M21" s="72">
        <f>'[3]arkusz główny'!AM71</f>
        <v>343150134.68000001</v>
      </c>
      <c r="N21" s="72">
        <f>'[3]arkusz główny'!AN71</f>
        <v>87625100.429999992</v>
      </c>
      <c r="O21" s="97">
        <f t="shared" si="2"/>
        <v>0.92433163968544374</v>
      </c>
      <c r="P21" s="98">
        <f>'[3]arkusz główny'!AR71</f>
        <v>94798335</v>
      </c>
    </row>
    <row r="22" spans="2:17" ht="36" x14ac:dyDescent="0.25">
      <c r="B22" s="261"/>
      <c r="C22" s="73" t="str">
        <f>'[3]arkusz główny'!D75</f>
        <v>Inwestycje mające na celu ochronę wód przed zanieczyszczeniem azotanami pochodzącymi ze źródeł rolniczych 
(w tym "Inwestycje w gospodarstwach położonych na obszarach OSN")</v>
      </c>
      <c r="D22" s="90">
        <f>'[3]arkusz główny'!F75</f>
        <v>574782669.31566501</v>
      </c>
      <c r="E22" s="91">
        <f>'[3]arkusz główny'!H75</f>
        <v>10867</v>
      </c>
      <c r="F22" s="92">
        <f>'[3]arkusz główny'!I75</f>
        <v>901344120.46000004</v>
      </c>
      <c r="G22" s="99">
        <f t="shared" si="0"/>
        <v>1.5681476992567267</v>
      </c>
      <c r="H22" s="94">
        <f>'[3]arkusz główny'!U75</f>
        <v>4913</v>
      </c>
      <c r="I22" s="92">
        <f>'[3]arkusz główny'!V75</f>
        <v>405632594.85000002</v>
      </c>
      <c r="J22" s="95">
        <f t="shared" si="1"/>
        <v>0.70571472750378039</v>
      </c>
      <c r="K22" s="96">
        <f>'[3]arkusz główny'!AK75</f>
        <v>3538</v>
      </c>
      <c r="L22" s="72">
        <f>'[3]arkusz główny'!AL75</f>
        <v>265700465.53999996</v>
      </c>
      <c r="M22" s="72">
        <f>'[3]arkusz główny'!AM75</f>
        <v>238723050.57999998</v>
      </c>
      <c r="N22" s="72">
        <f>'[3]arkusz główny'!AN75</f>
        <v>58011894.970000006</v>
      </c>
      <c r="O22" s="97">
        <f t="shared" si="2"/>
        <v>0.45557090334081279</v>
      </c>
      <c r="P22" s="98">
        <f>'[3]arkusz główny'!AR75</f>
        <v>127338894</v>
      </c>
    </row>
    <row r="23" spans="2:17" x14ac:dyDescent="0.25">
      <c r="B23" s="35" t="s">
        <v>41</v>
      </c>
      <c r="C23" s="73" t="s">
        <v>42</v>
      </c>
      <c r="D23" s="100">
        <f>'[3]arkusz główny'!F84</f>
        <v>3328008892.0989399</v>
      </c>
      <c r="E23" s="81">
        <f>'[3]arkusz główny'!H84</f>
        <v>5846</v>
      </c>
      <c r="F23" s="82">
        <f>'[3]arkusz główny'!I84</f>
        <v>11194415060.359999</v>
      </c>
      <c r="G23" s="101">
        <f t="shared" si="0"/>
        <v>3.3636974609463257</v>
      </c>
      <c r="H23" s="83">
        <f>'[3]arkusz główny'!U84</f>
        <v>1542</v>
      </c>
      <c r="I23" s="82">
        <f>'[3]arkusz główny'!V84</f>
        <v>3251469870.2600002</v>
      </c>
      <c r="J23" s="102">
        <f t="shared" si="1"/>
        <v>0.97700155729131266</v>
      </c>
      <c r="K23" s="40">
        <f>'[3]arkusz główny'!AK84</f>
        <v>927</v>
      </c>
      <c r="L23" s="41">
        <f>'[3]arkusz główny'!AL84</f>
        <v>2188004601.0400004</v>
      </c>
      <c r="M23" s="41">
        <f>'[3]arkusz główny'!AM84</f>
        <v>1392227321.3999999</v>
      </c>
      <c r="N23" s="41">
        <f>'[3]arkusz główny'!AN84</f>
        <v>488110330.25999993</v>
      </c>
      <c r="O23" s="103">
        <f t="shared" si="2"/>
        <v>0.66109962440624948</v>
      </c>
      <c r="P23" s="104">
        <f>'[3]arkusz główny'!AR84</f>
        <v>738330975</v>
      </c>
    </row>
    <row r="24" spans="2:17" x14ac:dyDescent="0.25">
      <c r="B24" s="253" t="s">
        <v>43</v>
      </c>
      <c r="C24" s="70" t="s">
        <v>44</v>
      </c>
      <c r="D24" s="100">
        <f>'[3]arkusz główny'!F96</f>
        <v>1892966510.7307801</v>
      </c>
      <c r="E24" s="81">
        <f>'[3]arkusz główny'!H96</f>
        <v>234</v>
      </c>
      <c r="F24" s="82">
        <f>'[3]arkusz główny'!I96</f>
        <v>2189936399.2360291</v>
      </c>
      <c r="G24" s="101">
        <f t="shared" si="0"/>
        <v>1.1568806879687501</v>
      </c>
      <c r="H24" s="39">
        <f>'[3]arkusz główny'!U96</f>
        <v>185</v>
      </c>
      <c r="I24" s="82">
        <f>'[3]arkusz główny'!V96</f>
        <v>1884077716.7036805</v>
      </c>
      <c r="J24" s="102">
        <f t="shared" si="1"/>
        <v>0.99530430465794761</v>
      </c>
      <c r="K24" s="105">
        <f>'[3]arkusz główny'!AK96</f>
        <v>51</v>
      </c>
      <c r="L24" s="69">
        <f>'[3]arkusz główny'!AL96</f>
        <v>480745405.19999999</v>
      </c>
      <c r="M24" s="106">
        <f>'[3]arkusz główny'!AM96</f>
        <v>305898300.59000003</v>
      </c>
      <c r="N24" s="41">
        <f>'[3]arkusz główny'!AN96</f>
        <v>106208572.32000001</v>
      </c>
      <c r="O24" s="103">
        <f t="shared" si="2"/>
        <v>0.25102552981681664</v>
      </c>
      <c r="P24" s="104">
        <f>'[3]arkusz główny'!AR96</f>
        <v>423098688</v>
      </c>
    </row>
    <row r="25" spans="2:17" x14ac:dyDescent="0.25">
      <c r="B25" s="254"/>
      <c r="C25" s="70" t="s">
        <v>45</v>
      </c>
      <c r="D25" s="100">
        <f>'[3]arkusz główny'!F97</f>
        <v>521531917.34250003</v>
      </c>
      <c r="E25" s="81">
        <f>'[3]arkusz główny'!H97</f>
        <v>223</v>
      </c>
      <c r="F25" s="82">
        <f>'[3]arkusz główny'!I97</f>
        <v>239349774.44</v>
      </c>
      <c r="G25" s="101">
        <f t="shared" si="0"/>
        <v>0.45893600464497442</v>
      </c>
      <c r="H25" s="39">
        <f>'[3]arkusz główny'!U97</f>
        <v>0</v>
      </c>
      <c r="I25" s="82">
        <f>'[3]arkusz główny'!V97</f>
        <v>0</v>
      </c>
      <c r="J25" s="102">
        <f t="shared" si="1"/>
        <v>0</v>
      </c>
      <c r="K25" s="105">
        <f>'[3]arkusz główny'!AK97</f>
        <v>0</v>
      </c>
      <c r="L25" s="69">
        <f>'[3]arkusz główny'!AL97</f>
        <v>0</v>
      </c>
      <c r="M25" s="106">
        <f>'[3]arkusz główny'!AM97</f>
        <v>0</v>
      </c>
      <c r="N25" s="41">
        <f>'[3]arkusz główny'!AN97</f>
        <v>0</v>
      </c>
      <c r="O25" s="103">
        <f t="shared" si="2"/>
        <v>0</v>
      </c>
      <c r="P25" s="104">
        <f>'[3]arkusz główny'!AR97</f>
        <v>117027245</v>
      </c>
    </row>
    <row r="26" spans="2:17" x14ac:dyDescent="0.25">
      <c r="B26" s="254"/>
      <c r="C26" s="107" t="str">
        <f>'[3]arkusz główny'!D98</f>
        <v>w tym beneficjent - PGW Wody Polskie</v>
      </c>
      <c r="D26" s="100"/>
      <c r="E26" s="81">
        <f>'[3]arkusz główny'!H98</f>
        <v>24</v>
      </c>
      <c r="F26" s="82">
        <f>'[3]arkusz główny'!I98</f>
        <v>152651342.69999999</v>
      </c>
      <c r="G26" s="101" t="str">
        <f t="shared" si="0"/>
        <v>.</v>
      </c>
      <c r="H26" s="39">
        <f>'[3]arkusz główny'!U98</f>
        <v>0</v>
      </c>
      <c r="I26" s="82">
        <f>'[3]arkusz główny'!V98</f>
        <v>0</v>
      </c>
      <c r="J26" s="102" t="str">
        <f t="shared" si="1"/>
        <v>.</v>
      </c>
      <c r="K26" s="105">
        <f>'[3]arkusz główny'!AK98</f>
        <v>0</v>
      </c>
      <c r="L26" s="69">
        <f>'[3]arkusz główny'!AL98</f>
        <v>0</v>
      </c>
      <c r="M26" s="106">
        <f>'[3]arkusz główny'!AM98</f>
        <v>0</v>
      </c>
      <c r="N26" s="41">
        <f>'[3]arkusz główny'!AN98</f>
        <v>0</v>
      </c>
      <c r="O26" s="103">
        <f t="shared" si="2"/>
        <v>0</v>
      </c>
      <c r="P26" s="104">
        <f>'[3]arkusz główny'!AR98</f>
        <v>31916521</v>
      </c>
    </row>
    <row r="27" spans="2:17" x14ac:dyDescent="0.25">
      <c r="B27" s="255"/>
      <c r="C27" s="107" t="str">
        <f>'[3]arkusz główny'!D99</f>
        <v>w tym beneficjenci - gminy</v>
      </c>
      <c r="D27" s="100"/>
      <c r="E27" s="81">
        <f>'[3]arkusz główny'!H99</f>
        <v>199</v>
      </c>
      <c r="F27" s="82">
        <f>'[3]arkusz główny'!I99</f>
        <v>86698431.739999995</v>
      </c>
      <c r="G27" s="101" t="str">
        <f t="shared" si="0"/>
        <v>.</v>
      </c>
      <c r="H27" s="39">
        <f>'[3]arkusz główny'!U99</f>
        <v>0</v>
      </c>
      <c r="I27" s="82">
        <f>'[3]arkusz główny'!V99</f>
        <v>0</v>
      </c>
      <c r="J27" s="102" t="str">
        <f t="shared" si="1"/>
        <v>.</v>
      </c>
      <c r="K27" s="105">
        <f>'[3]arkusz główny'!AK99</f>
        <v>0</v>
      </c>
      <c r="L27" s="69">
        <f>'[3]arkusz główny'!AL99</f>
        <v>0</v>
      </c>
      <c r="M27" s="106">
        <f>'[3]arkusz główny'!AM99</f>
        <v>0</v>
      </c>
      <c r="N27" s="41">
        <f>'[3]arkusz główny'!AN99</f>
        <v>0</v>
      </c>
      <c r="O27" s="103">
        <f t="shared" si="2"/>
        <v>0</v>
      </c>
      <c r="P27" s="104">
        <f>'[3]arkusz główny'!AR99</f>
        <v>85110724</v>
      </c>
    </row>
    <row r="28" spans="2:17" ht="24" x14ac:dyDescent="0.25">
      <c r="B28" s="43">
        <v>5</v>
      </c>
      <c r="C28" s="44" t="s">
        <v>46</v>
      </c>
      <c r="D28" s="45">
        <f>'[3]arkusz główny'!F100</f>
        <v>469418950.31764501</v>
      </c>
      <c r="E28" s="46">
        <f>E29+E30</f>
        <v>11576</v>
      </c>
      <c r="F28" s="47">
        <f>F29+F30</f>
        <v>837592215.34000003</v>
      </c>
      <c r="G28" s="48">
        <f t="shared" si="0"/>
        <v>1.7843170046143655</v>
      </c>
      <c r="H28" s="49">
        <f>H29+H30</f>
        <v>6348</v>
      </c>
      <c r="I28" s="47">
        <f>I29+I30</f>
        <v>431188848.91999996</v>
      </c>
      <c r="J28" s="50">
        <f t="shared" si="1"/>
        <v>0.9185586747791592</v>
      </c>
      <c r="K28" s="51">
        <f>'[3]arkusz główny'!AK100</f>
        <v>4885</v>
      </c>
      <c r="L28" s="52">
        <f>L29+L30</f>
        <v>339643627.76999998</v>
      </c>
      <c r="M28" s="52">
        <f>M29+M30</f>
        <v>215009434.36000001</v>
      </c>
      <c r="N28" s="52">
        <f>N29+N30</f>
        <v>74609405.219999999</v>
      </c>
      <c r="O28" s="53">
        <f t="shared" si="2"/>
        <v>0.72123890459206352</v>
      </c>
      <c r="P28" s="54">
        <f>'[3]arkusz główny'!AR100</f>
        <v>103446174</v>
      </c>
    </row>
    <row r="29" spans="2:17" x14ac:dyDescent="0.25">
      <c r="B29" s="55" t="s">
        <v>47</v>
      </c>
      <c r="C29" s="108" t="s">
        <v>48</v>
      </c>
      <c r="D29" s="242"/>
      <c r="E29" s="28">
        <f>'[3]arkusz główny'!H101</f>
        <v>9862</v>
      </c>
      <c r="F29" s="29">
        <f>'[3]arkusz główny'!I101</f>
        <v>716196183.05000007</v>
      </c>
      <c r="G29" s="251"/>
      <c r="H29" s="31">
        <f>'[3]arkusz główny'!U101</f>
        <v>5708</v>
      </c>
      <c r="I29" s="29">
        <f>'[3]arkusz główny'!V101</f>
        <v>396948105.58999997</v>
      </c>
      <c r="J29" s="245"/>
      <c r="K29" s="59">
        <f>'[3]arkusz główny'!AK101</f>
        <v>4366</v>
      </c>
      <c r="L29" s="42">
        <f>'[3]arkusz główny'!AL101</f>
        <v>310466910.76999998</v>
      </c>
      <c r="M29" s="42">
        <f>'[3]arkusz główny'!AM101</f>
        <v>196444291.59</v>
      </c>
      <c r="N29" s="42">
        <f>'[3]arkusz główny'!AN101</f>
        <v>68061005.030000001</v>
      </c>
      <c r="O29" s="247"/>
      <c r="P29" s="249"/>
    </row>
    <row r="30" spans="2:17" x14ac:dyDescent="0.25">
      <c r="B30" s="35" t="s">
        <v>49</v>
      </c>
      <c r="C30" s="36" t="s">
        <v>50</v>
      </c>
      <c r="D30" s="242"/>
      <c r="E30" s="37">
        <f>'[3]arkusz główny'!H111</f>
        <v>1714</v>
      </c>
      <c r="F30" s="38">
        <f>'[3]arkusz główny'!I111</f>
        <v>121396032.29000001</v>
      </c>
      <c r="G30" s="251"/>
      <c r="H30" s="39">
        <f>'[3]arkusz główny'!U111</f>
        <v>640</v>
      </c>
      <c r="I30" s="38">
        <f>'[3]arkusz główny'!V111</f>
        <v>34240743.329999998</v>
      </c>
      <c r="J30" s="245"/>
      <c r="K30" s="40">
        <f>'[3]arkusz główny'!AK111</f>
        <v>523</v>
      </c>
      <c r="L30" s="41">
        <f>'[3]arkusz główny'!AL111</f>
        <v>29176716.999999996</v>
      </c>
      <c r="M30" s="41">
        <f>'[3]arkusz główny'!AM111</f>
        <v>18565142.77</v>
      </c>
      <c r="N30" s="41">
        <f>'[3]arkusz główny'!AN111</f>
        <v>6548400.1899999995</v>
      </c>
      <c r="O30" s="247"/>
      <c r="P30" s="249"/>
    </row>
    <row r="31" spans="2:17" x14ac:dyDescent="0.25">
      <c r="B31" s="43">
        <v>6</v>
      </c>
      <c r="C31" s="44" t="s">
        <v>51</v>
      </c>
      <c r="D31" s="45">
        <f>SUM(D32:D36)</f>
        <v>13976616832.850746</v>
      </c>
      <c r="E31" s="46">
        <f>E32+E33+E34+E35+E36</f>
        <v>171099</v>
      </c>
      <c r="F31" s="47">
        <f>F32+F33+F34+F35+F36</f>
        <v>21034123621.02</v>
      </c>
      <c r="G31" s="48">
        <f t="shared" ref="G31:G37" si="3">IFERROR(F31/D31,".")</f>
        <v>1.5049510101458341</v>
      </c>
      <c r="H31" s="49">
        <f>H32+H33+H34+H35+H36</f>
        <v>122995</v>
      </c>
      <c r="I31" s="47">
        <f>I32+I33+I34+I35+I36</f>
        <v>12969341176.119999</v>
      </c>
      <c r="J31" s="50">
        <f t="shared" ref="J31:J37" si="4">IFERROR(I31/D31,".")</f>
        <v>0.92793136788559316</v>
      </c>
      <c r="K31" s="51">
        <f>'[3]arkusz główny'!AK124</f>
        <v>121218</v>
      </c>
      <c r="L31" s="52">
        <f>L32+L33+L34+L35+L36</f>
        <v>10999783323.09</v>
      </c>
      <c r="M31" s="52">
        <f>M32+M33+M34+M35+M36</f>
        <v>6999162118.46</v>
      </c>
      <c r="N31" s="52">
        <f>N32+N33+N34+N35+N36</f>
        <v>2436259215.5600004</v>
      </c>
      <c r="O31" s="53">
        <f t="shared" ref="O31:O37" si="5">IFERROR(N31/P31,".")</f>
        <v>0.79051180162877899</v>
      </c>
      <c r="P31" s="54">
        <f>SUM(P32:P36)</f>
        <v>3081875831</v>
      </c>
    </row>
    <row r="32" spans="2:17" x14ac:dyDescent="0.25">
      <c r="B32" s="55" t="s">
        <v>52</v>
      </c>
      <c r="C32" s="108" t="s">
        <v>53</v>
      </c>
      <c r="D32" s="109">
        <f>'[3]arkusz główny'!F125</f>
        <v>3429601164.0678797</v>
      </c>
      <c r="E32" s="28">
        <f>'[3]arkusz główny'!H125</f>
        <v>35642</v>
      </c>
      <c r="F32" s="29">
        <f>'[3]arkusz główny'!I125</f>
        <v>4485450000</v>
      </c>
      <c r="G32" s="88">
        <f t="shared" si="3"/>
        <v>1.3078634469203902</v>
      </c>
      <c r="H32" s="31">
        <f>'[3]arkusz główny'!U125</f>
        <v>26654</v>
      </c>
      <c r="I32" s="29">
        <f>'[3]arkusz główny'!V125</f>
        <v>3405150000</v>
      </c>
      <c r="J32" s="89">
        <f t="shared" si="4"/>
        <v>0.99287055173527006</v>
      </c>
      <c r="K32" s="59">
        <f>'[3]arkusz główny'!AK125</f>
        <v>26937</v>
      </c>
      <c r="L32" s="42">
        <f>'[3]arkusz główny'!AL125</f>
        <v>3142850000</v>
      </c>
      <c r="M32" s="42">
        <f>'[3]arkusz główny'!AM125</f>
        <v>1999795455</v>
      </c>
      <c r="N32" s="42">
        <f>'[3]arkusz główny'!AN125</f>
        <v>702173028.83000004</v>
      </c>
      <c r="O32" s="110">
        <f t="shared" si="5"/>
        <v>0.92492049244948282</v>
      </c>
      <c r="P32" s="77">
        <f>'[3]arkusz główny'!AR125</f>
        <v>759171231</v>
      </c>
    </row>
    <row r="33" spans="2:16" x14ac:dyDescent="0.25">
      <c r="B33" s="35" t="s">
        <v>54</v>
      </c>
      <c r="C33" s="36" t="s">
        <v>55</v>
      </c>
      <c r="D33" s="100">
        <f>'[3]arkusz główny'!F134</f>
        <v>3213073622.36833</v>
      </c>
      <c r="E33" s="81">
        <f>'[3]arkusz główny'!H134</f>
        <v>31826</v>
      </c>
      <c r="F33" s="82">
        <f>'[3]arkusz główny'!I134</f>
        <v>5630100000</v>
      </c>
      <c r="G33" s="101">
        <f t="shared" si="3"/>
        <v>1.7522474308727791</v>
      </c>
      <c r="H33" s="83">
        <f>'[3]arkusz główny'!U134</f>
        <v>18202</v>
      </c>
      <c r="I33" s="82">
        <f>'[3]arkusz główny'!V134</f>
        <v>3190700000</v>
      </c>
      <c r="J33" s="102">
        <f t="shared" si="4"/>
        <v>0.99303669165481534</v>
      </c>
      <c r="K33" s="40">
        <f>'[3]arkusz główny'!AK134</f>
        <v>16819</v>
      </c>
      <c r="L33" s="41">
        <f>'[3]arkusz główny'!AL134</f>
        <v>2497720000</v>
      </c>
      <c r="M33" s="41">
        <f>'[3]arkusz główny'!AM134</f>
        <v>1589299236</v>
      </c>
      <c r="N33" s="41">
        <f>'[3]arkusz główny'!AN134</f>
        <v>546679139.2700001</v>
      </c>
      <c r="O33" s="103">
        <f t="shared" si="5"/>
        <v>0.78155374382696075</v>
      </c>
      <c r="P33" s="104">
        <f>'[3]arkusz główny'!AR134</f>
        <v>699477347</v>
      </c>
    </row>
    <row r="34" spans="2:16" x14ac:dyDescent="0.25">
      <c r="B34" s="35" t="s">
        <v>56</v>
      </c>
      <c r="C34" s="36" t="s">
        <v>57</v>
      </c>
      <c r="D34" s="100">
        <f>'[3]arkusz główny'!F143</f>
        <v>4392691290.6336899</v>
      </c>
      <c r="E34" s="81">
        <f>'[3]arkusz główny'!H143</f>
        <v>89943</v>
      </c>
      <c r="F34" s="82">
        <f>'[3]arkusz główny'!I143</f>
        <v>5396580000</v>
      </c>
      <c r="G34" s="101">
        <f t="shared" si="3"/>
        <v>1.2285361394521055</v>
      </c>
      <c r="H34" s="83">
        <f>'[3]arkusz główny'!U143</f>
        <v>72893</v>
      </c>
      <c r="I34" s="82">
        <f>'[3]arkusz główny'!V143</f>
        <v>4373580000</v>
      </c>
      <c r="J34" s="102">
        <f t="shared" si="4"/>
        <v>0.99564929803411406</v>
      </c>
      <c r="K34" s="40">
        <f>'[3]arkusz główny'!AK143</f>
        <v>73647</v>
      </c>
      <c r="L34" s="41">
        <f>'[3]arkusz główny'!AL143</f>
        <v>3887172000</v>
      </c>
      <c r="M34" s="41">
        <f>'[3]arkusz główny'!AM143</f>
        <v>2473407543.6000004</v>
      </c>
      <c r="N34" s="41">
        <f>'[3]arkusz główny'!AN143</f>
        <v>863029251.7700001</v>
      </c>
      <c r="O34" s="103">
        <f t="shared" si="5"/>
        <v>0.89040694768193474</v>
      </c>
      <c r="P34" s="104">
        <f>'[3]arkusz główny'!AR143</f>
        <v>969252603</v>
      </c>
    </row>
    <row r="35" spans="2:16" x14ac:dyDescent="0.25">
      <c r="B35" s="35" t="s">
        <v>58</v>
      </c>
      <c r="C35" s="36" t="s">
        <v>59</v>
      </c>
      <c r="D35" s="100">
        <f>'[3]arkusz główny'!F154</f>
        <v>2930982459.3080602</v>
      </c>
      <c r="E35" s="81">
        <f>'[3]arkusz główny'!H154</f>
        <v>12801</v>
      </c>
      <c r="F35" s="82">
        <f>'[3]arkusz główny'!I154</f>
        <v>5521993621.0200005</v>
      </c>
      <c r="G35" s="101">
        <f t="shared" si="3"/>
        <v>1.8840077338175611</v>
      </c>
      <c r="H35" s="83">
        <f>'[3]arkusz główny'!U154</f>
        <v>4675</v>
      </c>
      <c r="I35" s="82">
        <f>'[3]arkusz główny'!V154</f>
        <v>1989795678.7199998</v>
      </c>
      <c r="J35" s="102">
        <f t="shared" si="4"/>
        <v>0.67888351648127787</v>
      </c>
      <c r="K35" s="40">
        <f>'[3]arkusz główny'!AK154</f>
        <v>3333</v>
      </c>
      <c r="L35" s="41">
        <f>'[3]arkusz główny'!AL154</f>
        <v>1462062261.8900001</v>
      </c>
      <c r="M35" s="41">
        <f>'[3]arkusz główny'!AM154</f>
        <v>930310210.1500001</v>
      </c>
      <c r="N35" s="41">
        <f>'[3]arkusz główny'!AN154</f>
        <v>322045694.72999996</v>
      </c>
      <c r="O35" s="103">
        <f t="shared" si="5"/>
        <v>0.49425517288923315</v>
      </c>
      <c r="P35" s="104">
        <f>'[3]arkusz główny'!AR154</f>
        <v>651577793</v>
      </c>
    </row>
    <row r="36" spans="2:16" x14ac:dyDescent="0.25">
      <c r="B36" s="35" t="s">
        <v>60</v>
      </c>
      <c r="C36" s="36" t="s">
        <v>61</v>
      </c>
      <c r="D36" s="100">
        <f>'[3]arkusz główny'!F160</f>
        <v>10268296.472785</v>
      </c>
      <c r="E36" s="37">
        <f>'[3]arkusz główny'!H160</f>
        <v>887</v>
      </c>
      <c r="F36" s="111"/>
      <c r="G36" s="112"/>
      <c r="H36" s="39">
        <f>'[3]arkusz główny'!U160</f>
        <v>571</v>
      </c>
      <c r="I36" s="38">
        <f>'[3]arkusz główny'!V160</f>
        <v>10115497.399999999</v>
      </c>
      <c r="J36" s="102">
        <f t="shared" si="4"/>
        <v>0.98511933569604471</v>
      </c>
      <c r="K36" s="40">
        <f>'[3]arkusz główny'!AK160</f>
        <v>570</v>
      </c>
      <c r="L36" s="41">
        <f>'[3]arkusz główny'!AL160</f>
        <v>9979061.1999999993</v>
      </c>
      <c r="M36" s="41">
        <f>'[3]arkusz główny'!AM160</f>
        <v>6349673.71</v>
      </c>
      <c r="N36" s="41">
        <f>'[3]arkusz główny'!AN160</f>
        <v>2332100.96</v>
      </c>
      <c r="O36" s="103">
        <f t="shared" si="5"/>
        <v>0.97298293556937265</v>
      </c>
      <c r="P36" s="104">
        <f>'[3]arkusz główny'!AR160</f>
        <v>2396857</v>
      </c>
    </row>
    <row r="37" spans="2:16" x14ac:dyDescent="0.25">
      <c r="B37" s="43">
        <v>7</v>
      </c>
      <c r="C37" s="44" t="s">
        <v>62</v>
      </c>
      <c r="D37" s="45">
        <f>'[3]arkusz główny'!F166</f>
        <v>10256642766.25626</v>
      </c>
      <c r="E37" s="46">
        <f>SUM(E38:E42)</f>
        <v>13052</v>
      </c>
      <c r="F37" s="47">
        <f>SUM(F38:F42)</f>
        <v>21397545086.704426</v>
      </c>
      <c r="G37" s="48">
        <f t="shared" si="3"/>
        <v>2.0862133521020216</v>
      </c>
      <c r="H37" s="49">
        <f>SUM(H38:H42)</f>
        <v>6539</v>
      </c>
      <c r="I37" s="47">
        <f>SUM(I38:I42)</f>
        <v>10005500066.966295</v>
      </c>
      <c r="J37" s="50">
        <f t="shared" si="4"/>
        <v>0.97551414190653019</v>
      </c>
      <c r="K37" s="51">
        <f>'[3]arkusz główny'!AK166</f>
        <v>2157</v>
      </c>
      <c r="L37" s="52">
        <f>SUM(L38:L42)</f>
        <v>5639407185.8099995</v>
      </c>
      <c r="M37" s="52">
        <f>SUM(M38:M42)</f>
        <v>3598367353.27</v>
      </c>
      <c r="N37" s="52">
        <f>SUM(N38:N42)</f>
        <v>1278250603.1700001</v>
      </c>
      <c r="O37" s="53">
        <f t="shared" si="5"/>
        <v>0.55252860787541669</v>
      </c>
      <c r="P37" s="54">
        <f>'[3]arkusz główny'!AR166</f>
        <v>2313455964</v>
      </c>
    </row>
    <row r="38" spans="2:16" x14ac:dyDescent="0.25">
      <c r="B38" s="253" t="s">
        <v>63</v>
      </c>
      <c r="C38" s="73" t="s">
        <v>64</v>
      </c>
      <c r="D38" s="242"/>
      <c r="E38" s="28">
        <f>'[3]arkusz główny'!H167</f>
        <v>6638</v>
      </c>
      <c r="F38" s="29">
        <f>'[3]arkusz główny'!I167</f>
        <v>10055944198.828897</v>
      </c>
      <c r="G38" s="251"/>
      <c r="H38" s="31">
        <f>'[3]arkusz główny'!U167</f>
        <v>2988</v>
      </c>
      <c r="I38" s="29">
        <f>'[3]arkusz główny'!V167</f>
        <v>4186582018.2810445</v>
      </c>
      <c r="J38" s="245"/>
      <c r="K38" s="32">
        <f>'[3]arkusz główny'!AK167</f>
        <v>1247</v>
      </c>
      <c r="L38" s="33">
        <f>'[3]arkusz główny'!AL167</f>
        <v>2229635665.4699998</v>
      </c>
      <c r="M38" s="33">
        <f>'[3]arkusz główny'!AM167</f>
        <v>1418717164.55</v>
      </c>
      <c r="N38" s="33">
        <f>'[3]arkusz główny'!AN167</f>
        <v>516466219.84000009</v>
      </c>
      <c r="O38" s="247"/>
      <c r="P38" s="249"/>
    </row>
    <row r="39" spans="2:16" x14ac:dyDescent="0.25">
      <c r="B39" s="269"/>
      <c r="C39" s="73" t="s">
        <v>65</v>
      </c>
      <c r="D39" s="242"/>
      <c r="E39" s="81">
        <f>'[3]arkusz główny'!H168</f>
        <v>4423</v>
      </c>
      <c r="F39" s="82">
        <f>'[3]arkusz główny'!I168</f>
        <v>9892279676.1888523</v>
      </c>
      <c r="G39" s="251"/>
      <c r="H39" s="83">
        <f>'[3]arkusz główny'!U168</f>
        <v>2409</v>
      </c>
      <c r="I39" s="82">
        <f>'[3]arkusz główny'!V168</f>
        <v>4979826387.0744219</v>
      </c>
      <c r="J39" s="245"/>
      <c r="K39" s="68">
        <f>'[3]arkusz główny'!AK168</f>
        <v>1327</v>
      </c>
      <c r="L39" s="69">
        <f>'[3]arkusz główny'!AL168</f>
        <v>2703549725.3800001</v>
      </c>
      <c r="M39" s="69">
        <f>'[3]arkusz główny'!AM168</f>
        <v>1730281264.72</v>
      </c>
      <c r="N39" s="69">
        <f>'[3]arkusz główny'!AN168</f>
        <v>604006995.63999999</v>
      </c>
      <c r="O39" s="247"/>
      <c r="P39" s="249"/>
    </row>
    <row r="40" spans="2:16" x14ac:dyDescent="0.25">
      <c r="B40" s="253" t="s">
        <v>66</v>
      </c>
      <c r="C40" s="70" t="s">
        <v>67</v>
      </c>
      <c r="D40" s="242"/>
      <c r="E40" s="81">
        <f>'[3]arkusz główny'!H171</f>
        <v>1538</v>
      </c>
      <c r="F40" s="82">
        <f>'[3]arkusz główny'!I171</f>
        <v>945581622.1696229</v>
      </c>
      <c r="G40" s="251"/>
      <c r="H40" s="83">
        <f>'[3]arkusz główny'!U171</f>
        <v>851</v>
      </c>
      <c r="I40" s="82">
        <f>'[3]arkusz główny'!V171</f>
        <v>528955269.11769605</v>
      </c>
      <c r="J40" s="245"/>
      <c r="K40" s="68">
        <f>'[3]arkusz główny'!AK171</f>
        <v>594</v>
      </c>
      <c r="L40" s="69">
        <f>'[3]arkusz główny'!AL171</f>
        <v>427284627.36000001</v>
      </c>
      <c r="M40" s="69">
        <f>'[3]arkusz główny'!AM171</f>
        <v>271881205.27999997</v>
      </c>
      <c r="N40" s="69">
        <f>'[3]arkusz główny'!AN171</f>
        <v>94858037.599999994</v>
      </c>
      <c r="O40" s="247"/>
      <c r="P40" s="249"/>
    </row>
    <row r="41" spans="2:16" ht="24" x14ac:dyDescent="0.25">
      <c r="B41" s="269"/>
      <c r="C41" s="60" t="s">
        <v>68</v>
      </c>
      <c r="D41" s="242"/>
      <c r="E41" s="81">
        <f>'[3]arkusz główny'!H172</f>
        <v>350</v>
      </c>
      <c r="F41" s="82">
        <f>'[3]arkusz główny'!I172</f>
        <v>444843734.67647958</v>
      </c>
      <c r="G41" s="251"/>
      <c r="H41" s="83">
        <f>'[3]arkusz główny'!U172</f>
        <v>216</v>
      </c>
      <c r="I41" s="82">
        <f>'[3]arkusz główny'!V172</f>
        <v>266317009.51623136</v>
      </c>
      <c r="J41" s="245"/>
      <c r="K41" s="68">
        <f>'[3]arkusz główny'!AK172</f>
        <v>199</v>
      </c>
      <c r="L41" s="69">
        <f>'[3]arkusz główny'!AL172</f>
        <v>236307401.03000003</v>
      </c>
      <c r="M41" s="69">
        <f>'[3]arkusz główny'!AM172</f>
        <v>150362398.56</v>
      </c>
      <c r="N41" s="69">
        <f>'[3]arkusz główny'!AN172</f>
        <v>53350670.450000003</v>
      </c>
      <c r="O41" s="247"/>
      <c r="P41" s="249"/>
    </row>
    <row r="42" spans="2:16" x14ac:dyDescent="0.25">
      <c r="B42" s="113" t="s">
        <v>69</v>
      </c>
      <c r="C42" s="70" t="s">
        <v>70</v>
      </c>
      <c r="D42" s="242"/>
      <c r="E42" s="37">
        <f>'[3]arkusz główny'!H173</f>
        <v>103</v>
      </c>
      <c r="F42" s="38">
        <f>'[3]arkusz główny'!I173</f>
        <v>58895854.840573631</v>
      </c>
      <c r="G42" s="251"/>
      <c r="H42" s="39">
        <f>'[3]arkusz główny'!U173</f>
        <v>75</v>
      </c>
      <c r="I42" s="38">
        <f>'[3]arkusz główny'!V173</f>
        <v>43819382.976900831</v>
      </c>
      <c r="J42" s="245"/>
      <c r="K42" s="40">
        <f>'[3]arkusz główny'!AK173</f>
        <v>75</v>
      </c>
      <c r="L42" s="41">
        <f>'[3]arkusz główny'!AL173</f>
        <v>42629766.57</v>
      </c>
      <c r="M42" s="41">
        <f>'[3]arkusz główny'!AM173</f>
        <v>27125320.16</v>
      </c>
      <c r="N42" s="41">
        <f>'[3]arkusz główny'!AN173</f>
        <v>9568679.6400000006</v>
      </c>
      <c r="O42" s="247"/>
      <c r="P42" s="249"/>
    </row>
    <row r="43" spans="2:16" x14ac:dyDescent="0.25">
      <c r="B43" s="43">
        <v>8</v>
      </c>
      <c r="C43" s="44" t="s">
        <v>71</v>
      </c>
      <c r="D43" s="45">
        <f>'[3]arkusz główny'!F175</f>
        <v>1145058263.588665</v>
      </c>
      <c r="E43" s="46">
        <f>'[3]arkusz główny'!H175</f>
        <v>31452</v>
      </c>
      <c r="F43" s="47">
        <f>'[3]arkusz główny'!I175</f>
        <v>142610312.20999998</v>
      </c>
      <c r="G43" s="48">
        <f>IFERROR(F43/D43,".")</f>
        <v>0.12454415355516735</v>
      </c>
      <c r="H43" s="49">
        <f>'[3]arkusz główny'!U175</f>
        <v>24443</v>
      </c>
      <c r="I43" s="47">
        <f>'[3]arkusz główny'!V175</f>
        <v>1112051638.7300003</v>
      </c>
      <c r="J43" s="50">
        <f>IFERROR(I43/D43,".")</f>
        <v>0.97117472017954742</v>
      </c>
      <c r="K43" s="51">
        <f>'[3]arkusz główny'!AK175</f>
        <v>18940</v>
      </c>
      <c r="L43" s="52">
        <f>'[3]arkusz główny'!AL175</f>
        <v>811262262.75999987</v>
      </c>
      <c r="M43" s="52">
        <f>'[3]arkusz główny'!AM175</f>
        <v>516204965.16000003</v>
      </c>
      <c r="N43" s="52">
        <f>'[3]arkusz główny'!AN175</f>
        <v>183670116.98000005</v>
      </c>
      <c r="O43" s="53">
        <f>IFERROR(N43/P43,".")</f>
        <v>0.71275869057072139</v>
      </c>
      <c r="P43" s="54">
        <f>'[3]arkusz główny'!AR175</f>
        <v>257689060</v>
      </c>
    </row>
    <row r="44" spans="2:16" x14ac:dyDescent="0.25">
      <c r="B44" s="114" t="s">
        <v>72</v>
      </c>
      <c r="C44" s="115" t="s">
        <v>73</v>
      </c>
      <c r="D44" s="266"/>
      <c r="E44" s="116">
        <f>'[3]arkusz główny'!H176</f>
        <v>28813</v>
      </c>
      <c r="F44" s="117">
        <f>'[3]arkusz główny'!I176</f>
        <v>126422304.56999999</v>
      </c>
      <c r="G44" s="118"/>
      <c r="H44" s="119">
        <f>'[3]arkusz główny'!U176</f>
        <v>22634</v>
      </c>
      <c r="I44" s="117">
        <f>'[3]arkusz główny'!V176</f>
        <v>1102914653.9500003</v>
      </c>
      <c r="J44" s="120"/>
      <c r="K44" s="121">
        <f>'[3]arkusz główny'!AK176</f>
        <v>18487</v>
      </c>
      <c r="L44" s="122">
        <f>'[3]arkusz główny'!AL176</f>
        <v>802130339.61999989</v>
      </c>
      <c r="M44" s="122">
        <f>'[3]arkusz główny'!AM176</f>
        <v>510394331.58000004</v>
      </c>
      <c r="N44" s="122">
        <f>'[3]arkusz główny'!AN176</f>
        <v>181661984.15000001</v>
      </c>
      <c r="O44" s="123"/>
      <c r="P44" s="124"/>
    </row>
    <row r="45" spans="2:16" x14ac:dyDescent="0.25">
      <c r="B45" s="253" t="s">
        <v>74</v>
      </c>
      <c r="C45" s="125" t="s">
        <v>75</v>
      </c>
      <c r="D45" s="267"/>
      <c r="E45" s="126">
        <f>'[3]arkusz główny'!H177</f>
        <v>28659</v>
      </c>
      <c r="F45" s="127">
        <f>'[3]arkusz główny'!I177</f>
        <v>124213435.27</v>
      </c>
      <c r="G45" s="270"/>
      <c r="H45" s="128">
        <f>'[3]arkusz główny'!U177</f>
        <v>22577</v>
      </c>
      <c r="I45" s="129">
        <f>'[3]zobowiązania wieloletnie'!F10</f>
        <v>126720439.87000002</v>
      </c>
      <c r="J45" s="271"/>
      <c r="K45" s="130">
        <f>'[3]arkusz główny'!AK177</f>
        <v>2839</v>
      </c>
      <c r="L45" s="131">
        <f>'[3]arkusz główny'!AL177</f>
        <v>97780504.930000007</v>
      </c>
      <c r="M45" s="131">
        <f>'[3]arkusz główny'!AM177</f>
        <v>62217553.610000014</v>
      </c>
      <c r="N45" s="131">
        <f>'[3]arkusz główny'!AN177</f>
        <v>22051300.440000001</v>
      </c>
      <c r="O45" s="272"/>
      <c r="P45" s="273"/>
    </row>
    <row r="46" spans="2:16" x14ac:dyDescent="0.25">
      <c r="B46" s="261"/>
      <c r="C46" s="132" t="s">
        <v>76</v>
      </c>
      <c r="D46" s="267"/>
      <c r="E46" s="126">
        <f>'[3]arkusz główny'!H202</f>
        <v>154</v>
      </c>
      <c r="F46" s="127">
        <f>'[3]arkusz główny'!I202</f>
        <v>2208869.2999999998</v>
      </c>
      <c r="G46" s="270"/>
      <c r="H46" s="133">
        <f>'[3]arkusz główny'!U202</f>
        <v>57</v>
      </c>
      <c r="I46" s="134">
        <f>'[3]zobowiązania wieloletnie'!F11</f>
        <v>447400471.40000004</v>
      </c>
      <c r="J46" s="271"/>
      <c r="K46" s="130">
        <f>'[3]arkusz główny'!AK202</f>
        <v>9432</v>
      </c>
      <c r="L46" s="131">
        <f>'[3]arkusz główny'!AL202</f>
        <v>353170848.00999993</v>
      </c>
      <c r="M46" s="131">
        <f>'[3]arkusz główny'!AM202</f>
        <v>224721865.04999998</v>
      </c>
      <c r="N46" s="131">
        <f>'[3]arkusz główny'!AN202</f>
        <v>80239011.469999999</v>
      </c>
      <c r="O46" s="272"/>
      <c r="P46" s="273"/>
    </row>
    <row r="47" spans="2:16" x14ac:dyDescent="0.25">
      <c r="B47" s="269"/>
      <c r="C47" s="132" t="s">
        <v>77</v>
      </c>
      <c r="D47" s="267"/>
      <c r="E47" s="135"/>
      <c r="F47" s="136"/>
      <c r="G47" s="270"/>
      <c r="H47" s="137"/>
      <c r="I47" s="134">
        <f>'[3]arkusz główny'!V213</f>
        <v>528793742.68000007</v>
      </c>
      <c r="J47" s="271"/>
      <c r="K47" s="130">
        <f>'[3]arkusz główny'!AK213</f>
        <v>7820</v>
      </c>
      <c r="L47" s="131">
        <f>'[3]arkusz główny'!AL213</f>
        <v>351178986.68000007</v>
      </c>
      <c r="M47" s="131">
        <f>'[3]arkusz główny'!AM213</f>
        <v>223454912.91999999</v>
      </c>
      <c r="N47" s="131">
        <f>'[3]arkusz główny'!AN213</f>
        <v>79371672.24000001</v>
      </c>
      <c r="O47" s="272"/>
      <c r="P47" s="273"/>
    </row>
    <row r="48" spans="2:16" s="142" customFormat="1" ht="13" x14ac:dyDescent="0.3">
      <c r="B48" s="138" t="s">
        <v>78</v>
      </c>
      <c r="C48" s="139" t="s">
        <v>79</v>
      </c>
      <c r="D48" s="268"/>
      <c r="E48" s="116">
        <f>'[3]arkusz główny'!H223</f>
        <v>2639</v>
      </c>
      <c r="F48" s="117">
        <f>'[3]arkusz główny'!I223</f>
        <v>16188007.639999999</v>
      </c>
      <c r="G48" s="118"/>
      <c r="H48" s="140">
        <f>'[3]arkusz główny'!U223</f>
        <v>1809</v>
      </c>
      <c r="I48" s="141">
        <f>'[3]arkusz główny'!V223</f>
        <v>9136984.7799999993</v>
      </c>
      <c r="J48" s="120"/>
      <c r="K48" s="121">
        <f>'[3]arkusz główny'!AK223</f>
        <v>1348</v>
      </c>
      <c r="L48" s="122">
        <f>'[3]arkusz główny'!AL223</f>
        <v>9131923.1399999987</v>
      </c>
      <c r="M48" s="122">
        <f>'[3]arkusz główny'!AM223</f>
        <v>5810633.580000001</v>
      </c>
      <c r="N48" s="122">
        <f>'[3]arkusz główny'!AN223</f>
        <v>2008132.8299999998</v>
      </c>
      <c r="O48" s="123"/>
      <c r="P48" s="124"/>
    </row>
    <row r="49" spans="2:16" x14ac:dyDescent="0.25">
      <c r="B49" s="43">
        <v>9</v>
      </c>
      <c r="C49" s="44" t="s">
        <v>80</v>
      </c>
      <c r="D49" s="45">
        <f>'[3]arkusz główny'!F230</f>
        <v>1171626588.3181548</v>
      </c>
      <c r="E49" s="46">
        <f>SUM(E50:E51)</f>
        <v>804</v>
      </c>
      <c r="F49" s="47"/>
      <c r="G49" s="48"/>
      <c r="H49" s="49">
        <f>SUM(H50)</f>
        <v>773</v>
      </c>
      <c r="I49" s="47">
        <f>'[3]zobowiązania wieloletnie'!F13</f>
        <v>1259444308.6500001</v>
      </c>
      <c r="J49" s="50">
        <f>IFERROR(I49/D49,".")</f>
        <v>1.0749536765445942</v>
      </c>
      <c r="K49" s="51">
        <f>K50+K51</f>
        <v>1427</v>
      </c>
      <c r="L49" s="52">
        <f>SUM(L50:L51)</f>
        <v>888587165.77999997</v>
      </c>
      <c r="M49" s="52">
        <f>SUM(M50:M51)</f>
        <v>561237349.91999996</v>
      </c>
      <c r="N49" s="52">
        <f>SUM(N50:N51)</f>
        <v>199221525.48000002</v>
      </c>
      <c r="O49" s="53">
        <f>IFERROR(N49/P49,".")</f>
        <v>0.75918086787404548</v>
      </c>
      <c r="P49" s="54">
        <f>'[3]arkusz główny'!AR230</f>
        <v>262416420</v>
      </c>
    </row>
    <row r="50" spans="2:16" x14ac:dyDescent="0.25">
      <c r="B50" s="261" t="s">
        <v>81</v>
      </c>
      <c r="C50" s="143" t="s">
        <v>82</v>
      </c>
      <c r="D50" s="242"/>
      <c r="E50" s="28">
        <f>'[3]arkusz główny'!H231</f>
        <v>804</v>
      </c>
      <c r="F50" s="260"/>
      <c r="G50" s="251"/>
      <c r="H50" s="31">
        <f>'[3]arkusz główny'!U231</f>
        <v>773</v>
      </c>
      <c r="I50" s="129">
        <f>'[3]zobowiązania wieloletnie'!F14</f>
        <v>981099449.34000003</v>
      </c>
      <c r="J50" s="245"/>
      <c r="K50" s="145">
        <f>'[3]arkusz główny'!AK231</f>
        <v>671</v>
      </c>
      <c r="L50" s="69">
        <f>'[3]arkusz główny'!AL231</f>
        <v>617332267.71000004</v>
      </c>
      <c r="M50" s="33">
        <f>'[3]arkusz główny'!AM231</f>
        <v>388637867.44</v>
      </c>
      <c r="N50" s="33">
        <f>'[3]arkusz główny'!AN231</f>
        <v>136244383.34</v>
      </c>
      <c r="O50" s="247"/>
      <c r="P50" s="249"/>
    </row>
    <row r="51" spans="2:16" x14ac:dyDescent="0.25">
      <c r="B51" s="261"/>
      <c r="C51" s="146" t="s">
        <v>31</v>
      </c>
      <c r="D51" s="242"/>
      <c r="E51" s="147"/>
      <c r="F51" s="260"/>
      <c r="G51" s="251"/>
      <c r="H51" s="148"/>
      <c r="I51" s="149">
        <f>'[3]zobowiązania wieloletnie'!F15</f>
        <v>278344859.31</v>
      </c>
      <c r="J51" s="245"/>
      <c r="K51" s="40">
        <f>'[3]arkusz główny'!AK244</f>
        <v>756</v>
      </c>
      <c r="L51" s="41">
        <f>'[3]arkusz główny'!AL244</f>
        <v>271254898.06999999</v>
      </c>
      <c r="M51" s="41">
        <f>'[3]arkusz główny'!AM244</f>
        <v>172599482.47999999</v>
      </c>
      <c r="N51" s="41">
        <f>'[3]arkusz główny'!AN244</f>
        <v>62977142.140000001</v>
      </c>
      <c r="O51" s="247"/>
      <c r="P51" s="249"/>
    </row>
    <row r="52" spans="2:16" x14ac:dyDescent="0.25">
      <c r="B52" s="43">
        <v>10</v>
      </c>
      <c r="C52" s="150" t="s">
        <v>83</v>
      </c>
      <c r="D52" s="45">
        <f>'[3]arkusz główny'!F245</f>
        <v>8627751268.681715</v>
      </c>
      <c r="E52" s="46">
        <f>'[3]arkusz główny'!H245</f>
        <v>637958</v>
      </c>
      <c r="F52" s="47"/>
      <c r="G52" s="48"/>
      <c r="H52" s="49">
        <f>'[3]arkusz główny'!U245</f>
        <v>556255</v>
      </c>
      <c r="I52" s="47">
        <f>'[3]zobowiązania wieloletnie'!F16</f>
        <v>9087765440.5300007</v>
      </c>
      <c r="J52" s="50">
        <f>IFERROR(I52/D52,".")</f>
        <v>1.0533179686714096</v>
      </c>
      <c r="K52" s="51">
        <f>'[3]arkusz główny'!AK245</f>
        <v>122400</v>
      </c>
      <c r="L52" s="151">
        <f>'[3]arkusz główny'!AL245</f>
        <v>7089729643.4900007</v>
      </c>
      <c r="M52" s="151">
        <f>'[3]arkusz główny'!AM245</f>
        <v>4511172698.539999</v>
      </c>
      <c r="N52" s="151">
        <f>'[3]arkusz główny'!AN245</f>
        <v>1591352359.72</v>
      </c>
      <c r="O52" s="152">
        <f>IFERROR(N52/P52,".")</f>
        <v>0.83092221424719326</v>
      </c>
      <c r="P52" s="54">
        <f>'[3]arkusz główny'!AR245</f>
        <v>1915164058</v>
      </c>
    </row>
    <row r="53" spans="2:16" x14ac:dyDescent="0.25">
      <c r="B53" s="35" t="s">
        <v>84</v>
      </c>
      <c r="C53" s="125" t="s">
        <v>85</v>
      </c>
      <c r="D53" s="242"/>
      <c r="E53" s="153">
        <f>'[3]arkusz główny'!H246</f>
        <v>595361</v>
      </c>
      <c r="F53" s="265"/>
      <c r="G53" s="252"/>
      <c r="H53" s="156">
        <f>'[3]arkusz główny'!U246</f>
        <v>521297</v>
      </c>
      <c r="I53" s="157">
        <f>'[3]arkusz główny'!V246</f>
        <v>6404609943.5900002</v>
      </c>
      <c r="J53" s="263"/>
      <c r="K53" s="159">
        <f>'[3]arkusz główny'!AK246</f>
        <v>115042</v>
      </c>
      <c r="L53" s="160">
        <f>'[3]arkusz główny'!AL246</f>
        <v>6530697133</v>
      </c>
      <c r="M53" s="160">
        <f>'[3]arkusz główny'!AM246</f>
        <v>4155460648.27</v>
      </c>
      <c r="N53" s="160">
        <f>'[3]arkusz główny'!AN246</f>
        <v>1465996823.02</v>
      </c>
      <c r="O53" s="264"/>
      <c r="P53" s="249"/>
    </row>
    <row r="54" spans="2:16" x14ac:dyDescent="0.25">
      <c r="B54" s="113" t="s">
        <v>86</v>
      </c>
      <c r="C54" s="125" t="s">
        <v>85</v>
      </c>
      <c r="D54" s="242"/>
      <c r="E54" s="91">
        <f>'[3]arkusz główny'!H247</f>
        <v>59827</v>
      </c>
      <c r="F54" s="265"/>
      <c r="G54" s="252"/>
      <c r="H54" s="94">
        <f>'[3]arkusz główny'!U247</f>
        <v>52181</v>
      </c>
      <c r="I54" s="92">
        <f>'[3]arkusz główny'!V247</f>
        <v>552618132.35000002</v>
      </c>
      <c r="J54" s="263"/>
      <c r="K54" s="159">
        <f>'[3]arkusz główny'!AK247</f>
        <v>13467</v>
      </c>
      <c r="L54" s="160">
        <f>'[3]arkusz główny'!AL247</f>
        <v>559032510.49000001</v>
      </c>
      <c r="M54" s="160">
        <f>'[3]arkusz główny'!AM247</f>
        <v>355712050.26999998</v>
      </c>
      <c r="N54" s="160">
        <f>'[3]arkusz główny'!AN247</f>
        <v>125355536.7</v>
      </c>
      <c r="O54" s="264"/>
      <c r="P54" s="249"/>
    </row>
    <row r="55" spans="2:16" x14ac:dyDescent="0.25">
      <c r="B55" s="256" t="s">
        <v>87</v>
      </c>
      <c r="C55" s="125" t="s">
        <v>75</v>
      </c>
      <c r="D55" s="242"/>
      <c r="E55" s="162">
        <f>'[3]arkusz główny'!H248</f>
        <v>488244</v>
      </c>
      <c r="F55" s="265"/>
      <c r="G55" s="252"/>
      <c r="H55" s="163">
        <f>'[3]arkusz główny'!U248</f>
        <v>412529</v>
      </c>
      <c r="I55" s="164">
        <f>'[3]zobowiązania wieloletnie'!F17</f>
        <v>7546652745.54</v>
      </c>
      <c r="J55" s="263"/>
      <c r="K55" s="159">
        <f>'[3]arkusz główny'!AK248</f>
        <v>93866</v>
      </c>
      <c r="L55" s="160">
        <f>'[3]arkusz główny'!AL248</f>
        <v>5546997828.0100002</v>
      </c>
      <c r="M55" s="160">
        <f>'[3]arkusz główny'!AM248</f>
        <v>3529550344.3099999</v>
      </c>
      <c r="N55" s="160">
        <f>'[3]arkusz główny'!AN248</f>
        <v>1233998771.1300001</v>
      </c>
      <c r="O55" s="264"/>
      <c r="P55" s="249"/>
    </row>
    <row r="56" spans="2:16" x14ac:dyDescent="0.25">
      <c r="B56" s="240"/>
      <c r="C56" s="165" t="s">
        <v>76</v>
      </c>
      <c r="D56" s="242"/>
      <c r="E56" s="91">
        <f>'[3]arkusz główny'!H265</f>
        <v>149714</v>
      </c>
      <c r="F56" s="265"/>
      <c r="G56" s="252"/>
      <c r="H56" s="94">
        <f>'[3]arkusz główny'!U265</f>
        <v>143726</v>
      </c>
      <c r="I56" s="134">
        <f>'[3]zobowiązania wieloletnie'!F18</f>
        <v>1541112694.99</v>
      </c>
      <c r="J56" s="263"/>
      <c r="K56" s="159">
        <f>'[3]arkusz główny'!AK265</f>
        <v>57609</v>
      </c>
      <c r="L56" s="72">
        <f>'[3]arkusz główny'!AL265</f>
        <v>1542687698.6799998</v>
      </c>
      <c r="M56" s="72">
        <f>'[3]arkusz główny'!AM265</f>
        <v>981594282.72000003</v>
      </c>
      <c r="N56" s="72">
        <f>'[3]arkusz główny'!AN265</f>
        <v>357343024.23000002</v>
      </c>
      <c r="O56" s="264"/>
      <c r="P56" s="249"/>
    </row>
    <row r="57" spans="2:16" x14ac:dyDescent="0.25">
      <c r="B57" s="255"/>
      <c r="C57" s="166" t="s">
        <v>77</v>
      </c>
      <c r="D57" s="27"/>
      <c r="E57" s="167"/>
      <c r="F57" s="154"/>
      <c r="G57" s="155"/>
      <c r="H57" s="168"/>
      <c r="I57" s="169"/>
      <c r="J57" s="158"/>
      <c r="K57" s="159">
        <f>'[3]arkusz główny'!AK270</f>
        <v>1</v>
      </c>
      <c r="L57" s="72">
        <f>'[3]arkusz główny'!AL270</f>
        <v>44116.800000000003</v>
      </c>
      <c r="M57" s="72">
        <f>'[3]arkusz główny'!AM270</f>
        <v>28071.51</v>
      </c>
      <c r="N57" s="72">
        <f>'[3]arkusz główny'!AN270</f>
        <v>10564.36</v>
      </c>
      <c r="O57" s="161"/>
      <c r="P57" s="34"/>
    </row>
    <row r="58" spans="2:16" x14ac:dyDescent="0.25">
      <c r="B58" s="43">
        <v>11</v>
      </c>
      <c r="C58" s="44" t="s">
        <v>88</v>
      </c>
      <c r="D58" s="45">
        <f>'[3]arkusz główny'!F271</f>
        <v>3813595234.0047393</v>
      </c>
      <c r="E58" s="46">
        <f>'[3]arkusz główny'!H271</f>
        <v>166082</v>
      </c>
      <c r="F58" s="47"/>
      <c r="G58" s="48"/>
      <c r="H58" s="49">
        <f>'[3]arkusz główny'!U271</f>
        <v>144452</v>
      </c>
      <c r="I58" s="47">
        <f>'[3]zobowiązania wieloletnie'!F19</f>
        <v>3622090065.2999997</v>
      </c>
      <c r="J58" s="50">
        <f>IFERROR(I58/D58,".")</f>
        <v>0.94978356197922043</v>
      </c>
      <c r="K58" s="51">
        <f>'[3]arkusz główny'!AK271</f>
        <v>34129</v>
      </c>
      <c r="L58" s="151">
        <f>'[3]arkusz główny'!AL271</f>
        <v>2940020954.0200005</v>
      </c>
      <c r="M58" s="151">
        <f>'[3]arkusz główny'!AM271</f>
        <v>1870733631.6399999</v>
      </c>
      <c r="N58" s="151">
        <f>'[3]arkusz główny'!AN271</f>
        <v>660514830.94000006</v>
      </c>
      <c r="O58" s="152">
        <f>IFERROR(N58/P58,".")</f>
        <v>0.77792914103733801</v>
      </c>
      <c r="P58" s="54">
        <f>'[3]arkusz główny'!AR271</f>
        <v>849068117</v>
      </c>
    </row>
    <row r="59" spans="2:16" x14ac:dyDescent="0.25">
      <c r="B59" s="55" t="s">
        <v>89</v>
      </c>
      <c r="C59" s="26" t="s">
        <v>90</v>
      </c>
      <c r="D59" s="242"/>
      <c r="E59" s="153">
        <f>'[3]arkusz główny'!H272</f>
        <v>42022</v>
      </c>
      <c r="F59" s="262"/>
      <c r="G59" s="252"/>
      <c r="H59" s="156">
        <f>'[3]arkusz główny'!U272</f>
        <v>34057</v>
      </c>
      <c r="I59" s="157">
        <f>'[3]arkusz główny'!V272</f>
        <v>692523105.68999994</v>
      </c>
      <c r="J59" s="263"/>
      <c r="K59" s="159">
        <f>'[3]arkusz główny'!AK272</f>
        <v>16693</v>
      </c>
      <c r="L59" s="160">
        <f>'[3]arkusz główny'!AL272</f>
        <v>700274287.26000011</v>
      </c>
      <c r="M59" s="160">
        <f>'[3]arkusz główny'!AM272</f>
        <v>445584198.27999997</v>
      </c>
      <c r="N59" s="160">
        <f>'[3]arkusz główny'!AN272</f>
        <v>156588150.29999998</v>
      </c>
      <c r="O59" s="264"/>
      <c r="P59" s="249"/>
    </row>
    <row r="60" spans="2:16" x14ac:dyDescent="0.25">
      <c r="B60" s="113" t="s">
        <v>91</v>
      </c>
      <c r="C60" s="60" t="s">
        <v>92</v>
      </c>
      <c r="D60" s="242"/>
      <c r="E60" s="91">
        <f>'[3]arkusz główny'!H273</f>
        <v>138609</v>
      </c>
      <c r="F60" s="262"/>
      <c r="G60" s="252"/>
      <c r="H60" s="94">
        <f>'[3]arkusz główny'!U273</f>
        <v>121385</v>
      </c>
      <c r="I60" s="92">
        <f>'[3]arkusz główny'!V273</f>
        <v>2226835001.1499996</v>
      </c>
      <c r="J60" s="263"/>
      <c r="K60" s="159">
        <f>'[3]arkusz główny'!AK273</f>
        <v>29475</v>
      </c>
      <c r="L60" s="160">
        <f>'[3]arkusz główny'!AL273</f>
        <v>2239746666.7600002</v>
      </c>
      <c r="M60" s="160">
        <f>'[3]arkusz główny'!AM273</f>
        <v>1425149433.3600001</v>
      </c>
      <c r="N60" s="160">
        <f>'[3]arkusz główny'!AN273</f>
        <v>503926680.63999999</v>
      </c>
      <c r="O60" s="264"/>
      <c r="P60" s="249"/>
    </row>
    <row r="61" spans="2:16" x14ac:dyDescent="0.25">
      <c r="B61" s="256" t="s">
        <v>93</v>
      </c>
      <c r="C61" s="170" t="s">
        <v>82</v>
      </c>
      <c r="D61" s="242"/>
      <c r="E61" s="162">
        <f>'[3]arkusz główny'!H274</f>
        <v>125304</v>
      </c>
      <c r="F61" s="262"/>
      <c r="G61" s="252"/>
      <c r="H61" s="163">
        <f>'[3]arkusz główny'!U274</f>
        <v>104492</v>
      </c>
      <c r="I61" s="164">
        <f>'[3]zobowiązania wieloletnie'!F20</f>
        <v>3061204915.1799998</v>
      </c>
      <c r="J61" s="263"/>
      <c r="K61" s="96">
        <f>'[3]arkusz główny'!AK274</f>
        <v>23818</v>
      </c>
      <c r="L61" s="171">
        <f>'[3]arkusz główny'!AL274</f>
        <v>2378982523.0699997</v>
      </c>
      <c r="M61" s="171">
        <f>'[3]arkusz główny'!AM274</f>
        <v>1513745228.27</v>
      </c>
      <c r="N61" s="171">
        <f>'[3]arkusz główny'!AN274</f>
        <v>530656259.21000004</v>
      </c>
      <c r="O61" s="264"/>
      <c r="P61" s="249"/>
    </row>
    <row r="62" spans="2:16" x14ac:dyDescent="0.25">
      <c r="B62" s="240"/>
      <c r="C62" s="146" t="s">
        <v>31</v>
      </c>
      <c r="D62" s="242"/>
      <c r="E62" s="153">
        <f>'[3]arkusz główny'!H291</f>
        <v>40778</v>
      </c>
      <c r="F62" s="262"/>
      <c r="G62" s="252"/>
      <c r="H62" s="156">
        <f>'[3]arkusz główny'!U291</f>
        <v>39960</v>
      </c>
      <c r="I62" s="149">
        <f>'[3]zobowiązania wieloletnie'!F21</f>
        <v>560885150.12</v>
      </c>
      <c r="J62" s="263"/>
      <c r="K62" s="96">
        <f>'[3]arkusz główny'!AK291</f>
        <v>17901</v>
      </c>
      <c r="L62" s="72">
        <f>'[3]arkusz główny'!AL291</f>
        <v>561038430.95000005</v>
      </c>
      <c r="M62" s="72">
        <f>'[3]arkusz główny'!AM291</f>
        <v>356988403.37</v>
      </c>
      <c r="N62" s="72">
        <f>'[3]arkusz główny'!AN291</f>
        <v>129858571.72999999</v>
      </c>
      <c r="O62" s="264"/>
      <c r="P62" s="249"/>
    </row>
    <row r="63" spans="2:16" x14ac:dyDescent="0.25">
      <c r="B63" s="43">
        <v>13</v>
      </c>
      <c r="C63" s="44" t="s">
        <v>94</v>
      </c>
      <c r="D63" s="45">
        <f>'[3]arkusz główny'!F296</f>
        <v>12546812561.001659</v>
      </c>
      <c r="E63" s="46">
        <f>'[3]arkusz główny'!H296</f>
        <v>7139859</v>
      </c>
      <c r="F63" s="47"/>
      <c r="G63" s="48"/>
      <c r="H63" s="49">
        <f>'[3]arkusz główny'!U296</f>
        <v>6263371</v>
      </c>
      <c r="I63" s="47">
        <f>'[3]arkusz główny'!V296</f>
        <v>11103539424.009998</v>
      </c>
      <c r="J63" s="50">
        <f>IFERROR(I63/D63,".")</f>
        <v>0.88496894091829492</v>
      </c>
      <c r="K63" s="51">
        <f>'[3]arkusz główny'!AK296</f>
        <v>1096216</v>
      </c>
      <c r="L63" s="52">
        <f>'[3]arkusz główny'!AL296</f>
        <v>12214860516.24</v>
      </c>
      <c r="M63" s="52">
        <f>'[3]arkusz główny'!AM296</f>
        <v>8279301320</v>
      </c>
      <c r="N63" s="52">
        <f>'[3]arkusz główny'!AN296</f>
        <v>2749909869</v>
      </c>
      <c r="O63" s="53">
        <f>IFERROR(N63/P63,".")</f>
        <v>0.97482440342313892</v>
      </c>
      <c r="P63" s="54">
        <f>'[3]arkusz główny'!AR296</f>
        <v>2820928425</v>
      </c>
    </row>
    <row r="64" spans="2:16" x14ac:dyDescent="0.25">
      <c r="B64" s="25" t="s">
        <v>95</v>
      </c>
      <c r="C64" s="257" t="s">
        <v>96</v>
      </c>
      <c r="D64" s="242"/>
      <c r="E64" s="172">
        <f>'[3]arkusz główny'!H297</f>
        <v>279875</v>
      </c>
      <c r="F64" s="260"/>
      <c r="G64" s="251"/>
      <c r="H64" s="173">
        <f>'[3]arkusz główny'!U297</f>
        <v>245614</v>
      </c>
      <c r="I64" s="174">
        <f>'[3]arkusz główny'!V297</f>
        <v>547130078.23000014</v>
      </c>
      <c r="J64" s="245"/>
      <c r="K64" s="175">
        <f>'[3]arkusz główny'!AK297</f>
        <v>41958</v>
      </c>
      <c r="L64" s="176">
        <f>'[3]arkusz główny'!AL297</f>
        <v>597957450.53999996</v>
      </c>
      <c r="M64" s="176">
        <f>'[3]arkusz główny'!AM297</f>
        <v>407900285.37</v>
      </c>
      <c r="N64" s="176">
        <f>'[3]arkusz główny'!AN297</f>
        <v>134457997.02000001</v>
      </c>
      <c r="O64" s="247"/>
      <c r="P64" s="249"/>
    </row>
    <row r="65" spans="2:16" x14ac:dyDescent="0.25">
      <c r="B65" s="113" t="s">
        <v>97</v>
      </c>
      <c r="C65" s="258"/>
      <c r="D65" s="242"/>
      <c r="E65" s="172">
        <f>'[3]arkusz główny'!H298</f>
        <v>5928261</v>
      </c>
      <c r="F65" s="260"/>
      <c r="G65" s="251"/>
      <c r="H65" s="173">
        <f>'[3]arkusz główny'!U298</f>
        <v>5245532</v>
      </c>
      <c r="I65" s="174">
        <f>'[3]arkusz główny'!V298</f>
        <v>9379041027.3700008</v>
      </c>
      <c r="J65" s="245"/>
      <c r="K65" s="177">
        <f>'[3]arkusz główny'!AK298</f>
        <v>937896</v>
      </c>
      <c r="L65" s="178">
        <f>'[3]arkusz główny'!AL298</f>
        <v>10272382974.42</v>
      </c>
      <c r="M65" s="178">
        <f>'[3]arkusz główny'!AM298</f>
        <v>6936310701.0799999</v>
      </c>
      <c r="N65" s="178">
        <f>'[3]arkusz główny'!AN298</f>
        <v>2316798978.0200005</v>
      </c>
      <c r="O65" s="247"/>
      <c r="P65" s="249"/>
    </row>
    <row r="66" spans="2:16" x14ac:dyDescent="0.25">
      <c r="B66" s="113" t="s">
        <v>98</v>
      </c>
      <c r="C66" s="259"/>
      <c r="D66" s="242"/>
      <c r="E66" s="172">
        <f>'[3]arkusz główny'!H299</f>
        <v>1142651</v>
      </c>
      <c r="F66" s="260"/>
      <c r="G66" s="251"/>
      <c r="H66" s="173">
        <f>'[3]arkusz główny'!U299</f>
        <v>949491</v>
      </c>
      <c r="I66" s="174">
        <f>'[3]arkusz główny'!V299</f>
        <v>1177368318.4099998</v>
      </c>
      <c r="J66" s="245"/>
      <c r="K66" s="177">
        <f>'[3]arkusz główny'!AK299</f>
        <v>222760</v>
      </c>
      <c r="L66" s="178">
        <f>'[3]arkusz główny'!AL299</f>
        <v>1344520091.28</v>
      </c>
      <c r="M66" s="178">
        <f>'[3]arkusz główny'!AM299</f>
        <v>935090333.54999995</v>
      </c>
      <c r="N66" s="178">
        <f>'[3]arkusz główny'!AN299</f>
        <v>298652893.95999998</v>
      </c>
      <c r="O66" s="247"/>
      <c r="P66" s="249"/>
    </row>
    <row r="67" spans="2:16" x14ac:dyDescent="0.25">
      <c r="B67" s="253" t="s">
        <v>99</v>
      </c>
      <c r="C67" s="170" t="s">
        <v>82</v>
      </c>
      <c r="D67" s="242"/>
      <c r="E67" s="179">
        <f>'[3]arkusz główny'!H300</f>
        <v>7139050</v>
      </c>
      <c r="F67" s="260"/>
      <c r="G67" s="251"/>
      <c r="H67" s="180">
        <f>'[3]arkusz główny'!U300</f>
        <v>6262562</v>
      </c>
      <c r="I67" s="181">
        <f>'[3]arkusz główny'!V300</f>
        <v>11099535883.709999</v>
      </c>
      <c r="J67" s="245"/>
      <c r="K67" s="96">
        <f>'[3]arkusz główny'!AK300</f>
        <v>1096137</v>
      </c>
      <c r="L67" s="72">
        <f>'[3]arkusz główny'!AL300</f>
        <v>12212435249.85</v>
      </c>
      <c r="M67" s="72">
        <f>'[3]arkusz główny'!AM300</f>
        <v>8277758125.7399998</v>
      </c>
      <c r="N67" s="72">
        <f>'[3]arkusz główny'!AN300</f>
        <v>2749343659.1500001</v>
      </c>
      <c r="O67" s="247"/>
      <c r="P67" s="249"/>
    </row>
    <row r="68" spans="2:16" x14ac:dyDescent="0.25">
      <c r="B68" s="261"/>
      <c r="C68" s="146" t="s">
        <v>100</v>
      </c>
      <c r="D68" s="242"/>
      <c r="E68" s="37">
        <f>'[3]arkusz główny'!H310</f>
        <v>809</v>
      </c>
      <c r="F68" s="260"/>
      <c r="G68" s="251"/>
      <c r="H68" s="180">
        <f>'[3]arkusz główny'!U310</f>
        <v>809</v>
      </c>
      <c r="I68" s="181">
        <f>'[3]arkusz główny'!V310</f>
        <v>4003540.3000000003</v>
      </c>
      <c r="J68" s="245"/>
      <c r="K68" s="96">
        <f>'[3]arkusz główny'!AK310</f>
        <v>812</v>
      </c>
      <c r="L68" s="72">
        <f>'[3]arkusz główny'!AL310</f>
        <v>2425266.3899999997</v>
      </c>
      <c r="M68" s="72">
        <f>'[3]arkusz główny'!AM310</f>
        <v>1543194.2599999998</v>
      </c>
      <c r="N68" s="72">
        <f>'[3]arkusz główny'!AN310</f>
        <v>566209.84999999986</v>
      </c>
      <c r="O68" s="247"/>
      <c r="P68" s="249"/>
    </row>
    <row r="69" spans="2:16" x14ac:dyDescent="0.25">
      <c r="B69" s="182">
        <v>14</v>
      </c>
      <c r="C69" s="183" t="s">
        <v>101</v>
      </c>
      <c r="D69" s="184">
        <f>'[3]arkusz główny'!F312</f>
        <v>974219022.92996502</v>
      </c>
      <c r="E69" s="185">
        <f>'[3]arkusz główny'!H312</f>
        <v>144695</v>
      </c>
      <c r="F69" s="186"/>
      <c r="G69" s="187"/>
      <c r="H69" s="188">
        <f>'[3]arkusz główny'!U312</f>
        <v>136607</v>
      </c>
      <c r="I69" s="189">
        <f>'[3]arkusz główny'!V312</f>
        <v>969454641.1099999</v>
      </c>
      <c r="J69" s="190">
        <f>IFERROR(I69/D69,".")</f>
        <v>0.99510953727259788</v>
      </c>
      <c r="K69" s="191">
        <f>'[3]arkusz główny'!AK312</f>
        <v>57955</v>
      </c>
      <c r="L69" s="192">
        <f>'[3]arkusz główny'!AL312</f>
        <v>970311155.47000003</v>
      </c>
      <c r="M69" s="192">
        <f>'[3]arkusz główny'!AM312</f>
        <v>668517354.18999994</v>
      </c>
      <c r="N69" s="192">
        <f>'[3]arkusz główny'!AN312</f>
        <v>210599518.71000001</v>
      </c>
      <c r="O69" s="193">
        <f>IFERROR(N69/P69,".")</f>
        <v>0.9964962558436643</v>
      </c>
      <c r="P69" s="194">
        <f>'[3]arkusz główny'!AR312</f>
        <v>211340000</v>
      </c>
    </row>
    <row r="70" spans="2:16" x14ac:dyDescent="0.25">
      <c r="B70" s="195">
        <v>16</v>
      </c>
      <c r="C70" s="150" t="s">
        <v>102</v>
      </c>
      <c r="D70" s="184">
        <f>'[3]arkusz główny'!F317</f>
        <v>743490785.39447999</v>
      </c>
      <c r="E70" s="185">
        <f>'[3]arkusz główny'!H317</f>
        <v>1112</v>
      </c>
      <c r="F70" s="189">
        <f>'[3]arkusz główny'!I317</f>
        <v>2562648238.29</v>
      </c>
      <c r="G70" s="196">
        <f>IFERROR(F70/D70,".")</f>
        <v>3.4467787478096512</v>
      </c>
      <c r="H70" s="188">
        <f>'[3]arkusz główny'!U317</f>
        <v>433</v>
      </c>
      <c r="I70" s="189">
        <f>'[3]arkusz główny'!V317</f>
        <v>710688188.12</v>
      </c>
      <c r="J70" s="190">
        <f>IFERROR(I70/D70,".")</f>
        <v>0.9558802907596553</v>
      </c>
      <c r="K70" s="191">
        <f>'[3]arkusz główny'!AK317</f>
        <v>325</v>
      </c>
      <c r="L70" s="192">
        <f>'[3]arkusz główny'!AL317</f>
        <v>324164199.30000001</v>
      </c>
      <c r="M70" s="192">
        <f>'[3]arkusz główny'!AM317</f>
        <v>149255318.17000002</v>
      </c>
      <c r="N70" s="192">
        <f>'[3]arkusz główny'!AN317</f>
        <v>70277675.75999999</v>
      </c>
      <c r="O70" s="193">
        <f>IFERROR(N70/P70,".")</f>
        <v>0.42945436055662933</v>
      </c>
      <c r="P70" s="194">
        <f>'[3]arkusz główny'!AR317</f>
        <v>163644108</v>
      </c>
    </row>
    <row r="71" spans="2:16" x14ac:dyDescent="0.25">
      <c r="B71" s="195">
        <v>17</v>
      </c>
      <c r="C71" s="150" t="s">
        <v>103</v>
      </c>
      <c r="D71" s="184">
        <f>'[3]arkusz główny'!F325</f>
        <v>37879174.059425004</v>
      </c>
      <c r="E71" s="197">
        <f>'[3]arkusz główny'!H325</f>
        <v>738</v>
      </c>
      <c r="F71" s="189">
        <f>'[3]arkusz główny'!I325</f>
        <v>7120973.2999999998</v>
      </c>
      <c r="G71" s="196">
        <f>IFERROR(F71/D71,".")</f>
        <v>0.18799177851208126</v>
      </c>
      <c r="H71" s="188">
        <f>'[3]arkusz główny'!U325</f>
        <v>547</v>
      </c>
      <c r="I71" s="189">
        <f>'[3]arkusz główny'!V325</f>
        <v>5847544.790000001</v>
      </c>
      <c r="J71" s="190">
        <f>IFERROR(I71/D71,".")</f>
        <v>0.15437360859099908</v>
      </c>
      <c r="K71" s="191">
        <f>'[3]arkusz główny'!AK325</f>
        <v>536</v>
      </c>
      <c r="L71" s="192">
        <f>'[3]arkusz główny'!AL325</f>
        <v>5882589.4400000004</v>
      </c>
      <c r="M71" s="192">
        <f>'[3]arkusz główny'!AM325</f>
        <v>3743088.8000000007</v>
      </c>
      <c r="N71" s="192">
        <f>'[3]arkusz główny'!AN325</f>
        <v>1291365.0300000003</v>
      </c>
      <c r="O71" s="193">
        <f>IFERROR(N71/P71,".")</f>
        <v>0.15246340377804019</v>
      </c>
      <c r="P71" s="194">
        <f>'[3]arkusz główny'!AR325</f>
        <v>8470000</v>
      </c>
    </row>
    <row r="72" spans="2:16" x14ac:dyDescent="0.25">
      <c r="B72" s="43">
        <v>19</v>
      </c>
      <c r="C72" s="44" t="s">
        <v>104</v>
      </c>
      <c r="D72" s="45">
        <f>'[3]arkusz główny'!F329</f>
        <v>4342722979.7831697</v>
      </c>
      <c r="E72" s="198">
        <f>E73+E74+E77+E80</f>
        <v>52782</v>
      </c>
      <c r="F72" s="47">
        <f>F73+F74+F77+F80</f>
        <v>6860210205.3079958</v>
      </c>
      <c r="G72" s="48">
        <f>IFERROR(F72/D72,".")</f>
        <v>1.579702467148969</v>
      </c>
      <c r="H72" s="49">
        <f>H73+H74+H77+H80</f>
        <v>30101</v>
      </c>
      <c r="I72" s="47">
        <f>I73+I74+I77+I80</f>
        <v>4152938564.7934132</v>
      </c>
      <c r="J72" s="50">
        <f>IFERROR(I72/D72,".")</f>
        <v>0.95629829121653243</v>
      </c>
      <c r="K72" s="51">
        <f>'[3]arkusz główny'!AK329</f>
        <v>22484</v>
      </c>
      <c r="L72" s="52">
        <f>L73+L74+L77+L80</f>
        <v>3586953548.9400001</v>
      </c>
      <c r="M72" s="52">
        <f>M73+M74+M77+M80</f>
        <v>2207971218.2499995</v>
      </c>
      <c r="N72" s="52">
        <f>N73+N74+N77+N80</f>
        <v>806815806.70000005</v>
      </c>
      <c r="O72" s="53">
        <f>IFERROR(N72/P72,".")</f>
        <v>0.83637890286331995</v>
      </c>
      <c r="P72" s="54">
        <f>'[3]arkusz główny'!AR329</f>
        <v>964653465</v>
      </c>
    </row>
    <row r="73" spans="2:16" x14ac:dyDescent="0.25">
      <c r="B73" s="25" t="s">
        <v>105</v>
      </c>
      <c r="C73" s="199" t="s">
        <v>106</v>
      </c>
      <c r="D73" s="242"/>
      <c r="E73" s="200">
        <f>'[3]arkusz główny'!H330</f>
        <v>620</v>
      </c>
      <c r="F73" s="29">
        <f>'[3]arkusz główny'!I330</f>
        <v>61028000</v>
      </c>
      <c r="G73" s="251"/>
      <c r="H73" s="201">
        <f>'[3]arkusz główny'!U330</f>
        <v>607</v>
      </c>
      <c r="I73" s="82">
        <f>'[3]arkusz główny'!V330</f>
        <v>59936000</v>
      </c>
      <c r="J73" s="245"/>
      <c r="K73" s="32">
        <f>'[3]arkusz główny'!AK330</f>
        <v>334</v>
      </c>
      <c r="L73" s="202">
        <f>'[3]arkusz główny'!AL330</f>
        <v>58022460</v>
      </c>
      <c r="M73" s="202">
        <f>'[3]arkusz główny'!AM330</f>
        <v>36919691.270000003</v>
      </c>
      <c r="N73" s="202">
        <f>'[3]arkusz główny'!AN330</f>
        <v>13220607.74</v>
      </c>
      <c r="O73" s="247"/>
      <c r="P73" s="249"/>
    </row>
    <row r="74" spans="2:16" x14ac:dyDescent="0.25">
      <c r="B74" s="253" t="s">
        <v>107</v>
      </c>
      <c r="C74" s="73" t="s">
        <v>108</v>
      </c>
      <c r="D74" s="242"/>
      <c r="E74" s="81">
        <f>'[3]arkusz główny'!H333</f>
        <v>51484</v>
      </c>
      <c r="F74" s="82">
        <f>'[3]arkusz główny'!I333</f>
        <v>5917847546.533042</v>
      </c>
      <c r="G74" s="251"/>
      <c r="H74" s="83">
        <f>SUM(H75:H76)</f>
        <v>28903</v>
      </c>
      <c r="I74" s="82">
        <f>SUM(I75:I76)</f>
        <v>3270778933.2864118</v>
      </c>
      <c r="J74" s="245"/>
      <c r="K74" s="68">
        <f>'[3]arkusz główny'!AK333</f>
        <v>22393</v>
      </c>
      <c r="L74" s="69">
        <f>'[3]arkusz główny'!AL333</f>
        <v>2813200822.75</v>
      </c>
      <c r="M74" s="69">
        <f>'[3]arkusz główny'!AM333</f>
        <v>1738341526.3099997</v>
      </c>
      <c r="N74" s="69">
        <f>'[3]arkusz główny'!AN333</f>
        <v>632779950.64999998</v>
      </c>
      <c r="O74" s="247"/>
      <c r="P74" s="249"/>
    </row>
    <row r="75" spans="2:16" x14ac:dyDescent="0.25">
      <c r="B75" s="254"/>
      <c r="C75" s="170" t="s">
        <v>109</v>
      </c>
      <c r="D75" s="242"/>
      <c r="E75" s="81">
        <f>'[3]arkusz główny'!H334</f>
        <v>51484</v>
      </c>
      <c r="F75" s="82">
        <f>'[3]arkusz główny'!I334</f>
        <v>5917847546.533042</v>
      </c>
      <c r="G75" s="251"/>
      <c r="H75" s="83">
        <f>'[3]arkusz główny'!U334</f>
        <v>28840</v>
      </c>
      <c r="I75" s="82">
        <f>'[3]arkusz główny'!V334</f>
        <v>3265732252.7464118</v>
      </c>
      <c r="J75" s="245"/>
      <c r="K75" s="68">
        <f>'[3]arkusz główny'!AK334</f>
        <v>22339</v>
      </c>
      <c r="L75" s="69">
        <f>'[3]arkusz główny'!AL334</f>
        <v>2808154142.21</v>
      </c>
      <c r="M75" s="69">
        <f>'[3]arkusz główny'!AM334</f>
        <v>1735130323.6899998</v>
      </c>
      <c r="N75" s="69">
        <f>'[3]arkusz główny'!AN334</f>
        <v>631645238.98000002</v>
      </c>
      <c r="O75" s="247"/>
      <c r="P75" s="249"/>
    </row>
    <row r="76" spans="2:16" x14ac:dyDescent="0.25">
      <c r="B76" s="255"/>
      <c r="C76" s="146" t="s">
        <v>110</v>
      </c>
      <c r="D76" s="242"/>
      <c r="E76" s="203"/>
      <c r="F76" s="204"/>
      <c r="G76" s="251"/>
      <c r="H76" s="83">
        <f>'[3]arkusz główny'!U335</f>
        <v>63</v>
      </c>
      <c r="I76" s="82">
        <f>'[3]arkusz główny'!V335</f>
        <v>5046680.5399999991</v>
      </c>
      <c r="J76" s="245"/>
      <c r="K76" s="68">
        <f>'[3]arkusz główny'!AK335</f>
        <v>62</v>
      </c>
      <c r="L76" s="69">
        <f>'[3]arkusz główny'!AL335</f>
        <v>5046680.5399999991</v>
      </c>
      <c r="M76" s="69">
        <f>'[3]arkusz główny'!AM335</f>
        <v>3211202.62</v>
      </c>
      <c r="N76" s="69">
        <f>'[3]arkusz główny'!AN335</f>
        <v>1134711.67</v>
      </c>
      <c r="O76" s="247"/>
      <c r="P76" s="249"/>
    </row>
    <row r="77" spans="2:16" x14ac:dyDescent="0.25">
      <c r="B77" s="253" t="s">
        <v>111</v>
      </c>
      <c r="C77" s="73" t="s">
        <v>112</v>
      </c>
      <c r="D77" s="242"/>
      <c r="E77" s="81">
        <f>'[3]arkusz główny'!H336</f>
        <v>404</v>
      </c>
      <c r="F77" s="82">
        <f>'[3]arkusz główny'!I336</f>
        <v>244171259.86947352</v>
      </c>
      <c r="G77" s="251"/>
      <c r="H77" s="83">
        <f>SUM(H78:H79)</f>
        <v>318</v>
      </c>
      <c r="I77" s="82">
        <f>SUM(I78:I79)</f>
        <v>186675713.85152128</v>
      </c>
      <c r="J77" s="245"/>
      <c r="K77" s="68">
        <f>'[3]arkusz główny'!AK336</f>
        <v>284</v>
      </c>
      <c r="L77" s="69">
        <f>'[3]arkusz główny'!AL336</f>
        <v>124089880.94000001</v>
      </c>
      <c r="M77" s="69">
        <f>'[3]arkusz główny'!AM336</f>
        <v>57490475.269999988</v>
      </c>
      <c r="N77" s="69">
        <f>'[3]arkusz główny'!AN336</f>
        <v>27360875.869999997</v>
      </c>
      <c r="O77" s="247"/>
      <c r="P77" s="249"/>
    </row>
    <row r="78" spans="2:16" x14ac:dyDescent="0.25">
      <c r="B78" s="254"/>
      <c r="C78" s="170" t="s">
        <v>109</v>
      </c>
      <c r="D78" s="242"/>
      <c r="E78" s="37">
        <f>'[3]arkusz główny'!H337</f>
        <v>404</v>
      </c>
      <c r="F78" s="38">
        <f>'[3]arkusz główny'!I337</f>
        <v>244171259.86947352</v>
      </c>
      <c r="G78" s="251"/>
      <c r="H78" s="39">
        <f>'[3]arkusz główny'!U337</f>
        <v>314</v>
      </c>
      <c r="I78" s="38">
        <f>'[3]arkusz główny'!V337</f>
        <v>185705555.57152128</v>
      </c>
      <c r="J78" s="245"/>
      <c r="K78" s="40">
        <f>'[3]arkusz główny'!AK337</f>
        <v>283</v>
      </c>
      <c r="L78" s="41">
        <f>'[3]arkusz główny'!AL337</f>
        <v>123119722.66000001</v>
      </c>
      <c r="M78" s="41">
        <f>'[3]arkusz główny'!AM337</f>
        <v>56873163.589999989</v>
      </c>
      <c r="N78" s="41">
        <f>'[3]arkusz główny'!AN337</f>
        <v>27143029.229999997</v>
      </c>
      <c r="O78" s="247"/>
      <c r="P78" s="249"/>
    </row>
    <row r="79" spans="2:16" x14ac:dyDescent="0.25">
      <c r="B79" s="255"/>
      <c r="C79" s="146" t="s">
        <v>110</v>
      </c>
      <c r="D79" s="242"/>
      <c r="E79" s="203"/>
      <c r="F79" s="204"/>
      <c r="G79" s="252"/>
      <c r="H79" s="39">
        <f>'[3]arkusz główny'!U338</f>
        <v>4</v>
      </c>
      <c r="I79" s="38">
        <f>'[3]arkusz główny'!V338</f>
        <v>970158.28</v>
      </c>
      <c r="J79" s="245"/>
      <c r="K79" s="40">
        <f>'[3]arkusz główny'!AK338</f>
        <v>7</v>
      </c>
      <c r="L79" s="41">
        <f>'[3]arkusz główny'!AL338</f>
        <v>970158.28</v>
      </c>
      <c r="M79" s="41">
        <f>'[3]arkusz główny'!AM338</f>
        <v>617311.68000000005</v>
      </c>
      <c r="N79" s="41">
        <f>'[3]arkusz główny'!AN338</f>
        <v>217846.64</v>
      </c>
      <c r="O79" s="247"/>
      <c r="P79" s="249"/>
    </row>
    <row r="80" spans="2:16" x14ac:dyDescent="0.25">
      <c r="B80" s="35" t="s">
        <v>113</v>
      </c>
      <c r="C80" s="70" t="s">
        <v>114</v>
      </c>
      <c r="D80" s="242"/>
      <c r="E80" s="37">
        <f>'[3]arkusz główny'!H339</f>
        <v>274</v>
      </c>
      <c r="F80" s="38">
        <f>'[3]arkusz główny'!I339</f>
        <v>637163398.90548015</v>
      </c>
      <c r="G80" s="251"/>
      <c r="H80" s="39">
        <f>'[3]arkusz główny'!U339</f>
        <v>273</v>
      </c>
      <c r="I80" s="38">
        <f>'[3]arkusz główny'!V339</f>
        <v>635547917.65548015</v>
      </c>
      <c r="J80" s="245"/>
      <c r="K80" s="40">
        <f>'[3]arkusz główny'!AK339</f>
        <v>274</v>
      </c>
      <c r="L80" s="41">
        <f>'[3]arkusz główny'!AL339</f>
        <v>591640385.25000012</v>
      </c>
      <c r="M80" s="41">
        <f>'[3]arkusz główny'!AM339</f>
        <v>375219525.40000004</v>
      </c>
      <c r="N80" s="41">
        <f>'[3]arkusz główny'!AN339</f>
        <v>133454372.44</v>
      </c>
      <c r="O80" s="247"/>
      <c r="P80" s="249"/>
    </row>
    <row r="81" spans="2:16" x14ac:dyDescent="0.25">
      <c r="B81" s="43">
        <v>20</v>
      </c>
      <c r="C81" s="44" t="s">
        <v>115</v>
      </c>
      <c r="D81" s="45">
        <f>'[3]arkusz główny'!F340</f>
        <v>2141890804.7078953</v>
      </c>
      <c r="E81" s="46">
        <f>'[3]arkusz główny'!H340</f>
        <v>1744</v>
      </c>
      <c r="F81" s="47">
        <f>'[3]arkusz główny'!I340</f>
        <v>1569727888.45</v>
      </c>
      <c r="G81" s="48">
        <f>IFERROR(F81/D81,".")</f>
        <v>0.73287017480056593</v>
      </c>
      <c r="H81" s="49">
        <f>'[3]arkusz główny'!U340</f>
        <v>1605</v>
      </c>
      <c r="I81" s="47">
        <f>'[3]arkusz główny'!V340</f>
        <v>1413075576.8399999</v>
      </c>
      <c r="J81" s="50">
        <f>IFERROR(I81/D81,".")</f>
        <v>0.65973278083740172</v>
      </c>
      <c r="K81" s="51">
        <f>'[3]arkusz główny'!AK340</f>
        <v>43</v>
      </c>
      <c r="L81" s="52">
        <f>'[3]arkusz główny'!AL340</f>
        <v>1310328908.95</v>
      </c>
      <c r="M81" s="52">
        <f>'[3]arkusz główny'!AM340</f>
        <v>833761956.19999969</v>
      </c>
      <c r="N81" s="52">
        <f>'[3]arkusz główny'!AN340</f>
        <v>291542691.17000002</v>
      </c>
      <c r="O81" s="53">
        <f>IFERROR(N81/P81,".")</f>
        <v>0.60974594067907317</v>
      </c>
      <c r="P81" s="54">
        <f>'[3]arkusz główny'!AR340</f>
        <v>478137978</v>
      </c>
    </row>
    <row r="82" spans="2:16" ht="24.75" customHeight="1" x14ac:dyDescent="0.25">
      <c r="B82" s="43">
        <f>'[3]arkusz główny'!B343</f>
        <v>21</v>
      </c>
      <c r="C82" s="44" t="str">
        <f>'[3]arkusz główny'!C343:D343</f>
        <v>Wyjątkowe tymczasowe wsparcie dla rolników i MŚP szczególnie dotkniętych kryzysem
związanym z COVID-19</v>
      </c>
      <c r="D82" s="45">
        <f>'[3]arkusz główny'!F343</f>
        <v>1199208127.8358951</v>
      </c>
      <c r="E82" s="198">
        <f>'[3]arkusz główny'!H343</f>
        <v>195625</v>
      </c>
      <c r="F82" s="205"/>
      <c r="G82" s="206"/>
      <c r="H82" s="49">
        <f>'[3]arkusz główny'!U343</f>
        <v>180304</v>
      </c>
      <c r="I82" s="47">
        <f>'[3]arkusz główny'!V343</f>
        <v>1198851096.1099999</v>
      </c>
      <c r="J82" s="50">
        <f>IFERROR(I82/D82,".")</f>
        <v>0.99970227709635406</v>
      </c>
      <c r="K82" s="51">
        <f>'[3]arkusz główny'!AK343</f>
        <v>180341</v>
      </c>
      <c r="L82" s="52">
        <f>'[3]arkusz główny'!AL343</f>
        <v>1199188524.4499998</v>
      </c>
      <c r="M82" s="52">
        <f>'[3]arkusz główny'!AM343</f>
        <v>763043251.44000018</v>
      </c>
      <c r="N82" s="52">
        <f>'[3]arkusz główny'!AN343</f>
        <v>267027483.84999996</v>
      </c>
      <c r="O82" s="53">
        <f>IFERROR(N82/P82,".")</f>
        <v>1.0003143954873035</v>
      </c>
      <c r="P82" s="54">
        <f>'[3]arkusz główny'!AR343</f>
        <v>266943558</v>
      </c>
    </row>
    <row r="83" spans="2:16" ht="24.75" customHeight="1" x14ac:dyDescent="0.25">
      <c r="B83" s="43">
        <v>22</v>
      </c>
      <c r="C83" s="44" t="s">
        <v>116</v>
      </c>
      <c r="D83" s="45">
        <f>'[3]arkusz główny'!F344</f>
        <v>578559495.20535505</v>
      </c>
      <c r="E83" s="198">
        <f>'[3]arkusz główny'!H344</f>
        <v>34662</v>
      </c>
      <c r="F83" s="205"/>
      <c r="G83" s="206"/>
      <c r="H83" s="49">
        <f>'[3]arkusz główny'!U344</f>
        <v>30137</v>
      </c>
      <c r="I83" s="47">
        <f>'[3]arkusz główny'!V344</f>
        <v>578565305</v>
      </c>
      <c r="J83" s="50">
        <f>IFERROR(I83/D83,".")</f>
        <v>1.0000100418274924</v>
      </c>
      <c r="K83" s="51">
        <f>'[3]arkusz główny'!AK344</f>
        <v>30137</v>
      </c>
      <c r="L83" s="52">
        <f>'[3]arkusz główny'!AL344</f>
        <v>578724815</v>
      </c>
      <c r="M83" s="52">
        <f>'[3]arkusz główny'!AM344</f>
        <v>368242599.77000004</v>
      </c>
      <c r="N83" s="52">
        <f>'[3]arkusz główny'!AN344</f>
        <v>122722661.33</v>
      </c>
      <c r="O83" s="53">
        <f>IFERROR(N83/P83,".")</f>
        <v>1.0003023691499484</v>
      </c>
      <c r="P83" s="54">
        <f>'[3]arkusz główny'!AR344</f>
        <v>122685565</v>
      </c>
    </row>
    <row r="84" spans="2:16" x14ac:dyDescent="0.25">
      <c r="B84" s="43"/>
      <c r="C84" s="44" t="s">
        <v>117</v>
      </c>
      <c r="D84" s="45">
        <f>'[3]arkusz główny'!F345</f>
        <v>1173549497.978595</v>
      </c>
      <c r="E84" s="207"/>
      <c r="F84" s="205"/>
      <c r="G84" s="206"/>
      <c r="H84" s="208"/>
      <c r="I84" s="47">
        <f>'[3]zobowiązania wieloletnie'!F22</f>
        <v>1259806059.8399999</v>
      </c>
      <c r="J84" s="50">
        <f>IFERROR(I84/D84,".")</f>
        <v>1.0735005741214829</v>
      </c>
      <c r="K84" s="51">
        <f>'[3]arkusz główny'!AK345</f>
        <v>53466</v>
      </c>
      <c r="L84" s="52">
        <f>SUM(L85:L86)</f>
        <v>1259806059.8399999</v>
      </c>
      <c r="M84" s="52">
        <f>SUM(M85:M86)</f>
        <v>801610222.11000001</v>
      </c>
      <c r="N84" s="52">
        <f>SUM(N85:N86)</f>
        <v>298022333.51999998</v>
      </c>
      <c r="O84" s="53">
        <f>IFERROR(N84/P84,".")</f>
        <v>1.1362533924201312</v>
      </c>
      <c r="P84" s="54">
        <f>'[3]arkusz główny'!AR345</f>
        <v>262285099</v>
      </c>
    </row>
    <row r="85" spans="2:16" x14ac:dyDescent="0.25">
      <c r="B85" s="240" t="s">
        <v>81</v>
      </c>
      <c r="C85" s="209" t="s">
        <v>31</v>
      </c>
      <c r="D85" s="242"/>
      <c r="E85" s="244"/>
      <c r="F85" s="144"/>
      <c r="G85" s="30"/>
      <c r="H85" s="210"/>
      <c r="I85" s="129">
        <f>'[3]zobowiązania wieloletnie'!F23</f>
        <v>586710746.80999994</v>
      </c>
      <c r="J85" s="245"/>
      <c r="K85" s="211">
        <f>'[3]arkusz główny'!AK346</f>
        <v>17662</v>
      </c>
      <c r="L85" s="212">
        <f>'[3]arkusz główny'!AL346</f>
        <v>586710746.80999994</v>
      </c>
      <c r="M85" s="212">
        <f>'[3]arkusz główny'!AM346</f>
        <v>373321628.94999999</v>
      </c>
      <c r="N85" s="212">
        <f>'[3]arkusz główny'!AN346</f>
        <v>137689495.24000001</v>
      </c>
      <c r="O85" s="247"/>
      <c r="P85" s="249"/>
    </row>
    <row r="86" spans="2:16" ht="13" thickBot="1" x14ac:dyDescent="0.3">
      <c r="B86" s="241"/>
      <c r="C86" s="146" t="s">
        <v>118</v>
      </c>
      <c r="D86" s="243"/>
      <c r="E86" s="244"/>
      <c r="F86" s="144"/>
      <c r="G86" s="30"/>
      <c r="H86" s="213"/>
      <c r="I86" s="214">
        <f>'[3]zobowiązania wieloletnie'!F24</f>
        <v>673095313.02999997</v>
      </c>
      <c r="J86" s="246"/>
      <c r="K86" s="215">
        <f>'[3]arkusz główny'!AK347</f>
        <v>35804</v>
      </c>
      <c r="L86" s="216">
        <f>'[3]arkusz główny'!AL347</f>
        <v>673095313.02999997</v>
      </c>
      <c r="M86" s="216">
        <f>'[3]arkusz główny'!AM347</f>
        <v>428288593.16000003</v>
      </c>
      <c r="N86" s="216">
        <f>'[3]arkusz główny'!AN347</f>
        <v>160332838.28</v>
      </c>
      <c r="O86" s="248"/>
      <c r="P86" s="250"/>
    </row>
    <row r="87" spans="2:16" ht="31.5" customHeight="1" thickBot="1" x14ac:dyDescent="0.3">
      <c r="B87" s="234" t="s">
        <v>119</v>
      </c>
      <c r="C87" s="235"/>
      <c r="D87" s="217">
        <f>'[3]arkusz główny'!F348</f>
        <v>81009268830.29715</v>
      </c>
      <c r="E87" s="218">
        <f>E84+E81+E72+E70+E69+E63+E58+E52+E49+E43+E37+E31+E28+E16+E11+E7+E4+E82+E71+E83</f>
        <v>8735174</v>
      </c>
      <c r="F87" s="219">
        <f>F84+F81+F72+F70+F69+F63+F58+F52+F49+F43+F37+F31+F28+F16+F11+F7+F4+F82+F71</f>
        <v>91381737220.258453</v>
      </c>
      <c r="G87" s="220">
        <f>IFERROR(F87/D87,".")</f>
        <v>1.1280405136317198</v>
      </c>
      <c r="H87" s="221">
        <f>H84+H81+H72+H70+H69+H63+H58+H52+H49+H43+H37+H31+H28+H16+H11+H7+H4+H82+H71+H83</f>
        <v>7565397</v>
      </c>
      <c r="I87" s="222">
        <f>I84+I81+I72+I70+I69+I63+I58+I52+I49+I43+I37+I31+I28+I16+I11+I7+I4+I82+I71+I83</f>
        <v>75783321848.663391</v>
      </c>
      <c r="J87" s="223">
        <f>IFERROR(I87/D87,".")</f>
        <v>0.93548951796390889</v>
      </c>
      <c r="K87" s="224">
        <f>'[3]arkusz główny'!AK348</f>
        <v>1306325</v>
      </c>
      <c r="L87" s="225">
        <f>L84+L81+L72+L70+L63+L58+L52+L49+L43+L37+L31+L28+L16+L11+L7+L4+L82+L69+L71+L83</f>
        <v>61903328782.979988</v>
      </c>
      <c r="M87" s="225">
        <f>M84+M81+M72+M70+M63+M58+M52+M49+M43+M37+M31+M28+M16+M11+M7+M4+M82+M69+M71+M83</f>
        <v>39984211010.200005</v>
      </c>
      <c r="N87" s="225">
        <f>N84+N81+N72+N70+N63+N58+N52+N49+N43+N37+N31+N28+N16+N11+N7+N4+N82+N69+N71+N83</f>
        <v>13863316444.479998</v>
      </c>
      <c r="O87" s="226">
        <f>IFERROR(N87/P87,".")</f>
        <v>0.76777195295119793</v>
      </c>
      <c r="P87" s="227">
        <f>'[3]arkusz główny'!AR348</f>
        <v>18056554933</v>
      </c>
    </row>
    <row r="88" spans="2:16" ht="31.5" customHeight="1" thickBot="1" x14ac:dyDescent="0.3">
      <c r="B88" s="236" t="s">
        <v>120</v>
      </c>
      <c r="C88" s="236"/>
      <c r="D88" s="228">
        <f>'[3]arkusz główny'!F349</f>
        <v>81557686472.771393</v>
      </c>
      <c r="E88" s="237"/>
      <c r="F88" s="238"/>
      <c r="G88" s="238"/>
      <c r="H88" s="239"/>
      <c r="I88" s="222">
        <f>'[3]arkusz główny'!V349</f>
        <v>76328313848.663391</v>
      </c>
      <c r="J88" s="229">
        <f>IFERROR(I88/D88,".")</f>
        <v>0.93588130254462443</v>
      </c>
      <c r="K88" s="230"/>
      <c r="L88" s="225">
        <f>'[3]arkusz główny'!AL349</f>
        <v>62448320782.979988</v>
      </c>
      <c r="M88" s="225">
        <f>'[3]arkusz główny'!AM349</f>
        <v>40330989419.660004</v>
      </c>
      <c r="N88" s="225">
        <f>'[3]arkusz główny'!AN349</f>
        <v>13981547759.98</v>
      </c>
      <c r="O88" s="226">
        <f>IFERROR(N88/P88,".")</f>
        <v>0.76925011706766355</v>
      </c>
      <c r="P88" s="228">
        <f>P84+P81+P72+P70+P63+P58+P52+P49+P43+P37+P31+P28+P16+P11+P7+P4+P69+P82+P71+P83</f>
        <v>18175554933</v>
      </c>
    </row>
    <row r="89" spans="2:16" ht="13" x14ac:dyDescent="0.3">
      <c r="B89" s="231" t="s">
        <v>125</v>
      </c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</row>
    <row r="90" spans="2:16" ht="13" x14ac:dyDescent="0.3">
      <c r="B90" s="231" t="s">
        <v>124</v>
      </c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P90" s="233"/>
    </row>
    <row r="91" spans="2:16" x14ac:dyDescent="0.25">
      <c r="B91" s="231" t="s">
        <v>121</v>
      </c>
    </row>
    <row r="92" spans="2:16" x14ac:dyDescent="0.25">
      <c r="B92" s="231" t="s">
        <v>122</v>
      </c>
    </row>
    <row r="93" spans="2:16" x14ac:dyDescent="0.25">
      <c r="B93" s="231" t="s">
        <v>123</v>
      </c>
    </row>
  </sheetData>
  <mergeCells count="102">
    <mergeCell ref="D2:D3"/>
    <mergeCell ref="E2:E3"/>
    <mergeCell ref="H2:H3"/>
    <mergeCell ref="K2:K3"/>
    <mergeCell ref="L2:M2"/>
    <mergeCell ref="P2:P3"/>
    <mergeCell ref="B1:B3"/>
    <mergeCell ref="C1:C3"/>
    <mergeCell ref="E1:G1"/>
    <mergeCell ref="H1:J1"/>
    <mergeCell ref="K1:O1"/>
    <mergeCell ref="D5:D6"/>
    <mergeCell ref="G5:G6"/>
    <mergeCell ref="J5:J6"/>
    <mergeCell ref="O5:O6"/>
    <mergeCell ref="P5:P6"/>
    <mergeCell ref="B8:B9"/>
    <mergeCell ref="D8:D10"/>
    <mergeCell ref="E8:E9"/>
    <mergeCell ref="F8:F9"/>
    <mergeCell ref="G8:G10"/>
    <mergeCell ref="B17:B22"/>
    <mergeCell ref="B24:B27"/>
    <mergeCell ref="D29:D30"/>
    <mergeCell ref="G29:G30"/>
    <mergeCell ref="J29:J30"/>
    <mergeCell ref="O29:O30"/>
    <mergeCell ref="N8:N9"/>
    <mergeCell ref="O8:O10"/>
    <mergeCell ref="P8:P10"/>
    <mergeCell ref="B12:B14"/>
    <mergeCell ref="D12:D14"/>
    <mergeCell ref="F12:F14"/>
    <mergeCell ref="G12:G15"/>
    <mergeCell ref="J12:J15"/>
    <mergeCell ref="O12:O15"/>
    <mergeCell ref="P12:P15"/>
    <mergeCell ref="H8:H9"/>
    <mergeCell ref="I8:I9"/>
    <mergeCell ref="J8:J10"/>
    <mergeCell ref="K8:K9"/>
    <mergeCell ref="L8:L9"/>
    <mergeCell ref="M8:M9"/>
    <mergeCell ref="D44:D48"/>
    <mergeCell ref="B45:B47"/>
    <mergeCell ref="G45:G47"/>
    <mergeCell ref="J45:J47"/>
    <mergeCell ref="O45:O47"/>
    <mergeCell ref="P45:P47"/>
    <mergeCell ref="P29:P30"/>
    <mergeCell ref="B38:B39"/>
    <mergeCell ref="D38:D42"/>
    <mergeCell ref="G38:G42"/>
    <mergeCell ref="J38:J42"/>
    <mergeCell ref="O38:O42"/>
    <mergeCell ref="P38:P42"/>
    <mergeCell ref="B40:B41"/>
    <mergeCell ref="B55:B57"/>
    <mergeCell ref="D59:D62"/>
    <mergeCell ref="F59:F62"/>
    <mergeCell ref="G59:G62"/>
    <mergeCell ref="J59:J62"/>
    <mergeCell ref="O59:O62"/>
    <mergeCell ref="P50:P51"/>
    <mergeCell ref="D53:D56"/>
    <mergeCell ref="F53:F56"/>
    <mergeCell ref="G53:G56"/>
    <mergeCell ref="J53:J56"/>
    <mergeCell ref="O53:O56"/>
    <mergeCell ref="P53:P56"/>
    <mergeCell ref="B50:B51"/>
    <mergeCell ref="D50:D51"/>
    <mergeCell ref="F50:F51"/>
    <mergeCell ref="G50:G51"/>
    <mergeCell ref="J50:J51"/>
    <mergeCell ref="O50:O51"/>
    <mergeCell ref="D73:D80"/>
    <mergeCell ref="G73:G80"/>
    <mergeCell ref="J73:J80"/>
    <mergeCell ref="O73:O80"/>
    <mergeCell ref="P73:P80"/>
    <mergeCell ref="B74:B76"/>
    <mergeCell ref="B77:B79"/>
    <mergeCell ref="P59:P62"/>
    <mergeCell ref="B61:B62"/>
    <mergeCell ref="C64:C66"/>
    <mergeCell ref="D64:D68"/>
    <mergeCell ref="F64:F68"/>
    <mergeCell ref="G64:G68"/>
    <mergeCell ref="J64:J68"/>
    <mergeCell ref="O64:O68"/>
    <mergeCell ref="P64:P68"/>
    <mergeCell ref="B67:B68"/>
    <mergeCell ref="B87:C87"/>
    <mergeCell ref="B88:C88"/>
    <mergeCell ref="E88:H88"/>
    <mergeCell ref="B85:B86"/>
    <mergeCell ref="D85:D86"/>
    <mergeCell ref="E85:E86"/>
    <mergeCell ref="J85:J86"/>
    <mergeCell ref="O85:O86"/>
    <mergeCell ref="P85:P86"/>
  </mergeCells>
  <printOptions horizontalCentered="1" verticalCentered="1"/>
  <pageMargins left="0.31496062992125984" right="0" top="0" bottom="0" header="0.27559055118110237" footer="7.874015748031496E-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listopad 2023</vt:lpstr>
      <vt:lpstr>'PROW 2014-2020 listopad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2023-12-15T09:49:43Z</cp:lastPrinted>
  <dcterms:created xsi:type="dcterms:W3CDTF">2023-12-15T09:46:59Z</dcterms:created>
  <dcterms:modified xsi:type="dcterms:W3CDTF">2023-12-15T10:38:21Z</dcterms:modified>
</cp:coreProperties>
</file>