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0EBC406B-2A75-473E-8827-1E34FFDECDE4}" xr6:coauthVersionLast="47" xr6:coauthVersionMax="47" xr10:uidLastSave="{00000000-0000-0000-0000-000000000000}"/>
  <bookViews>
    <workbookView xWindow="28680" yWindow="-120" windowWidth="29040" windowHeight="15720" xr2:uid="{526D12FC-1DD5-4D75-8639-4D3E5521812A}"/>
  </bookViews>
  <sheets>
    <sheet name="PROW 2014-2020 październik 2024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październik 2024'!$A$1:$O$96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J93" i="1" s="1"/>
  <c r="C89" i="1"/>
  <c r="M88" i="1"/>
  <c r="L88" i="1"/>
  <c r="K88" i="1"/>
  <c r="J88" i="1"/>
  <c r="H88" i="1"/>
  <c r="M87" i="1"/>
  <c r="M86" i="1" s="1"/>
  <c r="N86" i="1" s="1"/>
  <c r="L87" i="1"/>
  <c r="L86" i="1" s="1"/>
  <c r="K87" i="1"/>
  <c r="K86" i="1" s="1"/>
  <c r="J87" i="1"/>
  <c r="H87" i="1"/>
  <c r="O86" i="1"/>
  <c r="J86" i="1"/>
  <c r="H86" i="1"/>
  <c r="C86" i="1"/>
  <c r="O85" i="1"/>
  <c r="M85" i="1"/>
  <c r="N85" i="1" s="1"/>
  <c r="L85" i="1"/>
  <c r="K85" i="1"/>
  <c r="J85" i="1"/>
  <c r="H85" i="1"/>
  <c r="I85" i="1" s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F83" i="1" s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H76" i="1" s="1"/>
  <c r="G78" i="1"/>
  <c r="M77" i="1"/>
  <c r="L77" i="1"/>
  <c r="K77" i="1"/>
  <c r="J77" i="1"/>
  <c r="H77" i="1"/>
  <c r="G77" i="1"/>
  <c r="G76" i="1" s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D74" i="1" s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N72" i="1" s="1"/>
  <c r="L72" i="1"/>
  <c r="K72" i="1"/>
  <c r="J72" i="1"/>
  <c r="H72" i="1"/>
  <c r="G72" i="1"/>
  <c r="E72" i="1"/>
  <c r="D72" i="1"/>
  <c r="C72" i="1"/>
  <c r="I72" i="1" s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N54" i="1" s="1"/>
  <c r="M54" i="1"/>
  <c r="L54" i="1"/>
  <c r="K54" i="1"/>
  <c r="J54" i="1"/>
  <c r="H54" i="1"/>
  <c r="I54" i="1" s="1"/>
  <c r="G54" i="1"/>
  <c r="D54" i="1"/>
  <c r="C54" i="1"/>
  <c r="M53" i="1"/>
  <c r="L53" i="1"/>
  <c r="K53" i="1"/>
  <c r="J53" i="1"/>
  <c r="H53" i="1"/>
  <c r="M52" i="1"/>
  <c r="M51" i="1" s="1"/>
  <c r="L52" i="1"/>
  <c r="K52" i="1"/>
  <c r="J52" i="1"/>
  <c r="H52" i="1"/>
  <c r="G52" i="1"/>
  <c r="G51" i="1" s="1"/>
  <c r="D52" i="1"/>
  <c r="D51" i="1" s="1"/>
  <c r="O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M39" i="1" s="1"/>
  <c r="N39" i="1" s="1"/>
  <c r="L40" i="1"/>
  <c r="K40" i="1"/>
  <c r="J40" i="1"/>
  <c r="H40" i="1"/>
  <c r="H39" i="1" s="1"/>
  <c r="G40" i="1"/>
  <c r="G39" i="1" s="1"/>
  <c r="E40" i="1"/>
  <c r="E39" i="1" s="1"/>
  <c r="F39" i="1" s="1"/>
  <c r="D40" i="1"/>
  <c r="D39" i="1" s="1"/>
  <c r="O39" i="1"/>
  <c r="L39" i="1"/>
  <c r="J39" i="1"/>
  <c r="C39" i="1"/>
  <c r="O38" i="1"/>
  <c r="M38" i="1"/>
  <c r="N38" i="1" s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N36" i="1" s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I35" i="1" s="1"/>
  <c r="G35" i="1"/>
  <c r="E35" i="1"/>
  <c r="D35" i="1"/>
  <c r="C35" i="1"/>
  <c r="O34" i="1"/>
  <c r="M34" i="1"/>
  <c r="L34" i="1"/>
  <c r="K34" i="1"/>
  <c r="J34" i="1"/>
  <c r="H34" i="1"/>
  <c r="I34" i="1" s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K30" i="1" s="1"/>
  <c r="J31" i="1"/>
  <c r="H31" i="1"/>
  <c r="H30" i="1" s="1"/>
  <c r="G31" i="1"/>
  <c r="G30" i="1" s="1"/>
  <c r="E31" i="1"/>
  <c r="E30" i="1" s="1"/>
  <c r="D31" i="1"/>
  <c r="D30" i="1" s="1"/>
  <c r="O30" i="1"/>
  <c r="J30" i="1"/>
  <c r="C30" i="1"/>
  <c r="O29" i="1"/>
  <c r="M29" i="1"/>
  <c r="N29" i="1" s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I28" i="1" s="1"/>
  <c r="G28" i="1"/>
  <c r="F28" i="1"/>
  <c r="E28" i="1"/>
  <c r="D28" i="1"/>
  <c r="B28" i="1"/>
  <c r="O27" i="1"/>
  <c r="M27" i="1"/>
  <c r="L27" i="1"/>
  <c r="K27" i="1"/>
  <c r="J27" i="1"/>
  <c r="H27" i="1"/>
  <c r="G27" i="1"/>
  <c r="E27" i="1"/>
  <c r="D27" i="1"/>
  <c r="C27" i="1"/>
  <c r="I27" i="1" s="1"/>
  <c r="O26" i="1"/>
  <c r="M26" i="1"/>
  <c r="L26" i="1"/>
  <c r="K26" i="1"/>
  <c r="J26" i="1"/>
  <c r="H26" i="1"/>
  <c r="I26" i="1" s="1"/>
  <c r="G26" i="1"/>
  <c r="F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H22" i="1"/>
  <c r="I22" i="1" s="1"/>
  <c r="G22" i="1"/>
  <c r="E22" i="1"/>
  <c r="D22" i="1"/>
  <c r="C22" i="1"/>
  <c r="O21" i="1"/>
  <c r="N21" i="1" s="1"/>
  <c r="M21" i="1"/>
  <c r="L21" i="1"/>
  <c r="K21" i="1"/>
  <c r="H21" i="1"/>
  <c r="I21" i="1" s="1"/>
  <c r="G21" i="1"/>
  <c r="E21" i="1"/>
  <c r="F21" i="1" s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L14" i="1" s="1"/>
  <c r="L13" i="1" s="1"/>
  <c r="K15" i="1"/>
  <c r="J15" i="1"/>
  <c r="H15" i="1"/>
  <c r="G15" i="1"/>
  <c r="G14" i="1" s="1"/>
  <c r="G13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E10" i="1"/>
  <c r="E9" i="1" s="1"/>
  <c r="D10" i="1"/>
  <c r="D9" i="1" s="1"/>
  <c r="O9" i="1"/>
  <c r="C9" i="1"/>
  <c r="M8" i="1"/>
  <c r="L8" i="1"/>
  <c r="K8" i="1"/>
  <c r="J8" i="1"/>
  <c r="H8" i="1"/>
  <c r="G8" i="1"/>
  <c r="E8" i="1"/>
  <c r="D8" i="1"/>
  <c r="M7" i="1"/>
  <c r="M6" i="1" s="1"/>
  <c r="N6" i="1" s="1"/>
  <c r="L7" i="1"/>
  <c r="L6" i="1" s="1"/>
  <c r="K7" i="1"/>
  <c r="K6" i="1" s="1"/>
  <c r="J7" i="1"/>
  <c r="H7" i="1"/>
  <c r="H6" i="1" s="1"/>
  <c r="G7" i="1"/>
  <c r="E7" i="1"/>
  <c r="E6" i="1" s="1"/>
  <c r="D7" i="1"/>
  <c r="D6" i="1" s="1"/>
  <c r="O6" i="1"/>
  <c r="J6" i="1"/>
  <c r="G6" i="1"/>
  <c r="C6" i="1"/>
  <c r="N71" i="1" l="1"/>
  <c r="F6" i="1"/>
  <c r="F45" i="1"/>
  <c r="N83" i="1"/>
  <c r="I51" i="1"/>
  <c r="N9" i="1"/>
  <c r="M14" i="1"/>
  <c r="M13" i="1" s="1"/>
  <c r="N13" i="1" s="1"/>
  <c r="N22" i="1"/>
  <c r="F73" i="1"/>
  <c r="I86" i="1"/>
  <c r="I37" i="1"/>
  <c r="I45" i="1"/>
  <c r="L51" i="1"/>
  <c r="F9" i="1"/>
  <c r="I20" i="1"/>
  <c r="N23" i="1"/>
  <c r="N26" i="1"/>
  <c r="O33" i="1"/>
  <c r="K74" i="1"/>
  <c r="I83" i="1"/>
  <c r="F35" i="1"/>
  <c r="N60" i="1"/>
  <c r="F23" i="1"/>
  <c r="N30" i="1"/>
  <c r="I36" i="1"/>
  <c r="I39" i="1"/>
  <c r="I23" i="1"/>
  <c r="D18" i="1"/>
  <c r="H14" i="1"/>
  <c r="H13" i="1" s="1"/>
  <c r="G18" i="1"/>
  <c r="F24" i="1"/>
  <c r="N25" i="1"/>
  <c r="H33" i="1"/>
  <c r="K33" i="1"/>
  <c r="G33" i="1"/>
  <c r="N65" i="1"/>
  <c r="I71" i="1"/>
  <c r="N73" i="1"/>
  <c r="H18" i="1"/>
  <c r="I18" i="1" s="1"/>
  <c r="F30" i="1"/>
  <c r="N28" i="1"/>
  <c r="N84" i="1"/>
  <c r="I30" i="1"/>
  <c r="F22" i="1"/>
  <c r="E33" i="1"/>
  <c r="I38" i="1"/>
  <c r="L74" i="1"/>
  <c r="I84" i="1"/>
  <c r="I9" i="1"/>
  <c r="I24" i="1"/>
  <c r="E18" i="1"/>
  <c r="F18" i="1" s="1"/>
  <c r="N27" i="1"/>
  <c r="C33" i="1"/>
  <c r="F33" i="1" s="1"/>
  <c r="N34" i="1"/>
  <c r="J51" i="1"/>
  <c r="E74" i="1"/>
  <c r="F74" i="1" s="1"/>
  <c r="F20" i="1"/>
  <c r="F72" i="1"/>
  <c r="I6" i="1"/>
  <c r="J9" i="1"/>
  <c r="K18" i="1"/>
  <c r="F25" i="1"/>
  <c r="F27" i="1"/>
  <c r="D33" i="1"/>
  <c r="D89" i="1" s="1"/>
  <c r="D93" i="1" s="1"/>
  <c r="F36" i="1"/>
  <c r="K51" i="1"/>
  <c r="K39" i="1"/>
  <c r="I33" i="1"/>
  <c r="M74" i="1"/>
  <c r="N74" i="1" s="1"/>
  <c r="G9" i="1"/>
  <c r="M18" i="1"/>
  <c r="N18" i="1" s="1"/>
  <c r="L33" i="1"/>
  <c r="I90" i="1"/>
  <c r="D13" i="1"/>
  <c r="F34" i="1"/>
  <c r="N45" i="1"/>
  <c r="I60" i="1"/>
  <c r="I65" i="1"/>
  <c r="G79" i="1"/>
  <c r="G74" i="1" s="1"/>
  <c r="K14" i="1"/>
  <c r="K13" i="1" s="1"/>
  <c r="I19" i="1"/>
  <c r="L18" i="1"/>
  <c r="I25" i="1"/>
  <c r="N51" i="1"/>
  <c r="H79" i="1"/>
  <c r="H74" i="1" s="1"/>
  <c r="C93" i="1"/>
  <c r="I13" i="1"/>
  <c r="N19" i="1"/>
  <c r="N24" i="1"/>
  <c r="N35" i="1"/>
  <c r="M33" i="1"/>
  <c r="N33" i="1" s="1"/>
  <c r="I73" i="1"/>
  <c r="O90" i="1"/>
  <c r="O93" i="1" s="1"/>
  <c r="F37" i="1"/>
  <c r="N37" i="1"/>
  <c r="F19" i="1"/>
  <c r="E89" i="1" l="1"/>
  <c r="K89" i="1"/>
  <c r="K93" i="1" s="1"/>
  <c r="L89" i="1"/>
  <c r="L93" i="1" s="1"/>
  <c r="G89" i="1"/>
  <c r="G93" i="1" s="1"/>
  <c r="I74" i="1"/>
  <c r="H89" i="1"/>
  <c r="I89" i="1" s="1"/>
  <c r="M89" i="1"/>
  <c r="N89" i="1" s="1"/>
  <c r="H93" i="1"/>
  <c r="N90" i="1"/>
  <c r="F89" i="1"/>
  <c r="E93" i="1"/>
  <c r="M93" i="1" l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<sst xmlns="http://schemas.openxmlformats.org/spreadsheetml/2006/main" count="157" uniqueCount="134">
  <si>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</si>
  <si>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</si>
  <si>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</si>
  <si>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</si>
  <si>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</si>
  <si>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</si>
  <si>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</si>
  <si>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</si>
  <si>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</si>
  <si>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</si>
  <si>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</si>
  <si>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</si>
  <si>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</si>
  <si>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</si>
  <si>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</si>
  <si>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</si>
  <si>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</si>
  <si>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</si>
  <si>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</si>
  <si>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</si>
  <si>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</si>
  <si>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</si>
  <si>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</si>
  <si>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</si>
  <si>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</si>
  <si>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</si>
  <si>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</si>
  <si>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</si>
  <si>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</si>
  <si>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</si>
  <si>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</si>
  <si>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</si>
  <si>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</si>
  <si>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</si>
  <si>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</si>
  <si>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</si>
  <si>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</si>
  <si>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</si>
  <si>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</si>
  <si>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</si>
  <si>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</si>
  <si>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</si>
  <si>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</si>
  <si>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</si>
  <si>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</si>
  <si>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</si>
  <si>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</si>
  <si>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</si>
  <si>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</si>
  <si>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</si>
  <si>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</si>
  <si>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</si>
  <si>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</si>
  <si>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</si>
  <si>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</si>
  <si>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</si>
  <si>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</si>
  <si>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</si>
  <si>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</si>
  <si>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</si>
  <si>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</si>
  <si>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</si>
  <si>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</si>
  <si>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</si>
  <si>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</si>
  <si>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</si>
  <si>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</si>
  <si>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</si>
  <si>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</si>
  <si>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</si>
  <si>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</si>
  <si>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</si>
  <si>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</si>
  <si>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</si>
  <si>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</si>
  <si>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</si>
  <si>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</si>
  <si>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</si>
  <si>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</si>
  <si>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</si>
  <si>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</si>
  <si>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</si>
  <si>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</si>
  <si>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</si>
  <si>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</si>
  <si>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</si>
  <si>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</si>
  <si>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</si>
  <si>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</si>
  <si>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</si>
  <si>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</si>
  <si>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</si>
  <si>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</si>
  <si>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</si>
  <si>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</si>
  <si>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</si>
  <si>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</si>
  <si>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</si>
  <si>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</si>
  <si>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</si>
  <si>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</si>
  <si>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</si>
  <si>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</si>
  <si>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</si>
  <si>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</si>
  <si>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</si>
  <si>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</si>
  <si>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</si>
  <si>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</si>
  <si>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</si>
  <si>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</si>
  <si>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</si>
  <si>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</si>
  <si>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</si>
  <si>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</si>
  <si>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</si>
  <si>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</si>
  <si>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</si>
  <si>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</si>
  <si>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</si>
  <si>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</si>
  <si>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</si>
  <si>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</si>
  <si>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</si>
  <si>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</si>
  <si>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</si>
  <si>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</si>
  <si>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</si>
  <si>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</si>
  <si>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 4,2738 kurs EBC z przedostatniego dnia roboczego Komisji Europejskiej miesiąca poprzedzającego miesiąc, dla którego dokonuje się wyliczenia limitu alokacji środków wspólnotowych - 27.09.2024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</si>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</sst>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C31FEECB-1AA3-480B-A7C8-5D78F734F2F7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4\pa&#378;dziernik%202024\ARiMR%20(M_2024-10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4\pa&#378;dziernik%202024\ARiMR%20(M_2024-10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2306350784</v>
          </cell>
          <cell r="E100">
            <v>10226860404.671553</v>
          </cell>
        </row>
        <row r="101">
          <cell r="D101">
            <v>8000000</v>
          </cell>
          <cell r="E101">
            <v>35427592.159058005</v>
          </cell>
        </row>
        <row r="102">
          <cell r="D102">
            <v>25000000</v>
          </cell>
          <cell r="E102">
            <v>106955258.06509201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31.10.2024 r.</v>
          </cell>
        </row>
        <row r="8">
          <cell r="F8">
            <v>203267379.86368996</v>
          </cell>
          <cell r="AK8">
            <v>24</v>
          </cell>
          <cell r="AR8">
            <v>46499757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72205914.049999997</v>
          </cell>
          <cell r="AM9">
            <v>45944622.550000012</v>
          </cell>
          <cell r="AN9">
            <v>16136508.879999999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57160073.82</v>
          </cell>
          <cell r="AM16">
            <v>36370954.950000003</v>
          </cell>
          <cell r="AN16">
            <v>13071407.93</v>
          </cell>
        </row>
        <row r="20">
          <cell r="F20">
            <v>476689505.90532994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357721680.63999999</v>
          </cell>
          <cell r="AM21">
            <v>227618304.35000002</v>
          </cell>
          <cell r="AN21">
            <v>79479227.829999983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18837273.920000002</v>
          </cell>
          <cell r="AM27">
            <v>11986157.099999998</v>
          </cell>
          <cell r="AN27">
            <v>4092363.43</v>
          </cell>
        </row>
        <row r="39">
          <cell r="F39">
            <v>183767242.26963598</v>
          </cell>
          <cell r="AK39">
            <v>10664</v>
          </cell>
          <cell r="AR39">
            <v>42004400</v>
          </cell>
        </row>
        <row r="40">
          <cell r="AK40">
            <v>10599</v>
          </cell>
        </row>
        <row r="41">
          <cell r="H41">
            <v>4417</v>
          </cell>
          <cell r="U41">
            <v>3318</v>
          </cell>
          <cell r="AK41">
            <v>2444</v>
          </cell>
          <cell r="AL41">
            <v>9004970.5399999991</v>
          </cell>
          <cell r="AM41">
            <v>5729832.5900000008</v>
          </cell>
          <cell r="AN41">
            <v>2043718.2699999998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102</v>
          </cell>
          <cell r="V51">
            <v>139994678.25</v>
          </cell>
          <cell r="AK51">
            <v>66</v>
          </cell>
          <cell r="AL51">
            <v>102963034.63</v>
          </cell>
          <cell r="AM51">
            <v>65515377.560000002</v>
          </cell>
          <cell r="AN51">
            <v>23213637.690000005</v>
          </cell>
        </row>
        <row r="55">
          <cell r="F55">
            <v>17312468566.606491</v>
          </cell>
          <cell r="AK55">
            <v>47697</v>
          </cell>
          <cell r="AR55">
            <v>3919009185</v>
          </cell>
        </row>
        <row r="56">
          <cell r="F56">
            <v>10900101973.195854</v>
          </cell>
          <cell r="H56">
            <v>105081</v>
          </cell>
          <cell r="I56">
            <v>20357256617.010002</v>
          </cell>
          <cell r="U56">
            <v>50588</v>
          </cell>
          <cell r="V56">
            <v>9635497148.8000011</v>
          </cell>
          <cell r="AK56">
            <v>43533</v>
          </cell>
          <cell r="AL56">
            <v>8569851874.5599995</v>
          </cell>
          <cell r="AM56">
            <v>5452996592.8200035</v>
          </cell>
          <cell r="AN56">
            <v>1921469621.5499966</v>
          </cell>
          <cell r="AR56">
            <v>2457582101</v>
          </cell>
        </row>
        <row r="71">
          <cell r="F71">
            <v>415733017.61540794</v>
          </cell>
          <cell r="H71">
            <v>4681</v>
          </cell>
          <cell r="I71">
            <v>805486735.70000005</v>
          </cell>
          <cell r="U71">
            <v>2775</v>
          </cell>
          <cell r="V71">
            <v>414478742.76999998</v>
          </cell>
          <cell r="AK71">
            <v>2579</v>
          </cell>
          <cell r="AL71">
            <v>400833314.03000003</v>
          </cell>
          <cell r="AM71">
            <v>349133519.83999997</v>
          </cell>
          <cell r="AN71">
            <v>89806409.51000002</v>
          </cell>
          <cell r="AR71">
            <v>93298335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585745950.72061992</v>
          </cell>
          <cell r="H75">
            <v>11999</v>
          </cell>
          <cell r="I75">
            <v>984629276.52999997</v>
          </cell>
          <cell r="U75">
            <v>6383</v>
          </cell>
          <cell r="V75">
            <v>552527324.4000001</v>
          </cell>
          <cell r="AK75">
            <v>4338</v>
          </cell>
          <cell r="AL75">
            <v>353461060.84000003</v>
          </cell>
          <cell r="AM75">
            <v>321708597.63999999</v>
          </cell>
          <cell r="AN75">
            <v>78385782.830000013</v>
          </cell>
          <cell r="AR75">
            <v>132738894</v>
          </cell>
        </row>
        <row r="85">
          <cell r="F85">
            <v>3172685226.3891597</v>
          </cell>
          <cell r="H85">
            <v>5846</v>
          </cell>
          <cell r="I85">
            <v>11194473194.859999</v>
          </cell>
          <cell r="U85">
            <v>1462</v>
          </cell>
          <cell r="V85">
            <v>3105952631.2600002</v>
          </cell>
          <cell r="AK85">
            <v>1001</v>
          </cell>
          <cell r="AL85">
            <v>2383920591.75</v>
          </cell>
          <cell r="AM85">
            <v>1516888665.79</v>
          </cell>
          <cell r="AN85">
            <v>533550625.47000003</v>
          </cell>
          <cell r="AR85">
            <v>718330975</v>
          </cell>
        </row>
        <row r="97">
          <cell r="F97">
            <v>1836130269.52705</v>
          </cell>
          <cell r="H97">
            <v>234</v>
          </cell>
          <cell r="I97">
            <v>2189936393.7623234</v>
          </cell>
          <cell r="U97">
            <v>185</v>
          </cell>
          <cell r="V97">
            <v>1885615714.1572747</v>
          </cell>
          <cell r="AK97">
            <v>55</v>
          </cell>
          <cell r="AL97">
            <v>651445202.03000009</v>
          </cell>
          <cell r="AM97">
            <v>414514581.15999997</v>
          </cell>
          <cell r="AN97">
            <v>145783383.19</v>
          </cell>
          <cell r="AR97">
            <v>422980512</v>
          </cell>
        </row>
        <row r="98">
          <cell r="F98">
            <v>402072129.15839994</v>
          </cell>
          <cell r="H98">
            <v>781</v>
          </cell>
          <cell r="I98">
            <v>459645908.26000005</v>
          </cell>
          <cell r="U98">
            <v>399</v>
          </cell>
          <cell r="V98">
            <v>287711724.16999996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94078368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15</v>
          </cell>
          <cell r="V99">
            <v>130570520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30539482</v>
          </cell>
        </row>
        <row r="100">
          <cell r="D100" t="str">
            <v>w tym beneficjenci - gminy</v>
          </cell>
          <cell r="H100">
            <v>757</v>
          </cell>
          <cell r="I100">
            <v>306995186.20000005</v>
          </cell>
          <cell r="U100">
            <v>384</v>
          </cell>
          <cell r="V100">
            <v>157141204.17000002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63538886</v>
          </cell>
        </row>
        <row r="101">
          <cell r="F101">
            <v>444391553.30329806</v>
          </cell>
          <cell r="AK101">
            <v>5256</v>
          </cell>
          <cell r="AR101">
            <v>99046174</v>
          </cell>
        </row>
        <row r="102">
          <cell r="H102">
            <v>9862</v>
          </cell>
          <cell r="I102">
            <v>716189202.85000002</v>
          </cell>
          <cell r="U102">
            <v>5621</v>
          </cell>
          <cell r="V102">
            <v>395035181.38999999</v>
          </cell>
          <cell r="AK102">
            <v>4708</v>
          </cell>
          <cell r="AL102">
            <v>353465582.40999997</v>
          </cell>
          <cell r="AM102">
            <v>223816503.06</v>
          </cell>
          <cell r="AN102">
            <v>78023712.840000004</v>
          </cell>
        </row>
        <row r="112">
          <cell r="H112">
            <v>1741</v>
          </cell>
          <cell r="I112">
            <v>124525798.82000001</v>
          </cell>
          <cell r="U112">
            <v>651</v>
          </cell>
          <cell r="V112">
            <v>34940296.979999997</v>
          </cell>
          <cell r="AK112">
            <v>555</v>
          </cell>
          <cell r="AL112">
            <v>32579664.559999999</v>
          </cell>
          <cell r="AM112">
            <v>20730438.130000003</v>
          </cell>
          <cell r="AN112">
            <v>7337857.4699999997</v>
          </cell>
        </row>
        <row r="125">
          <cell r="AK125">
            <v>123023</v>
          </cell>
        </row>
        <row r="126">
          <cell r="F126">
            <v>3377830113.3082399</v>
          </cell>
          <cell r="H126">
            <v>35642</v>
          </cell>
          <cell r="I126">
            <v>4485450000</v>
          </cell>
          <cell r="U126">
            <v>26135</v>
          </cell>
          <cell r="V126">
            <v>3337300000</v>
          </cell>
          <cell r="AK126">
            <v>27025</v>
          </cell>
          <cell r="AL126">
            <v>3247610000</v>
          </cell>
          <cell r="AM126">
            <v>2066454243</v>
          </cell>
          <cell r="AN126">
            <v>726457592.38</v>
          </cell>
          <cell r="AR126">
            <v>757471231</v>
          </cell>
        </row>
        <row r="135">
          <cell r="F135">
            <v>3119723254.0742741</v>
          </cell>
          <cell r="H135">
            <v>31826</v>
          </cell>
          <cell r="I135">
            <v>5629350000</v>
          </cell>
          <cell r="U135">
            <v>17099</v>
          </cell>
          <cell r="V135">
            <v>2994650000</v>
          </cell>
          <cell r="AK135">
            <v>17343</v>
          </cell>
          <cell r="AL135">
            <v>2702470000</v>
          </cell>
          <cell r="AM135">
            <v>1719581661</v>
          </cell>
          <cell r="AN135">
            <v>594103065.21999991</v>
          </cell>
          <cell r="AR135">
            <v>692377347</v>
          </cell>
        </row>
        <row r="144">
          <cell r="F144">
            <v>4340055886.2932978</v>
          </cell>
          <cell r="H144">
            <v>89941</v>
          </cell>
          <cell r="I144">
            <v>5396460000</v>
          </cell>
          <cell r="U144">
            <v>71620</v>
          </cell>
          <cell r="V144">
            <v>4297200000</v>
          </cell>
          <cell r="AK144">
            <v>73695</v>
          </cell>
          <cell r="AL144">
            <v>4040028000</v>
          </cell>
          <cell r="AM144">
            <v>2570669816.3999996</v>
          </cell>
          <cell r="AN144">
            <v>898504577.76999998</v>
          </cell>
          <cell r="AR144">
            <v>969252603</v>
          </cell>
        </row>
        <row r="155">
          <cell r="F155">
            <v>2874351646.7879181</v>
          </cell>
          <cell r="H155">
            <v>12801</v>
          </cell>
          <cell r="I155">
            <v>5494853115.4400005</v>
          </cell>
          <cell r="U155">
            <v>6598</v>
          </cell>
          <cell r="V155">
            <v>2819938604.9000001</v>
          </cell>
          <cell r="AK155">
            <v>4660</v>
          </cell>
          <cell r="AL155">
            <v>2020269957.0200005</v>
          </cell>
          <cell r="AM155">
            <v>1285497762.6400001</v>
          </cell>
          <cell r="AN155">
            <v>451728741.96000004</v>
          </cell>
          <cell r="AR155">
            <v>651577793</v>
          </cell>
        </row>
        <row r="161">
          <cell r="F161">
            <v>10255831.167482</v>
          </cell>
          <cell r="H161">
            <v>887</v>
          </cell>
          <cell r="U161">
            <v>571</v>
          </cell>
          <cell r="V161">
            <v>10115497.399999999</v>
          </cell>
          <cell r="AK161">
            <v>570</v>
          </cell>
          <cell r="AL161">
            <v>9979061.1999999993</v>
          </cell>
          <cell r="AM161">
            <v>6349673.71</v>
          </cell>
          <cell r="AN161">
            <v>2332100.96</v>
          </cell>
          <cell r="AR161">
            <v>2396857</v>
          </cell>
        </row>
        <row r="167">
          <cell r="F167">
            <v>10071696438.216454</v>
          </cell>
          <cell r="AK167">
            <v>2224</v>
          </cell>
          <cell r="AR167">
            <v>2313455964</v>
          </cell>
        </row>
        <row r="168">
          <cell r="H168">
            <v>6638</v>
          </cell>
          <cell r="I168">
            <v>10040514468.359867</v>
          </cell>
          <cell r="U168">
            <v>3042</v>
          </cell>
          <cell r="V168">
            <v>4241326199.2864509</v>
          </cell>
          <cell r="AK168">
            <v>1327</v>
          </cell>
          <cell r="AL168">
            <v>2626502149.6499996</v>
          </cell>
          <cell r="AM168">
            <v>1671243307.7</v>
          </cell>
          <cell r="AN168">
            <v>608505276.12</v>
          </cell>
        </row>
        <row r="169">
          <cell r="H169">
            <v>4423</v>
          </cell>
          <cell r="I169">
            <v>9898377321.483139</v>
          </cell>
          <cell r="U169">
            <v>2456</v>
          </cell>
          <cell r="V169">
            <v>5046126807.8901386</v>
          </cell>
          <cell r="AK169">
            <v>1395</v>
          </cell>
          <cell r="AL169">
            <v>3164460728.5900002</v>
          </cell>
          <cell r="AM169">
            <v>2123362084.8100002</v>
          </cell>
          <cell r="AN169">
            <v>710862744.26999986</v>
          </cell>
        </row>
        <row r="172">
          <cell r="H172">
            <v>1538</v>
          </cell>
          <cell r="I172">
            <v>944992148.65084243</v>
          </cell>
          <cell r="U172">
            <v>856</v>
          </cell>
          <cell r="V172">
            <v>532490965.63637745</v>
          </cell>
          <cell r="AK172">
            <v>625</v>
          </cell>
          <cell r="AL172">
            <v>471382169.73000008</v>
          </cell>
          <cell r="AM172">
            <v>299940471.19999999</v>
          </cell>
          <cell r="AN172">
            <v>105079328.67</v>
          </cell>
        </row>
        <row r="173">
          <cell r="H173">
            <v>350</v>
          </cell>
          <cell r="I173">
            <v>444843734.67647958</v>
          </cell>
          <cell r="U173">
            <v>213</v>
          </cell>
          <cell r="V173">
            <v>260735803.99121955</v>
          </cell>
          <cell r="AK173">
            <v>208</v>
          </cell>
          <cell r="AL173">
            <v>247692692.36000004</v>
          </cell>
          <cell r="AM173">
            <v>157606859.40000001</v>
          </cell>
          <cell r="AN173">
            <v>55998344.390000008</v>
          </cell>
        </row>
        <row r="174">
          <cell r="H174">
            <v>103</v>
          </cell>
          <cell r="I174">
            <v>58895854.840573631</v>
          </cell>
          <cell r="U174">
            <v>75</v>
          </cell>
          <cell r="V174">
            <v>43819382.976900831</v>
          </cell>
          <cell r="AK174">
            <v>75</v>
          </cell>
          <cell r="AL174">
            <v>42629766.57</v>
          </cell>
          <cell r="AM174">
            <v>27125320.16</v>
          </cell>
          <cell r="AN174">
            <v>9568679.6400000006</v>
          </cell>
        </row>
        <row r="176">
          <cell r="F176">
            <v>1113435838.1467721</v>
          </cell>
          <cell r="H176">
            <v>35515</v>
          </cell>
          <cell r="I176">
            <v>151788464.58999997</v>
          </cell>
          <cell r="U176">
            <v>28268</v>
          </cell>
          <cell r="V176">
            <v>1130511546.4499998</v>
          </cell>
          <cell r="AK176">
            <v>19056</v>
          </cell>
          <cell r="AL176">
            <v>950535677.93999994</v>
          </cell>
          <cell r="AM176">
            <v>604824431.27999997</v>
          </cell>
          <cell r="AN176">
            <v>215905011.60999998</v>
          </cell>
          <cell r="AR176">
            <v>254089060</v>
          </cell>
        </row>
        <row r="177">
          <cell r="H177">
            <v>32876</v>
          </cell>
          <cell r="I177">
            <v>135599112.30999997</v>
          </cell>
          <cell r="U177">
            <v>26444</v>
          </cell>
          <cell r="V177">
            <v>1121283289.5799999</v>
          </cell>
          <cell r="AK177">
            <v>18600</v>
          </cell>
          <cell r="AL177">
            <v>941306974.26999998</v>
          </cell>
          <cell r="AM177">
            <v>598952216.32000005</v>
          </cell>
          <cell r="AN177">
            <v>213874531.20000002</v>
          </cell>
        </row>
        <row r="178">
          <cell r="H178">
            <v>32714</v>
          </cell>
          <cell r="I178">
            <v>133204268.40999998</v>
          </cell>
          <cell r="U178">
            <v>26387</v>
          </cell>
          <cell r="AK178">
            <v>2873</v>
          </cell>
          <cell r="AL178">
            <v>112767883.20000002</v>
          </cell>
          <cell r="AM178">
            <v>71753978.160000011</v>
          </cell>
          <cell r="AN178">
            <v>25530160.989999998</v>
          </cell>
        </row>
        <row r="204">
          <cell r="H204">
            <v>162</v>
          </cell>
          <cell r="I204">
            <v>2394843.9</v>
          </cell>
          <cell r="U204">
            <v>57</v>
          </cell>
          <cell r="AK204">
            <v>9463</v>
          </cell>
          <cell r="AL204">
            <v>410442348.08999997</v>
          </cell>
          <cell r="AM204">
            <v>261163597.22000003</v>
          </cell>
          <cell r="AN204">
            <v>93534285.190000013</v>
          </cell>
        </row>
        <row r="216">
          <cell r="V216">
            <v>539640000</v>
          </cell>
          <cell r="AK216">
            <v>7877</v>
          </cell>
          <cell r="AL216">
            <v>418096742.98000002</v>
          </cell>
          <cell r="AM216">
            <v>266034640.94000003</v>
          </cell>
          <cell r="AN216">
            <v>94810085.019999996</v>
          </cell>
        </row>
        <row r="227">
          <cell r="H227">
            <v>2639</v>
          </cell>
          <cell r="I227">
            <v>16189352.279999999</v>
          </cell>
          <cell r="U227">
            <v>1824</v>
          </cell>
          <cell r="V227">
            <v>9228256.8699999992</v>
          </cell>
          <cell r="AK227">
            <v>1357</v>
          </cell>
          <cell r="AL227">
            <v>9228703.6700000018</v>
          </cell>
          <cell r="AM227">
            <v>5872214.96</v>
          </cell>
          <cell r="AN227">
            <v>2030480.4100000001</v>
          </cell>
        </row>
        <row r="234">
          <cell r="F234">
            <v>1160037216.6839099</v>
          </cell>
          <cell r="AR234">
            <v>262416420</v>
          </cell>
        </row>
        <row r="235">
          <cell r="H235">
            <v>804</v>
          </cell>
          <cell r="U235">
            <v>772</v>
          </cell>
          <cell r="AK235">
            <v>741</v>
          </cell>
          <cell r="AL235">
            <v>806145706.71000004</v>
          </cell>
          <cell r="AM235">
            <v>512031375.15999997</v>
          </cell>
          <cell r="AN235">
            <v>180080641.93000001</v>
          </cell>
        </row>
        <row r="248">
          <cell r="AK248">
            <v>756</v>
          </cell>
          <cell r="AL248">
            <v>271254898.06999999</v>
          </cell>
          <cell r="AM248">
            <v>172599482.47999999</v>
          </cell>
          <cell r="AN248">
            <v>62977142.140000001</v>
          </cell>
        </row>
        <row r="249">
          <cell r="F249">
            <v>8497508467.3038206</v>
          </cell>
          <cell r="H249">
            <v>675295</v>
          </cell>
          <cell r="U249">
            <v>608759</v>
          </cell>
          <cell r="AK249">
            <v>122869</v>
          </cell>
          <cell r="AL249">
            <v>8362376780.3399992</v>
          </cell>
          <cell r="AM249">
            <v>5320957373.3599997</v>
          </cell>
          <cell r="AN249">
            <v>1886830686.3000002</v>
          </cell>
          <cell r="AR249">
            <v>1919664058</v>
          </cell>
        </row>
        <row r="250">
          <cell r="H250">
            <v>631347</v>
          </cell>
          <cell r="U250">
            <v>570420</v>
          </cell>
          <cell r="V250">
            <v>7233454518.3900003</v>
          </cell>
          <cell r="AK250">
            <v>115478</v>
          </cell>
          <cell r="AL250">
            <v>7729111873.3900003</v>
          </cell>
          <cell r="AM250">
            <v>4918011276.0999994</v>
          </cell>
          <cell r="AN250">
            <v>1744227252.9800003</v>
          </cell>
        </row>
        <row r="251">
          <cell r="H251">
            <v>61396</v>
          </cell>
          <cell r="U251">
            <v>56864</v>
          </cell>
          <cell r="V251">
            <v>616848815.55999994</v>
          </cell>
          <cell r="AK251">
            <v>13518</v>
          </cell>
          <cell r="AL251">
            <v>633264906.95000005</v>
          </cell>
          <cell r="AM251">
            <v>402946097.25999999</v>
          </cell>
          <cell r="AN251">
            <v>142603433.31999999</v>
          </cell>
        </row>
        <row r="252">
          <cell r="H252">
            <v>525581</v>
          </cell>
          <cell r="U252">
            <v>465033</v>
          </cell>
          <cell r="AK252">
            <v>94356</v>
          </cell>
          <cell r="AL252">
            <v>6819311541.5500002</v>
          </cell>
          <cell r="AM252">
            <v>4339122861.8899994</v>
          </cell>
          <cell r="AN252">
            <v>1529400811.1299999</v>
          </cell>
        </row>
        <row r="270">
          <cell r="H270">
            <v>149714</v>
          </cell>
          <cell r="U270">
            <v>143726</v>
          </cell>
          <cell r="AK270">
            <v>57610</v>
          </cell>
          <cell r="AL270">
            <v>1543021121.9899995</v>
          </cell>
          <cell r="AM270">
            <v>981806439.96000016</v>
          </cell>
          <cell r="AN270">
            <v>357419310.81</v>
          </cell>
        </row>
        <row r="275">
          <cell r="AK275">
            <v>1</v>
          </cell>
          <cell r="AL275">
            <v>44116.800000000003</v>
          </cell>
          <cell r="AM275">
            <v>28071.51</v>
          </cell>
          <cell r="AN275">
            <v>10564.36</v>
          </cell>
        </row>
        <row r="276">
          <cell r="F276">
            <v>3749908245.9409218</v>
          </cell>
          <cell r="H276">
            <v>176148</v>
          </cell>
          <cell r="U276">
            <v>160622</v>
          </cell>
          <cell r="AK276">
            <v>34297</v>
          </cell>
          <cell r="AL276">
            <v>3558523634.5100002</v>
          </cell>
          <cell r="AM276">
            <v>2264286717.9499998</v>
          </cell>
          <cell r="AN276">
            <v>803884738.72000003</v>
          </cell>
          <cell r="AR276">
            <v>849068117</v>
          </cell>
        </row>
        <row r="277">
          <cell r="H277">
            <v>42305</v>
          </cell>
          <cell r="U277">
            <v>37861</v>
          </cell>
          <cell r="V277">
            <v>800996392.74000001</v>
          </cell>
          <cell r="AK277">
            <v>16751</v>
          </cell>
          <cell r="AL277">
            <v>802893540</v>
          </cell>
          <cell r="AM277">
            <v>510880798.64999998</v>
          </cell>
          <cell r="AN277">
            <v>180378191.33000001</v>
          </cell>
        </row>
        <row r="278">
          <cell r="H278">
            <v>148055</v>
          </cell>
          <cell r="U278">
            <v>135136</v>
          </cell>
          <cell r="V278">
            <v>2725263259.23</v>
          </cell>
          <cell r="AK278">
            <v>32049</v>
          </cell>
          <cell r="AL278">
            <v>2755630094.5100002</v>
          </cell>
          <cell r="AM278">
            <v>1753405919.3</v>
          </cell>
          <cell r="AN278">
            <v>623506547.38999999</v>
          </cell>
        </row>
        <row r="279">
          <cell r="H279">
            <v>135368</v>
          </cell>
          <cell r="U279">
            <v>120664</v>
          </cell>
          <cell r="AK279">
            <v>23991</v>
          </cell>
          <cell r="AL279">
            <v>2997485203.5599995</v>
          </cell>
          <cell r="AM279">
            <v>1907298314.5799999</v>
          </cell>
          <cell r="AN279">
            <v>674026166.99000001</v>
          </cell>
        </row>
        <row r="297">
          <cell r="H297">
            <v>40780</v>
          </cell>
          <cell r="U297">
            <v>39958</v>
          </cell>
          <cell r="AK297">
            <v>17901</v>
          </cell>
          <cell r="AL297">
            <v>561038430.95000005</v>
          </cell>
          <cell r="AM297">
            <v>356988403.37</v>
          </cell>
          <cell r="AN297">
            <v>129858571.72999999</v>
          </cell>
        </row>
        <row r="302">
          <cell r="F302">
            <v>12503724694.362413</v>
          </cell>
          <cell r="H302">
            <v>7142251</v>
          </cell>
          <cell r="U302">
            <v>7002463</v>
          </cell>
          <cell r="V302">
            <v>12475237673.110001</v>
          </cell>
          <cell r="AK302">
            <v>1099753</v>
          </cell>
          <cell r="AL302">
            <v>12511474259.009998</v>
          </cell>
          <cell r="AM302">
            <v>8468104216.3799992</v>
          </cell>
          <cell r="AN302">
            <v>2818649901.2399998</v>
          </cell>
          <cell r="AR302">
            <v>2817028425</v>
          </cell>
        </row>
        <row r="303">
          <cell r="H303">
            <v>279911</v>
          </cell>
          <cell r="U303">
            <v>275849</v>
          </cell>
          <cell r="V303">
            <v>622004137.57000005</v>
          </cell>
          <cell r="AK303">
            <v>42186</v>
          </cell>
          <cell r="AL303">
            <v>624339739.21000004</v>
          </cell>
          <cell r="AM303">
            <v>424688591.77999997</v>
          </cell>
          <cell r="AN303">
            <v>140587952.61999997</v>
          </cell>
        </row>
        <row r="304">
          <cell r="H304">
            <v>5929841</v>
          </cell>
          <cell r="U304">
            <v>5830782</v>
          </cell>
          <cell r="V304">
            <v>10459948879.67</v>
          </cell>
          <cell r="AK304">
            <v>940599</v>
          </cell>
          <cell r="AL304">
            <v>10487391254.299999</v>
          </cell>
          <cell r="AM304">
            <v>7073167543.4099989</v>
          </cell>
          <cell r="AN304">
            <v>2366598996.6199999</v>
          </cell>
        </row>
        <row r="305">
          <cell r="H305">
            <v>1142982</v>
          </cell>
          <cell r="U305">
            <v>1110274</v>
          </cell>
          <cell r="V305">
            <v>1393284655.8699999</v>
          </cell>
          <cell r="AK305">
            <v>223773</v>
          </cell>
          <cell r="AL305">
            <v>1399743265.5000002</v>
          </cell>
          <cell r="AM305">
            <v>970248081.18999994</v>
          </cell>
          <cell r="AN305">
            <v>311462952.00000006</v>
          </cell>
        </row>
        <row r="306">
          <cell r="H306">
            <v>7141442</v>
          </cell>
          <cell r="U306">
            <v>7001654</v>
          </cell>
          <cell r="V306">
            <v>12471234132.810001</v>
          </cell>
          <cell r="AK306">
            <v>1099674</v>
          </cell>
          <cell r="AL306">
            <v>12509048992.619999</v>
          </cell>
          <cell r="AM306">
            <v>8466561022.1199989</v>
          </cell>
          <cell r="AN306">
            <v>2818083691.3899999</v>
          </cell>
        </row>
        <row r="316">
          <cell r="H316">
            <v>809</v>
          </cell>
          <cell r="U316">
            <v>809</v>
          </cell>
          <cell r="V316">
            <v>4003540.3000000003</v>
          </cell>
          <cell r="AK316">
            <v>812</v>
          </cell>
          <cell r="AL316">
            <v>2425266.3899999997</v>
          </cell>
          <cell r="AM316">
            <v>1543194.2599999998</v>
          </cell>
          <cell r="AN316">
            <v>566209.84999999986</v>
          </cell>
        </row>
        <row r="318">
          <cell r="F318">
            <v>973430392.62874186</v>
          </cell>
          <cell r="H318">
            <v>144696</v>
          </cell>
          <cell r="U318">
            <v>136649</v>
          </cell>
          <cell r="V318">
            <v>969960810.70999992</v>
          </cell>
          <cell r="AK318">
            <v>57965</v>
          </cell>
          <cell r="AL318">
            <v>970851903.80000007</v>
          </cell>
          <cell r="AM318">
            <v>669053985.94999993</v>
          </cell>
          <cell r="AN318">
            <v>210724849.16</v>
          </cell>
          <cell r="AR318">
            <v>211340000</v>
          </cell>
        </row>
        <row r="323">
          <cell r="F323">
            <v>724239376.37174201</v>
          </cell>
          <cell r="H323">
            <v>1112</v>
          </cell>
          <cell r="I323">
            <v>2554318245.1499996</v>
          </cell>
          <cell r="U323">
            <v>436</v>
          </cell>
          <cell r="V323">
            <v>732517089</v>
          </cell>
          <cell r="AK323">
            <v>347</v>
          </cell>
          <cell r="AL323">
            <v>463749062.31999999</v>
          </cell>
          <cell r="AM323">
            <v>241479265.17999998</v>
          </cell>
          <cell r="AN323">
            <v>102659747.74000001</v>
          </cell>
          <cell r="AR323">
            <v>163644108</v>
          </cell>
        </row>
        <row r="331">
          <cell r="F331">
            <v>15255586.709932001</v>
          </cell>
          <cell r="H331">
            <v>1684</v>
          </cell>
          <cell r="I331">
            <v>17025082.209999997</v>
          </cell>
          <cell r="U331">
            <v>1400</v>
          </cell>
          <cell r="V331">
            <v>15125597.560000001</v>
          </cell>
          <cell r="AK331">
            <v>828</v>
          </cell>
          <cell r="AL331">
            <v>12946280.149999999</v>
          </cell>
          <cell r="AM331">
            <v>8237711.9100000001</v>
          </cell>
          <cell r="AN331">
            <v>2929544.7500000005</v>
          </cell>
          <cell r="AR331">
            <v>3470000</v>
          </cell>
        </row>
        <row r="337">
          <cell r="F337">
            <v>4263110302.9049883</v>
          </cell>
          <cell r="AK337">
            <v>24086</v>
          </cell>
          <cell r="AR337">
            <v>964653465</v>
          </cell>
        </row>
        <row r="338">
          <cell r="H338">
            <v>620</v>
          </cell>
          <cell r="I338">
            <v>61028000</v>
          </cell>
          <cell r="U338">
            <v>603</v>
          </cell>
          <cell r="V338">
            <v>59640000</v>
          </cell>
          <cell r="AK338">
            <v>334</v>
          </cell>
          <cell r="AL338">
            <v>59798460</v>
          </cell>
          <cell r="AM338">
            <v>38049760.07</v>
          </cell>
          <cell r="AN338">
            <v>13630497.820000002</v>
          </cell>
        </row>
        <row r="341">
          <cell r="H341">
            <v>52499</v>
          </cell>
          <cell r="I341">
            <v>6028254297.6028576</v>
          </cell>
          <cell r="AK341">
            <v>24000</v>
          </cell>
          <cell r="AL341">
            <v>3261572201.9600005</v>
          </cell>
          <cell r="AM341">
            <v>2032763427.4300001</v>
          </cell>
          <cell r="AN341">
            <v>736798243.06000006</v>
          </cell>
        </row>
        <row r="342">
          <cell r="H342">
            <v>52499</v>
          </cell>
          <cell r="I342">
            <v>6028254297.6028576</v>
          </cell>
          <cell r="U342">
            <v>30090</v>
          </cell>
          <cell r="V342">
            <v>3428889800.4174938</v>
          </cell>
          <cell r="AK342">
            <v>23947</v>
          </cell>
          <cell r="AL342">
            <v>3256525521.4200006</v>
          </cell>
          <cell r="AM342">
            <v>2029552224.8100002</v>
          </cell>
          <cell r="AN342">
            <v>735663531.3900001</v>
          </cell>
        </row>
        <row r="343">
          <cell r="U343">
            <v>63</v>
          </cell>
          <cell r="V343">
            <v>5046680.5399999991</v>
          </cell>
          <cell r="AK343">
            <v>62</v>
          </cell>
          <cell r="AL343">
            <v>5046680.5399999991</v>
          </cell>
          <cell r="AM343">
            <v>3211202.62</v>
          </cell>
          <cell r="AN343">
            <v>1134711.67</v>
          </cell>
        </row>
        <row r="344">
          <cell r="H344">
            <v>404</v>
          </cell>
          <cell r="I344">
            <v>244129322.9807418</v>
          </cell>
          <cell r="AK344">
            <v>284</v>
          </cell>
          <cell r="AL344">
            <v>160398752.38999999</v>
          </cell>
          <cell r="AM344">
            <v>89148994.270000011</v>
          </cell>
          <cell r="AN344">
            <v>35773776.989999995</v>
          </cell>
        </row>
        <row r="345">
          <cell r="H345">
            <v>404</v>
          </cell>
          <cell r="I345">
            <v>244129322.9807418</v>
          </cell>
          <cell r="U345">
            <v>315</v>
          </cell>
          <cell r="V345">
            <v>194494644.54011002</v>
          </cell>
          <cell r="AK345">
            <v>283</v>
          </cell>
          <cell r="AL345">
            <v>159428594.10999998</v>
          </cell>
          <cell r="AM345">
            <v>88531682.590000004</v>
          </cell>
          <cell r="AN345">
            <v>35555930.349999994</v>
          </cell>
        </row>
        <row r="346">
          <cell r="U346">
            <v>4</v>
          </cell>
          <cell r="V346">
            <v>970158.28</v>
          </cell>
          <cell r="AK346">
            <v>7</v>
          </cell>
          <cell r="AL346">
            <v>970158.28</v>
          </cell>
          <cell r="AM346">
            <v>617311.68000000005</v>
          </cell>
          <cell r="AN346">
            <v>217846.64</v>
          </cell>
        </row>
        <row r="347">
          <cell r="H347">
            <v>274</v>
          </cell>
          <cell r="I347">
            <v>632089686.15979242</v>
          </cell>
          <cell r="U347">
            <v>273</v>
          </cell>
          <cell r="V347">
            <v>630540433.65979242</v>
          </cell>
          <cell r="AK347">
            <v>274</v>
          </cell>
          <cell r="AL347">
            <v>607070255.53000009</v>
          </cell>
          <cell r="AM347">
            <v>385468336.74000001</v>
          </cell>
          <cell r="AN347">
            <v>137028221.25</v>
          </cell>
        </row>
        <row r="348">
          <cell r="F348">
            <v>2109207932.4055996</v>
          </cell>
          <cell r="H348">
            <v>2131</v>
          </cell>
          <cell r="I348">
            <v>2078114898.7400002</v>
          </cell>
          <cell r="U348">
            <v>1843</v>
          </cell>
          <cell r="V348">
            <v>1697862039.9499998</v>
          </cell>
          <cell r="AK348">
            <v>43</v>
          </cell>
          <cell r="AL348">
            <v>1539510911.6100001</v>
          </cell>
          <cell r="AM348">
            <v>979590463.26000011</v>
          </cell>
          <cell r="AN348">
            <v>344838066.82999998</v>
          </cell>
          <cell r="AR348">
            <v>478137978</v>
          </cell>
        </row>
        <row r="351">
          <cell r="B351">
            <v>21</v>
          </cell>
          <cell r="C351" t="str">
            <v>Wyjątkowe tymczasowe wsparcie dla rolników i MŚP szczególnie dotkniętych kryzysem
związanym z COVID-19</v>
          </cell>
          <cell r="F351">
            <v>1198799592.3358142</v>
          </cell>
          <cell r="H351">
            <v>195625</v>
          </cell>
          <cell r="U351">
            <v>180304</v>
          </cell>
          <cell r="V351">
            <v>1198851096.1099999</v>
          </cell>
          <cell r="AK351">
            <v>180340</v>
          </cell>
          <cell r="AL351">
            <v>1199187395.2399998</v>
          </cell>
          <cell r="AM351">
            <v>763042532.93000019</v>
          </cell>
          <cell r="AN351">
            <v>267027232.38999996</v>
          </cell>
          <cell r="AR351">
            <v>266943558</v>
          </cell>
        </row>
        <row r="352">
          <cell r="F352">
            <v>578725471.75484598</v>
          </cell>
          <cell r="H352">
            <v>34662</v>
          </cell>
          <cell r="U352">
            <v>30137</v>
          </cell>
          <cell r="V352">
            <v>578594815</v>
          </cell>
          <cell r="AK352">
            <v>30137</v>
          </cell>
          <cell r="AL352">
            <v>578724815</v>
          </cell>
          <cell r="AM352">
            <v>368242599.77000004</v>
          </cell>
          <cell r="AN352">
            <v>122722661.33</v>
          </cell>
          <cell r="AR352">
            <v>122722815</v>
          </cell>
        </row>
        <row r="353">
          <cell r="F353">
            <v>1107985974.3762119</v>
          </cell>
          <cell r="AK353">
            <v>53466</v>
          </cell>
          <cell r="AR353">
            <v>262285099</v>
          </cell>
        </row>
        <row r="354">
          <cell r="AK354">
            <v>17662</v>
          </cell>
          <cell r="AL354">
            <v>586710746.80999994</v>
          </cell>
          <cell r="AM354">
            <v>373321628.94999999</v>
          </cell>
          <cell r="AN354">
            <v>137689495.24000001</v>
          </cell>
        </row>
        <row r="355">
          <cell r="AK355">
            <v>35804</v>
          </cell>
          <cell r="AL355">
            <v>673095313.02999997</v>
          </cell>
          <cell r="AM355">
            <v>428288593.16000003</v>
          </cell>
          <cell r="AN355">
            <v>160332838.28</v>
          </cell>
        </row>
        <row r="356">
          <cell r="F356">
            <v>79864874509.721848</v>
          </cell>
          <cell r="H356">
            <v>8793099</v>
          </cell>
          <cell r="I356">
            <v>92200377629.056625</v>
          </cell>
          <cell r="U356">
            <v>8383346</v>
          </cell>
          <cell r="V356">
            <v>78930663333.906647</v>
          </cell>
          <cell r="AK356">
            <v>1312851</v>
          </cell>
          <cell r="AL356">
            <v>68532973550.540009</v>
          </cell>
          <cell r="AM356">
            <v>44354638563.170006</v>
          </cell>
          <cell r="AN356">
            <v>15401246090.079996</v>
          </cell>
          <cell r="AR356">
            <v>18057323616</v>
          </cell>
        </row>
        <row r="357">
          <cell r="F357">
            <v>80409866509.721832</v>
          </cell>
          <cell r="V357">
            <v>79475655333.906647</v>
          </cell>
          <cell r="AL357">
            <v>69077965550.540009</v>
          </cell>
          <cell r="AM357">
            <v>44701416972.630005</v>
          </cell>
          <cell r="AN357">
            <v>15519477405.579996</v>
          </cell>
          <cell r="AR357">
            <v>18175554933</v>
          </cell>
        </row>
      </sheetData>
      <sheetData sheetId="19"/>
      <sheetData sheetId="20"/>
      <sheetData sheetId="21"/>
      <sheetData sheetId="22"/>
      <sheetData sheetId="23">
        <row r="7">
          <cell r="F7">
            <v>10175271.799999993</v>
          </cell>
        </row>
        <row r="8">
          <cell r="F8">
            <v>22571733.219999999</v>
          </cell>
        </row>
        <row r="10">
          <cell r="F10">
            <v>124560595.84</v>
          </cell>
        </row>
        <row r="11">
          <cell r="F11">
            <v>457082693.73999995</v>
          </cell>
        </row>
        <row r="13">
          <cell r="F13">
            <v>1298698039.3708963</v>
          </cell>
        </row>
        <row r="14">
          <cell r="F14">
            <v>1020353180.0608964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3886038430.9499998</v>
          </cell>
        </row>
        <row r="20">
          <cell r="F20">
            <v>3325000000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91919</v>
          </cell>
          <cell r="E46">
            <v>16931550606.259996</v>
          </cell>
          <cell r="M46">
            <v>46470</v>
          </cell>
          <cell r="N46">
            <v>8568313226.9099989</v>
          </cell>
          <cell r="W46">
            <v>7614892166.5200005</v>
          </cell>
          <cell r="X46">
            <v>4845355743.8100033</v>
          </cell>
          <cell r="Y46">
            <v>1704388649.8499966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178268697.26999998</v>
          </cell>
          <cell r="W69">
            <v>173792764.16999999</v>
          </cell>
          <cell r="X69">
            <v>110584334.77999997</v>
          </cell>
          <cell r="Y69">
            <v>39490754.040000007</v>
          </cell>
        </row>
        <row r="92">
          <cell r="D92">
            <v>4443</v>
          </cell>
          <cell r="E92">
            <v>1489780594.96</v>
          </cell>
          <cell r="M92">
            <v>1910</v>
          </cell>
          <cell r="N92">
            <v>607895479.18999994</v>
          </cell>
          <cell r="W92">
            <v>584113857.43999994</v>
          </cell>
          <cell r="X92">
            <v>371671639.86000007</v>
          </cell>
          <cell r="Y92">
            <v>132751434.04000004</v>
          </cell>
        </row>
        <row r="115">
          <cell r="D115">
            <v>2141</v>
          </cell>
          <cell r="E115">
            <v>776787057.8499999</v>
          </cell>
          <cell r="M115">
            <v>478</v>
          </cell>
          <cell r="N115">
            <v>159335757.93000004</v>
          </cell>
          <cell r="W115">
            <v>153108785.93000004</v>
          </cell>
          <cell r="X115">
            <v>97423117.930000007</v>
          </cell>
          <cell r="Y115">
            <v>34868200.640000001</v>
          </cell>
        </row>
        <row r="138">
          <cell r="D138">
            <v>2666</v>
          </cell>
          <cell r="E138">
            <v>210155218.63</v>
          </cell>
          <cell r="M138">
            <v>451</v>
          </cell>
          <cell r="N138">
            <v>32976247.299999997</v>
          </cell>
          <cell r="W138">
            <v>21634815.5</v>
          </cell>
          <cell r="X138">
            <v>13766232.069999998</v>
          </cell>
          <cell r="Y138">
            <v>4776323.32</v>
          </cell>
        </row>
        <row r="161">
          <cell r="D161">
            <v>3016</v>
          </cell>
          <cell r="E161">
            <v>270745831.52000004</v>
          </cell>
          <cell r="M161">
            <v>1047</v>
          </cell>
          <cell r="N161">
            <v>88707740.199999988</v>
          </cell>
          <cell r="W161">
            <v>22309485</v>
          </cell>
          <cell r="X161">
            <v>14195524.369999997</v>
          </cell>
          <cell r="Y161">
            <v>5194259.6599999992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B269-532B-45E5-A109-BB3C00068F8A}">
  <sheetPr>
    <pageSetUpPr fitToPage="1"/>
  </sheetPr>
  <dimension ref="A1:Q96"/>
  <sheetViews>
    <sheetView tabSelected="1" topLeftCell="A2" zoomScale="80" zoomScaleNormal="80" workbookViewId="0">
      <selection sqref="A1:M2"/>
    </sheetView>
  </sheetViews>
  <sheetFormatPr defaultColWidth="9.08984375" defaultRowHeight="12.5" x14ac:dyDescent="0.25"/>
  <cols>
    <col min="1" max="1" width="14.453125" style="1" customWidth="1"/>
    <col min="2" max="2" width="68.36328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9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089843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18" t="s">
        <v>1</v>
      </c>
      <c r="E1" s="319"/>
      <c r="F1" s="320"/>
      <c r="G1" s="321" t="s">
        <v>2</v>
      </c>
      <c r="H1" s="321"/>
      <c r="I1" s="321"/>
      <c r="J1" s="322" t="s">
        <v>3</v>
      </c>
      <c r="K1" s="321"/>
      <c r="L1" s="321"/>
      <c r="M1" s="321"/>
      <c r="N1" s="323"/>
      <c r="O1" s="5" t="s">
        <v>4</v>
      </c>
    </row>
    <row r="2" spans="1:15" s="2" customFormat="1" ht="29" x14ac:dyDescent="0.25">
      <c r="A2" s="324" t="s">
        <v>5</v>
      </c>
      <c r="B2" s="327" t="s">
        <v>6</v>
      </c>
      <c r="C2" s="7" t="s">
        <v>7</v>
      </c>
      <c r="D2" s="330" t="s">
        <v>8</v>
      </c>
      <c r="E2" s="331"/>
      <c r="F2" s="327"/>
      <c r="G2" s="331" t="s">
        <v>9</v>
      </c>
      <c r="H2" s="331"/>
      <c r="I2" s="331"/>
      <c r="J2" s="332" t="s">
        <v>10</v>
      </c>
      <c r="K2" s="333"/>
      <c r="L2" s="333"/>
      <c r="M2" s="333"/>
      <c r="N2" s="334"/>
      <c r="O2" s="6" t="s">
        <v>11</v>
      </c>
    </row>
    <row r="3" spans="1:15" s="2" customFormat="1" ht="29" x14ac:dyDescent="0.25">
      <c r="A3" s="325"/>
      <c r="B3" s="328"/>
      <c r="C3" s="306" t="s">
        <v>12</v>
      </c>
      <c r="D3" s="308" t="s">
        <v>13</v>
      </c>
      <c r="E3" s="8" t="s">
        <v>14</v>
      </c>
      <c r="F3" s="9" t="s">
        <v>15</v>
      </c>
      <c r="G3" s="310" t="s">
        <v>16</v>
      </c>
      <c r="H3" s="10" t="s">
        <v>14</v>
      </c>
      <c r="I3" s="11" t="s">
        <v>15</v>
      </c>
      <c r="J3" s="312" t="s">
        <v>17</v>
      </c>
      <c r="K3" s="314" t="s">
        <v>14</v>
      </c>
      <c r="L3" s="315"/>
      <c r="M3" s="8" t="s">
        <v>18</v>
      </c>
      <c r="N3" s="9" t="s">
        <v>15</v>
      </c>
      <c r="O3" s="316" t="s">
        <v>12</v>
      </c>
    </row>
    <row r="4" spans="1:15" s="2" customFormat="1" ht="22.5" customHeight="1" thickBot="1" x14ac:dyDescent="0.3">
      <c r="A4" s="326"/>
      <c r="B4" s="329"/>
      <c r="C4" s="307"/>
      <c r="D4" s="309"/>
      <c r="E4" s="12" t="s">
        <v>12</v>
      </c>
      <c r="F4" s="13" t="s">
        <v>19</v>
      </c>
      <c r="G4" s="311"/>
      <c r="H4" s="12" t="s">
        <v>12</v>
      </c>
      <c r="I4" s="14" t="s">
        <v>19</v>
      </c>
      <c r="J4" s="313"/>
      <c r="K4" s="12" t="s">
        <v>12</v>
      </c>
      <c r="L4" s="12" t="s">
        <v>20</v>
      </c>
      <c r="M4" s="12" t="s">
        <v>12</v>
      </c>
      <c r="N4" s="13" t="s">
        <v>19</v>
      </c>
      <c r="O4" s="317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203267379.86368996</v>
      </c>
      <c r="D6" s="27">
        <f>SUM(D7:D8)</f>
        <v>200</v>
      </c>
      <c r="E6" s="28">
        <f>SUM(E7:E8)</f>
        <v>352471135.97000003</v>
      </c>
      <c r="F6" s="29">
        <f>IFERROR(E6/C6,".")</f>
        <v>1.734027054446047</v>
      </c>
      <c r="G6" s="30">
        <f>SUM(G7:G8)</f>
        <v>65</v>
      </c>
      <c r="H6" s="28">
        <f>SUM(H7:H8)</f>
        <v>201457966.71999997</v>
      </c>
      <c r="I6" s="31">
        <f>IFERROR(H6/C6,".")</f>
        <v>0.99109835948638991</v>
      </c>
      <c r="J6" s="32">
        <f>'[3]arkusz główny'!AK8</f>
        <v>24</v>
      </c>
      <c r="K6" s="33">
        <f>SUM(K7:K8)</f>
        <v>129365987.87</v>
      </c>
      <c r="L6" s="33">
        <f>SUM(L7:L8)</f>
        <v>82315577.500000015</v>
      </c>
      <c r="M6" s="33">
        <f>SUM(M7:M8)</f>
        <v>29207916.809999999</v>
      </c>
      <c r="N6" s="34">
        <f>IFERROR(M6/O6,".")</f>
        <v>0.62813052571436012</v>
      </c>
      <c r="O6" s="35">
        <f>'[3]arkusz główny'!AR8</f>
        <v>46499757</v>
      </c>
    </row>
    <row r="7" spans="1:15" s="36" customFormat="1" ht="14" x14ac:dyDescent="0.3">
      <c r="A7" s="37" t="s">
        <v>25</v>
      </c>
      <c r="B7" s="38" t="s">
        <v>26</v>
      </c>
      <c r="C7" s="256"/>
      <c r="D7" s="40">
        <f>'[3]arkusz główny'!H9</f>
        <v>195</v>
      </c>
      <c r="E7" s="41">
        <f>'[3]arkusz główny'!I9</f>
        <v>213846805.05000001</v>
      </c>
      <c r="F7" s="265"/>
      <c r="G7" s="43">
        <f>'[3]arkusz główny'!U9</f>
        <v>62</v>
      </c>
      <c r="H7" s="41">
        <f>'[3]arkusz główny'!V9</f>
        <v>106829144.31999999</v>
      </c>
      <c r="I7" s="259"/>
      <c r="J7" s="44">
        <f>'[3]arkusz główny'!AK9</f>
        <v>23</v>
      </c>
      <c r="K7" s="45">
        <f>'[3]arkusz główny'!AL9</f>
        <v>72205914.049999997</v>
      </c>
      <c r="L7" s="45">
        <f>'[3]arkusz główny'!AM9</f>
        <v>45944622.550000012</v>
      </c>
      <c r="M7" s="45">
        <f>'[3]arkusz główny'!AN9</f>
        <v>16136508.879999999</v>
      </c>
      <c r="N7" s="261"/>
      <c r="O7" s="263"/>
    </row>
    <row r="8" spans="1:15" x14ac:dyDescent="0.25">
      <c r="A8" s="47" t="s">
        <v>27</v>
      </c>
      <c r="B8" s="48" t="s">
        <v>28</v>
      </c>
      <c r="C8" s="256"/>
      <c r="D8" s="49">
        <f>'[3]arkusz główny'!H16</f>
        <v>5</v>
      </c>
      <c r="E8" s="50">
        <f>'[3]arkusz główny'!I16</f>
        <v>138624330.92000002</v>
      </c>
      <c r="F8" s="265"/>
      <c r="G8" s="51">
        <f>'[3]arkusz główny'!U16</f>
        <v>3</v>
      </c>
      <c r="H8" s="50">
        <f>'[3]arkusz główny'!V16</f>
        <v>94628822.399999991</v>
      </c>
      <c r="I8" s="259"/>
      <c r="J8" s="52">
        <f>'[3]arkusz główny'!AK16</f>
        <v>2</v>
      </c>
      <c r="K8" s="53">
        <f>'[3]arkusz główny'!AL16</f>
        <v>57160073.82</v>
      </c>
      <c r="L8" s="54">
        <f>'[3]arkusz główny'!AM16</f>
        <v>36370954.950000003</v>
      </c>
      <c r="M8" s="45">
        <f>'[3]arkusz główny'!AN16</f>
        <v>13071407.93</v>
      </c>
      <c r="N8" s="261"/>
      <c r="O8" s="263"/>
    </row>
    <row r="9" spans="1:15" ht="24" x14ac:dyDescent="0.25">
      <c r="A9" s="55">
        <v>2</v>
      </c>
      <c r="B9" s="56" t="s">
        <v>29</v>
      </c>
      <c r="C9" s="57">
        <f>'[3]arkusz główny'!F20</f>
        <v>476689505.90532994</v>
      </c>
      <c r="D9" s="58">
        <f>D10+D12</f>
        <v>189</v>
      </c>
      <c r="E9" s="59">
        <f>E10+E12</f>
        <v>586420189.61000001</v>
      </c>
      <c r="F9" s="60">
        <f>IFERROR(E9/C9,".")</f>
        <v>1.2301932019591437</v>
      </c>
      <c r="G9" s="61">
        <f>G10+G12</f>
        <v>131</v>
      </c>
      <c r="H9" s="59">
        <f>H10+H12</f>
        <v>489335000.31</v>
      </c>
      <c r="I9" s="62">
        <f>IFERROR(H9/C9,".")</f>
        <v>1.0265277381776083</v>
      </c>
      <c r="J9" s="63">
        <f>J12+J10</f>
        <v>29</v>
      </c>
      <c r="K9" s="64">
        <f>K10+K12</f>
        <v>376558954.56</v>
      </c>
      <c r="L9" s="64">
        <f>L10+L12</f>
        <v>239604461.45000002</v>
      </c>
      <c r="M9" s="64">
        <f>M10+M12</f>
        <v>83571591.25999999</v>
      </c>
      <c r="N9" s="65">
        <f>IFERROR(M9/O9,".")</f>
        <v>0.78103912056725622</v>
      </c>
      <c r="O9" s="66">
        <f>'[3]arkusz główny'!AR20</f>
        <v>107000519</v>
      </c>
    </row>
    <row r="10" spans="1:15" x14ac:dyDescent="0.25">
      <c r="A10" s="275" t="s">
        <v>30</v>
      </c>
      <c r="B10" s="38" t="s">
        <v>31</v>
      </c>
      <c r="C10" s="256"/>
      <c r="D10" s="304">
        <f>'[3]arkusz główny'!H21</f>
        <v>103</v>
      </c>
      <c r="E10" s="299">
        <f>'[3]arkusz główny'!I21</f>
        <v>499787010.64999998</v>
      </c>
      <c r="F10" s="265"/>
      <c r="G10" s="297">
        <f>'[3]arkusz główny'!U21</f>
        <v>88</v>
      </c>
      <c r="H10" s="299">
        <f>'[3]arkusz główny'!V21</f>
        <v>456392846.75</v>
      </c>
      <c r="I10" s="259"/>
      <c r="J10" s="301">
        <f>'[3]arkusz główny'!AK21</f>
        <v>17</v>
      </c>
      <c r="K10" s="288">
        <f>'[3]arkusz główny'!AL21</f>
        <v>357721680.63999999</v>
      </c>
      <c r="L10" s="302">
        <f>'[3]arkusz główny'!AM21</f>
        <v>227618304.35000002</v>
      </c>
      <c r="M10" s="288">
        <f>'[3]arkusz główny'!AN21</f>
        <v>79479227.829999983</v>
      </c>
      <c r="N10" s="261"/>
      <c r="O10" s="263"/>
    </row>
    <row r="11" spans="1:15" x14ac:dyDescent="0.25">
      <c r="A11" s="275"/>
      <c r="B11" s="72" t="s">
        <v>32</v>
      </c>
      <c r="C11" s="256"/>
      <c r="D11" s="305"/>
      <c r="E11" s="300"/>
      <c r="F11" s="265"/>
      <c r="G11" s="298"/>
      <c r="H11" s="300"/>
      <c r="I11" s="259"/>
      <c r="J11" s="301"/>
      <c r="K11" s="288"/>
      <c r="L11" s="303"/>
      <c r="M11" s="288"/>
      <c r="N11" s="261"/>
      <c r="O11" s="263"/>
    </row>
    <row r="12" spans="1:15" x14ac:dyDescent="0.25">
      <c r="A12" s="47" t="s">
        <v>33</v>
      </c>
      <c r="B12" s="48" t="s">
        <v>34</v>
      </c>
      <c r="C12" s="256"/>
      <c r="D12" s="49">
        <f>'[3]arkusz główny'!H27</f>
        <v>86</v>
      </c>
      <c r="E12" s="50">
        <f>'[3]arkusz główny'!I27</f>
        <v>86633178.959999993</v>
      </c>
      <c r="F12" s="265"/>
      <c r="G12" s="51">
        <f>'[3]arkusz główny'!U27</f>
        <v>43</v>
      </c>
      <c r="H12" s="50">
        <f>'[3]arkusz główny'!V27</f>
        <v>32942153.560000002</v>
      </c>
      <c r="I12" s="259"/>
      <c r="J12" s="52">
        <f>'[3]arkusz główny'!AK27</f>
        <v>12</v>
      </c>
      <c r="K12" s="53">
        <f>'[3]arkusz główny'!AL27</f>
        <v>18837273.920000002</v>
      </c>
      <c r="L12" s="53">
        <f>'[3]arkusz główny'!AM27</f>
        <v>11986157.099999998</v>
      </c>
      <c r="M12" s="53">
        <f>'[3]arkusz główny'!AN27</f>
        <v>4092363.43</v>
      </c>
      <c r="N12" s="261"/>
      <c r="O12" s="263"/>
    </row>
    <row r="13" spans="1:15" x14ac:dyDescent="0.25">
      <c r="A13" s="55">
        <v>3</v>
      </c>
      <c r="B13" s="56" t="s">
        <v>35</v>
      </c>
      <c r="C13" s="57">
        <f>'[3]arkusz główny'!F39</f>
        <v>183767242.26963598</v>
      </c>
      <c r="D13" s="58">
        <f>D14+D17</f>
        <v>4616</v>
      </c>
      <c r="E13" s="59">
        <f>E14+E17</f>
        <v>268858534.80000001</v>
      </c>
      <c r="F13" s="60"/>
      <c r="G13" s="61">
        <f>G14+G17</f>
        <v>3420</v>
      </c>
      <c r="H13" s="59">
        <f>H14+H17</f>
        <v>172741683.26999998</v>
      </c>
      <c r="I13" s="62">
        <f>IFERROR(H13/C13,".")</f>
        <v>0.94000258771115186</v>
      </c>
      <c r="J13" s="63">
        <f>'[3]arkusz główny'!AK39</f>
        <v>10664</v>
      </c>
      <c r="K13" s="64">
        <f>K14+K17</f>
        <v>134539738.38999999</v>
      </c>
      <c r="L13" s="64">
        <f>L14+L17</f>
        <v>85607529.530000001</v>
      </c>
      <c r="M13" s="64">
        <f>M14+M17</f>
        <v>30485440.990000006</v>
      </c>
      <c r="N13" s="65">
        <f>IFERROR(M13/O13,".")</f>
        <v>0.7257678002780662</v>
      </c>
      <c r="O13" s="66">
        <f>'[3]arkusz główny'!AR39</f>
        <v>42004400</v>
      </c>
    </row>
    <row r="14" spans="1:15" x14ac:dyDescent="0.25">
      <c r="A14" s="267" t="s">
        <v>36</v>
      </c>
      <c r="B14" s="73" t="s">
        <v>37</v>
      </c>
      <c r="C14" s="256"/>
      <c r="D14" s="44">
        <f>D15+D16</f>
        <v>4417</v>
      </c>
      <c r="E14" s="289"/>
      <c r="F14" s="291"/>
      <c r="G14" s="74">
        <f>G15+G16</f>
        <v>3318</v>
      </c>
      <c r="H14" s="75">
        <f>H15+H16</f>
        <v>32747005.019999992</v>
      </c>
      <c r="I14" s="292"/>
      <c r="J14" s="44">
        <f>'[3]arkusz główny'!AK40</f>
        <v>10599</v>
      </c>
      <c r="K14" s="45">
        <f>K15+K16</f>
        <v>31576703.759999998</v>
      </c>
      <c r="L14" s="45">
        <f>L15+L16</f>
        <v>20092151.970000003</v>
      </c>
      <c r="M14" s="45">
        <f>M15+M16</f>
        <v>7271803.2999999998</v>
      </c>
      <c r="N14" s="293"/>
      <c r="O14" s="296"/>
    </row>
    <row r="15" spans="1:15" ht="24" x14ac:dyDescent="0.25">
      <c r="A15" s="268"/>
      <c r="B15" s="73" t="s">
        <v>38</v>
      </c>
      <c r="C15" s="256"/>
      <c r="D15" s="44">
        <f>'[3]arkusz główny'!H41</f>
        <v>4417</v>
      </c>
      <c r="E15" s="289"/>
      <c r="F15" s="291"/>
      <c r="G15" s="74">
        <f>'[3]arkusz główny'!U41</f>
        <v>3318</v>
      </c>
      <c r="H15" s="75">
        <f>'[3]zobowiązania wieloletnie'!F7</f>
        <v>10175271.799999993</v>
      </c>
      <c r="I15" s="292"/>
      <c r="J15" s="44">
        <f>'[3]arkusz główny'!AK41</f>
        <v>2444</v>
      </c>
      <c r="K15" s="45">
        <f>'[3]arkusz główny'!AL41</f>
        <v>9004970.5399999991</v>
      </c>
      <c r="L15" s="45">
        <f>'[3]arkusz główny'!AM41</f>
        <v>5729832.5900000008</v>
      </c>
      <c r="M15" s="45">
        <f>'[3]arkusz główny'!AN41</f>
        <v>2043718.2699999998</v>
      </c>
      <c r="N15" s="294"/>
      <c r="O15" s="296"/>
    </row>
    <row r="16" spans="1:15" x14ac:dyDescent="0.25">
      <c r="A16" s="269"/>
      <c r="B16" s="76" t="s">
        <v>39</v>
      </c>
      <c r="C16" s="256"/>
      <c r="D16" s="77"/>
      <c r="E16" s="290"/>
      <c r="F16" s="291"/>
      <c r="G16" s="78"/>
      <c r="H16" s="79">
        <f>'[3]zobowiązania wieloletnie'!F8</f>
        <v>22571733.219999999</v>
      </c>
      <c r="I16" s="292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4"/>
      <c r="O16" s="296"/>
    </row>
    <row r="17" spans="1:17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1"/>
      <c r="G17" s="83">
        <f>'[3]arkusz główny'!U51</f>
        <v>102</v>
      </c>
      <c r="H17" s="84">
        <f>'[3]arkusz główny'!V51</f>
        <v>139994678.25</v>
      </c>
      <c r="I17" s="292"/>
      <c r="J17" s="52">
        <f>'[3]arkusz główny'!AK51</f>
        <v>66</v>
      </c>
      <c r="K17" s="53">
        <f>'[3]arkusz główny'!AL51</f>
        <v>102963034.63</v>
      </c>
      <c r="L17" s="53">
        <f>'[3]arkusz główny'!AM51</f>
        <v>65515377.560000002</v>
      </c>
      <c r="M17" s="53">
        <f>'[3]arkusz główny'!AN51</f>
        <v>23213637.690000005</v>
      </c>
      <c r="N17" s="295"/>
      <c r="O17" s="296"/>
    </row>
    <row r="18" spans="1:17" x14ac:dyDescent="0.25">
      <c r="A18" s="55">
        <v>4</v>
      </c>
      <c r="B18" s="56" t="s">
        <v>42</v>
      </c>
      <c r="C18" s="57">
        <f>'[3]arkusz główny'!F55</f>
        <v>17312468566.606491</v>
      </c>
      <c r="D18" s="58">
        <f>D19+D23+D24+D25+D26+D27</f>
        <v>128622</v>
      </c>
      <c r="E18" s="59">
        <f>E19+E23+E24+E25+E26+E27</f>
        <v>35991428126.122322</v>
      </c>
      <c r="F18" s="60">
        <f t="shared" ref="F18:F30" si="0">IFERROR(E18/C18,".")</f>
        <v>2.0789310309879854</v>
      </c>
      <c r="G18" s="61">
        <f>G19+G23+G24+G25+G26+G27</f>
        <v>61792</v>
      </c>
      <c r="H18" s="59">
        <f>H19+H23+H24+H25+H26+H27</f>
        <v>15881783285.557276</v>
      </c>
      <c r="I18" s="62">
        <f t="shared" ref="I18:I30" si="1">IFERROR(H18/C18,".")</f>
        <v>0.91736098895747187</v>
      </c>
      <c r="J18" s="63">
        <f>'[3]arkusz główny'!AK55</f>
        <v>47697</v>
      </c>
      <c r="K18" s="64">
        <f>K19+K23+K24+K25+K26+K29</f>
        <v>12359512043.210001</v>
      </c>
      <c r="L18" s="64">
        <f>L19+L23+L24+L25+L26+L29</f>
        <v>8055241957.2500038</v>
      </c>
      <c r="M18" s="64">
        <f>M19+M23+M24+M25+M26+M29</f>
        <v>2768995822.5499969</v>
      </c>
      <c r="N18" s="65">
        <f t="shared" ref="N18:N30" si="2">IFERROR(M18/O18,".")</f>
        <v>0.70655507344772828</v>
      </c>
      <c r="O18" s="66">
        <f>'[3]arkusz główny'!AR55</f>
        <v>3919009185</v>
      </c>
    </row>
    <row r="19" spans="1:17" x14ac:dyDescent="0.25">
      <c r="A19" s="267" t="s">
        <v>43</v>
      </c>
      <c r="B19" s="85" t="s">
        <v>44</v>
      </c>
      <c r="C19" s="86">
        <f>'[3]arkusz główny'!F56</f>
        <v>10900101973.195854</v>
      </c>
      <c r="D19" s="68">
        <f>'[3]arkusz główny'!H56</f>
        <v>105081</v>
      </c>
      <c r="E19" s="69">
        <f>'[3]arkusz główny'!I56</f>
        <v>20357256617.010002</v>
      </c>
      <c r="F19" s="87">
        <f t="shared" si="0"/>
        <v>1.8676207495186725</v>
      </c>
      <c r="G19" s="70">
        <f>'[3]arkusz główny'!U56</f>
        <v>50588</v>
      </c>
      <c r="H19" s="69">
        <f>'[3]arkusz główny'!V56</f>
        <v>9635497148.8000011</v>
      </c>
      <c r="I19" s="87">
        <f t="shared" si="1"/>
        <v>0.88398229415599883</v>
      </c>
      <c r="J19" s="71">
        <f>'[3]arkusz główny'!AK56</f>
        <v>43533</v>
      </c>
      <c r="K19" s="54">
        <f>'[3]arkusz główny'!AL56</f>
        <v>8569851874.5599995</v>
      </c>
      <c r="L19" s="54">
        <f>'[3]arkusz główny'!AM56</f>
        <v>5452996592.8200035</v>
      </c>
      <c r="M19" s="54">
        <f>'[3]arkusz główny'!AN56</f>
        <v>1921469621.5499966</v>
      </c>
      <c r="N19" s="88">
        <f t="shared" si="2"/>
        <v>0.78185368487512297</v>
      </c>
      <c r="O19" s="89">
        <f>'[3]arkusz główny'!AR56</f>
        <v>2457582101</v>
      </c>
      <c r="P19" s="90"/>
      <c r="Q19" s="90"/>
    </row>
    <row r="20" spans="1:17" x14ac:dyDescent="0.25">
      <c r="A20" s="275"/>
      <c r="B20" s="91" t="s">
        <v>45</v>
      </c>
      <c r="C20" s="92">
        <f>[3]limity_ogółem!E100</f>
        <v>10226860404.671553</v>
      </c>
      <c r="D20" s="93">
        <f>'[3]4.1_modernizacja'!D46+'[3]4.1_modernizacja'!D69+'[3]4.1_modernizacja'!D92+'[3]4.1_modernizacja'!D115</f>
        <v>99399</v>
      </c>
      <c r="E20" s="94">
        <f>'[3]4.1_modernizacja'!E46+'[3]4.1_modernizacja'!E69+'[3]4.1_modernizacja'!E92+'[3]4.1_modernizacja'!E115</f>
        <v>19876355566.859993</v>
      </c>
      <c r="F20" s="87">
        <f t="shared" si="0"/>
        <v>1.9435442335538895</v>
      </c>
      <c r="G20" s="95">
        <f>'[3]4.1_modernizacja'!M46+'[3]4.1_modernizacja'!M69+'[3]4.1_modernizacja'!M92+'[3]4.1_modernizacja'!M115</f>
        <v>49090</v>
      </c>
      <c r="H20" s="94">
        <f>'[3]4.1_modernizacja'!N46+'[3]4.1_modernizacja'!N69+'[3]4.1_modernizacja'!N92+'[3]4.1_modernizacja'!N115</f>
        <v>9513813161.2999992</v>
      </c>
      <c r="I20" s="87">
        <f t="shared" si="1"/>
        <v>0.93027701414152097</v>
      </c>
      <c r="J20" s="80">
        <v>43249</v>
      </c>
      <c r="K20" s="81">
        <f>'[3]4.1_modernizacja'!W46+'[3]4.1_modernizacja'!W69+'[3]4.1_modernizacja'!W92+'[3]4.1_modernizacja'!W115</f>
        <v>8525907574.0600004</v>
      </c>
      <c r="L20" s="81">
        <f>'[3]4.1_modernizacja'!X46+'[3]4.1_modernizacja'!X69+'[3]4.1_modernizacja'!X92+'[3]4.1_modernizacja'!X115</f>
        <v>5425034836.380003</v>
      </c>
      <c r="M20" s="81">
        <f>'[3]4.1_modernizacja'!Y46+'[3]4.1_modernizacja'!Y69+'[3]4.1_modernizacja'!Y92+'[3]4.1_modernizacja'!Y115</f>
        <v>1911499038.5699966</v>
      </c>
      <c r="N20" s="96">
        <f t="shared" si="2"/>
        <v>0.8287980526773141</v>
      </c>
      <c r="O20" s="92">
        <f>[3]limity_ogółem!D100</f>
        <v>2306350784</v>
      </c>
    </row>
    <row r="21" spans="1:17" x14ac:dyDescent="0.25">
      <c r="A21" s="275"/>
      <c r="B21" s="91" t="s">
        <v>46</v>
      </c>
      <c r="C21" s="97">
        <f>[3]limity_ogółem!E101</f>
        <v>35427592.159058005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5.9319644893300554</v>
      </c>
      <c r="G21" s="95">
        <f>'[3]4.1_modernizacja'!M138</f>
        <v>451</v>
      </c>
      <c r="H21" s="94">
        <f>'[3]4.1_modernizacja'!N138</f>
        <v>32976247.299999997</v>
      </c>
      <c r="I21" s="98">
        <f t="shared" si="1"/>
        <v>0.93080690191836091</v>
      </c>
      <c r="J21" s="80">
        <v>327</v>
      </c>
      <c r="K21" s="81">
        <f>'[3]4.1_modernizacja'!W138</f>
        <v>21634815.5</v>
      </c>
      <c r="L21" s="81">
        <f>'[3]4.1_modernizacja'!X138</f>
        <v>13766232.069999998</v>
      </c>
      <c r="M21" s="81">
        <f>'[3]4.1_modernizacja'!Y138</f>
        <v>4776323.32</v>
      </c>
      <c r="N21" s="96">
        <f t="shared" si="2"/>
        <v>0.59704041500000005</v>
      </c>
      <c r="O21" s="92">
        <f>[3]limity_ogółem!D101</f>
        <v>8000000</v>
      </c>
    </row>
    <row r="22" spans="1:17" x14ac:dyDescent="0.25">
      <c r="A22" s="275"/>
      <c r="B22" s="91" t="s">
        <v>47</v>
      </c>
      <c r="C22" s="99">
        <f>[3]limity_ogółem!E102</f>
        <v>106955258.06509201</v>
      </c>
      <c r="D22" s="40">
        <f>'[3]4.1_modernizacja'!D161</f>
        <v>3016</v>
      </c>
      <c r="E22" s="41">
        <f>'[3]4.1_modernizacja'!E161</f>
        <v>270745831.52000004</v>
      </c>
      <c r="F22" s="100">
        <f t="shared" si="0"/>
        <v>2.5313933734349607</v>
      </c>
      <c r="G22" s="43">
        <f>'[3]4.1_modernizacja'!M161</f>
        <v>1047</v>
      </c>
      <c r="H22" s="41">
        <f>'[3]4.1_modernizacja'!N161</f>
        <v>88707740.199999988</v>
      </c>
      <c r="I22" s="101">
        <f t="shared" si="1"/>
        <v>0.8293911099350838</v>
      </c>
      <c r="J22" s="71">
        <v>292</v>
      </c>
      <c r="K22" s="54">
        <f>'[3]4.1_modernizacja'!W161</f>
        <v>22309485</v>
      </c>
      <c r="L22" s="54">
        <f>'[3]4.1_modernizacja'!X161</f>
        <v>14195524.369999997</v>
      </c>
      <c r="M22" s="81">
        <f>'[3]4.1_modernizacja'!Y161</f>
        <v>5194259.6599999992</v>
      </c>
      <c r="N22" s="102">
        <f t="shared" si="2"/>
        <v>0.20777038639999998</v>
      </c>
      <c r="O22" s="92">
        <f>[3]limity_ogółem!D102</f>
        <v>25000000</v>
      </c>
    </row>
    <row r="23" spans="1:17" x14ac:dyDescent="0.25">
      <c r="A23" s="275"/>
      <c r="B23" s="85" t="s">
        <v>48</v>
      </c>
      <c r="C23" s="103">
        <f>'[3]arkusz główny'!F71</f>
        <v>415733017.61540794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1.9375096554037738</v>
      </c>
      <c r="G23" s="107">
        <f>'[3]arkusz główny'!U71</f>
        <v>2775</v>
      </c>
      <c r="H23" s="105">
        <f>'[3]arkusz główny'!V71</f>
        <v>414478742.76999998</v>
      </c>
      <c r="I23" s="108">
        <f t="shared" si="1"/>
        <v>0.99698297996006591</v>
      </c>
      <c r="J23" s="109">
        <f>'[3]arkusz główny'!AK71</f>
        <v>2579</v>
      </c>
      <c r="K23" s="84">
        <f>'[3]arkusz główny'!AL71</f>
        <v>400833314.03000003</v>
      </c>
      <c r="L23" s="84">
        <f>'[3]arkusz główny'!AM71</f>
        <v>349133519.83999997</v>
      </c>
      <c r="M23" s="84">
        <f>'[3]arkusz główny'!AN71</f>
        <v>89806409.51000002</v>
      </c>
      <c r="N23" s="110">
        <f t="shared" si="2"/>
        <v>0.96257247795472467</v>
      </c>
      <c r="O23" s="111">
        <f>'[3]arkusz główny'!AR71</f>
        <v>93298335</v>
      </c>
    </row>
    <row r="24" spans="1:17" ht="36" x14ac:dyDescent="0.25">
      <c r="A24" s="275"/>
      <c r="B24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3">
        <f>'[3]arkusz główny'!F75</f>
        <v>585745950.72061992</v>
      </c>
      <c r="D24" s="104">
        <f>'[3]arkusz główny'!H75</f>
        <v>11999</v>
      </c>
      <c r="E24" s="105">
        <f>'[3]arkusz główny'!I75</f>
        <v>984629276.52999997</v>
      </c>
      <c r="F24" s="112">
        <f t="shared" si="0"/>
        <v>1.68098349688743</v>
      </c>
      <c r="G24" s="107">
        <f>'[3]arkusz główny'!U75</f>
        <v>6383</v>
      </c>
      <c r="H24" s="105">
        <f>'[3]arkusz główny'!V75</f>
        <v>552527324.4000001</v>
      </c>
      <c r="I24" s="108">
        <f t="shared" si="1"/>
        <v>0.94328833809307211</v>
      </c>
      <c r="J24" s="109">
        <f>'[3]arkusz główny'!AK75</f>
        <v>4338</v>
      </c>
      <c r="K24" s="84">
        <f>'[3]arkusz główny'!AL75</f>
        <v>353461060.84000003</v>
      </c>
      <c r="L24" s="84">
        <f>'[3]arkusz główny'!AM75</f>
        <v>321708597.63999999</v>
      </c>
      <c r="M24" s="84">
        <f>'[3]arkusz główny'!AN75</f>
        <v>78385782.830000013</v>
      </c>
      <c r="N24" s="110">
        <f t="shared" si="2"/>
        <v>0.59052611083229312</v>
      </c>
      <c r="O24" s="111">
        <f>'[3]arkusz główny'!AR75</f>
        <v>132738894</v>
      </c>
    </row>
    <row r="25" spans="1:17" x14ac:dyDescent="0.25">
      <c r="A25" s="47" t="s">
        <v>49</v>
      </c>
      <c r="B25" s="85" t="s">
        <v>50</v>
      </c>
      <c r="C25" s="113">
        <f>'[3]arkusz główny'!F85</f>
        <v>3172685226.3891597</v>
      </c>
      <c r="D25" s="93">
        <f>'[3]arkusz główny'!H85</f>
        <v>5846</v>
      </c>
      <c r="E25" s="94">
        <f>'[3]arkusz główny'!I85</f>
        <v>11194473194.859999</v>
      </c>
      <c r="F25" s="114">
        <f t="shared" si="0"/>
        <v>3.5283907466611346</v>
      </c>
      <c r="G25" s="95">
        <f>'[3]arkusz główny'!U85</f>
        <v>1462</v>
      </c>
      <c r="H25" s="94">
        <f>'[3]arkusz główny'!V85</f>
        <v>3105952631.2600002</v>
      </c>
      <c r="I25" s="115">
        <f t="shared" si="1"/>
        <v>0.9789665250828844</v>
      </c>
      <c r="J25" s="52">
        <f>'[3]arkusz główny'!AK85</f>
        <v>1001</v>
      </c>
      <c r="K25" s="53">
        <f>'[3]arkusz główny'!AL85</f>
        <v>2383920591.75</v>
      </c>
      <c r="L25" s="53">
        <f>'[3]arkusz główny'!AM85</f>
        <v>1516888665.79</v>
      </c>
      <c r="M25" s="53">
        <f>'[3]arkusz główny'!AN85</f>
        <v>533550625.47000003</v>
      </c>
      <c r="N25" s="116">
        <f t="shared" si="2"/>
        <v>0.74276433014739485</v>
      </c>
      <c r="O25" s="117">
        <f>'[3]arkusz główny'!AR85</f>
        <v>718330975</v>
      </c>
    </row>
    <row r="26" spans="1:17" x14ac:dyDescent="0.25">
      <c r="A26" s="267" t="s">
        <v>51</v>
      </c>
      <c r="B26" s="82" t="s">
        <v>52</v>
      </c>
      <c r="C26" s="113">
        <f>'[3]arkusz główny'!F97</f>
        <v>1836130269.52705</v>
      </c>
      <c r="D26" s="93">
        <f>'[3]arkusz główny'!H97</f>
        <v>234</v>
      </c>
      <c r="E26" s="94">
        <f>'[3]arkusz główny'!I97</f>
        <v>2189936393.7623234</v>
      </c>
      <c r="F26" s="114">
        <f t="shared" si="0"/>
        <v>1.1926911886956728</v>
      </c>
      <c r="G26" s="51">
        <f>'[3]arkusz główny'!U97</f>
        <v>185</v>
      </c>
      <c r="H26" s="94">
        <f>'[3]arkusz główny'!V97</f>
        <v>1885615714.1572747</v>
      </c>
      <c r="I26" s="115">
        <f t="shared" si="1"/>
        <v>1.0269509443047149</v>
      </c>
      <c r="J26" s="118">
        <f>'[3]arkusz główny'!AK97</f>
        <v>55</v>
      </c>
      <c r="K26" s="81">
        <f>'[3]arkusz główny'!AL97</f>
        <v>651445202.03000009</v>
      </c>
      <c r="L26" s="119">
        <f>'[3]arkusz główny'!AM97</f>
        <v>414514581.15999997</v>
      </c>
      <c r="M26" s="53">
        <f>'[3]arkusz główny'!AN97</f>
        <v>145783383.19</v>
      </c>
      <c r="N26" s="116">
        <f t="shared" si="2"/>
        <v>0.34465744651138913</v>
      </c>
      <c r="O26" s="117">
        <f>'[3]arkusz główny'!AR97</f>
        <v>422980512</v>
      </c>
    </row>
    <row r="27" spans="1:17" x14ac:dyDescent="0.25">
      <c r="A27" s="268"/>
      <c r="B27" s="82" t="s">
        <v>53</v>
      </c>
      <c r="C27" s="113">
        <f>'[3]arkusz główny'!F98</f>
        <v>402072129.15839994</v>
      </c>
      <c r="D27" s="93">
        <f>'[3]arkusz główny'!H98</f>
        <v>781</v>
      </c>
      <c r="E27" s="94">
        <f>'[3]arkusz główny'!I98</f>
        <v>459645908.26000005</v>
      </c>
      <c r="F27" s="114">
        <f t="shared" si="0"/>
        <v>1.1431926635206251</v>
      </c>
      <c r="G27" s="51">
        <f>'[3]arkusz główny'!U98</f>
        <v>399</v>
      </c>
      <c r="H27" s="94">
        <f>'[3]arkusz główny'!V98</f>
        <v>287711724.16999996</v>
      </c>
      <c r="I27" s="115">
        <f t="shared" si="1"/>
        <v>0.71557241426364404</v>
      </c>
      <c r="J27" s="118">
        <f>'[3]arkusz główny'!AK98</f>
        <v>0</v>
      </c>
      <c r="K27" s="81">
        <f>'[3]arkusz główny'!AL98</f>
        <v>0</v>
      </c>
      <c r="L27" s="119">
        <f>'[3]arkusz główny'!AM98</f>
        <v>0</v>
      </c>
      <c r="M27" s="53">
        <f>'[3]arkusz główny'!AN98</f>
        <v>0</v>
      </c>
      <c r="N27" s="116">
        <f t="shared" si="2"/>
        <v>0</v>
      </c>
      <c r="O27" s="117">
        <f>'[3]arkusz główny'!AR98</f>
        <v>94078368</v>
      </c>
    </row>
    <row r="28" spans="1:17" x14ac:dyDescent="0.25">
      <c r="A28" s="268"/>
      <c r="B28" s="120" t="str">
        <f>'[3]arkusz główny'!D99</f>
        <v>w tym beneficjent - PGW Wody Polskie</v>
      </c>
      <c r="C28" s="113"/>
      <c r="D28" s="93">
        <f>'[3]arkusz główny'!H99</f>
        <v>24</v>
      </c>
      <c r="E28" s="94">
        <f>'[3]arkusz główny'!I99</f>
        <v>152650722.06</v>
      </c>
      <c r="F28" s="114" t="str">
        <f t="shared" si="0"/>
        <v>.</v>
      </c>
      <c r="G28" s="51">
        <f>'[3]arkusz główny'!U99</f>
        <v>15</v>
      </c>
      <c r="H28" s="94">
        <f>'[3]arkusz główny'!V99</f>
        <v>130570520</v>
      </c>
      <c r="I28" s="115" t="str">
        <f t="shared" si="1"/>
        <v>.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30539482</v>
      </c>
    </row>
    <row r="29" spans="1:17" x14ac:dyDescent="0.25">
      <c r="A29" s="269"/>
      <c r="B29" s="120" t="str">
        <f>'[3]arkusz główny'!D100</f>
        <v>w tym beneficjenci - gminy</v>
      </c>
      <c r="C29" s="113"/>
      <c r="D29" s="93">
        <f>'[3]arkusz główny'!H100</f>
        <v>757</v>
      </c>
      <c r="E29" s="94">
        <f>'[3]arkusz główny'!I100</f>
        <v>306995186.20000005</v>
      </c>
      <c r="F29" s="114" t="str">
        <f t="shared" si="0"/>
        <v>.</v>
      </c>
      <c r="G29" s="51">
        <f>'[3]arkusz główny'!U100</f>
        <v>384</v>
      </c>
      <c r="H29" s="94">
        <f>'[3]arkusz główny'!V100</f>
        <v>157141204.17000002</v>
      </c>
      <c r="I29" s="115" t="str">
        <f t="shared" si="1"/>
        <v>.</v>
      </c>
      <c r="J29" s="118">
        <f>'[3]arkusz główny'!AK100</f>
        <v>0</v>
      </c>
      <c r="K29" s="81">
        <f>'[3]arkusz główny'!AL100</f>
        <v>0</v>
      </c>
      <c r="L29" s="119">
        <f>'[3]arkusz główny'!AM100</f>
        <v>0</v>
      </c>
      <c r="M29" s="53">
        <f>'[3]arkusz główny'!AN100</f>
        <v>0</v>
      </c>
      <c r="N29" s="116">
        <f t="shared" si="2"/>
        <v>0</v>
      </c>
      <c r="O29" s="117">
        <f>'[3]arkusz główny'!AR100</f>
        <v>63538886</v>
      </c>
    </row>
    <row r="30" spans="1:17" ht="24" x14ac:dyDescent="0.25">
      <c r="A30" s="55">
        <v>5</v>
      </c>
      <c r="B30" s="56" t="s">
        <v>54</v>
      </c>
      <c r="C30" s="57">
        <f>'[3]arkusz główny'!F101</f>
        <v>444391553.30329806</v>
      </c>
      <c r="D30" s="58">
        <f>D31+D32</f>
        <v>11603</v>
      </c>
      <c r="E30" s="59">
        <f>E31+E32</f>
        <v>840715001.67000008</v>
      </c>
      <c r="F30" s="60">
        <f t="shared" si="0"/>
        <v>1.8918338915776163</v>
      </c>
      <c r="G30" s="61">
        <f>G31+G32</f>
        <v>6272</v>
      </c>
      <c r="H30" s="59">
        <f>H31+H32</f>
        <v>429975478.37</v>
      </c>
      <c r="I30" s="62">
        <f t="shared" si="1"/>
        <v>0.96755997087222079</v>
      </c>
      <c r="J30" s="63">
        <f>'[3]arkusz główny'!AK101</f>
        <v>5256</v>
      </c>
      <c r="K30" s="64">
        <f>K31+K32</f>
        <v>386045246.96999997</v>
      </c>
      <c r="L30" s="64">
        <f>L31+L32</f>
        <v>244546941.19</v>
      </c>
      <c r="M30" s="64">
        <f>M31+M32</f>
        <v>85361570.310000002</v>
      </c>
      <c r="N30" s="65">
        <f t="shared" si="2"/>
        <v>0.86183612009081745</v>
      </c>
      <c r="O30" s="66">
        <f>'[3]arkusz główny'!AR101</f>
        <v>99046174</v>
      </c>
    </row>
    <row r="31" spans="1:17" x14ac:dyDescent="0.25">
      <c r="A31" s="67" t="s">
        <v>55</v>
      </c>
      <c r="B31" s="121" t="s">
        <v>56</v>
      </c>
      <c r="C31" s="256"/>
      <c r="D31" s="40">
        <f>'[3]arkusz główny'!H102</f>
        <v>9862</v>
      </c>
      <c r="E31" s="41">
        <f>'[3]arkusz główny'!I102</f>
        <v>716189202.85000002</v>
      </c>
      <c r="F31" s="265"/>
      <c r="G31" s="43">
        <f>'[3]arkusz główny'!U102</f>
        <v>5621</v>
      </c>
      <c r="H31" s="41">
        <f>'[3]arkusz główny'!V102</f>
        <v>395035181.38999999</v>
      </c>
      <c r="I31" s="259"/>
      <c r="J31" s="71">
        <f>'[3]arkusz główny'!AK102</f>
        <v>4708</v>
      </c>
      <c r="K31" s="54">
        <f>'[3]arkusz główny'!AL102</f>
        <v>353465582.40999997</v>
      </c>
      <c r="L31" s="54">
        <f>'[3]arkusz główny'!AM102</f>
        <v>223816503.06</v>
      </c>
      <c r="M31" s="54">
        <f>'[3]arkusz główny'!AN102</f>
        <v>78023712.840000004</v>
      </c>
      <c r="N31" s="261"/>
      <c r="O31" s="263"/>
    </row>
    <row r="32" spans="1:17" x14ac:dyDescent="0.25">
      <c r="A32" s="47" t="s">
        <v>57</v>
      </c>
      <c r="B32" s="48" t="s">
        <v>58</v>
      </c>
      <c r="C32" s="256"/>
      <c r="D32" s="49">
        <f>'[3]arkusz główny'!H112</f>
        <v>1741</v>
      </c>
      <c r="E32" s="50">
        <f>'[3]arkusz główny'!I112</f>
        <v>124525798.82000001</v>
      </c>
      <c r="F32" s="265"/>
      <c r="G32" s="51">
        <f>'[3]arkusz główny'!U112</f>
        <v>651</v>
      </c>
      <c r="H32" s="50">
        <f>'[3]arkusz główny'!V112</f>
        <v>34940296.979999997</v>
      </c>
      <c r="I32" s="259"/>
      <c r="J32" s="52">
        <f>'[3]arkusz główny'!AK112</f>
        <v>555</v>
      </c>
      <c r="K32" s="53">
        <f>'[3]arkusz główny'!AL112</f>
        <v>32579664.559999999</v>
      </c>
      <c r="L32" s="53">
        <f>'[3]arkusz główny'!AM112</f>
        <v>20730438.130000003</v>
      </c>
      <c r="M32" s="53">
        <f>'[3]arkusz główny'!AN112</f>
        <v>7337857.4699999997</v>
      </c>
      <c r="N32" s="261"/>
      <c r="O32" s="263"/>
    </row>
    <row r="33" spans="1:15" x14ac:dyDescent="0.25">
      <c r="A33" s="55">
        <v>6</v>
      </c>
      <c r="B33" s="56" t="s">
        <v>59</v>
      </c>
      <c r="C33" s="57">
        <f>SUM(C34:C38)</f>
        <v>13722216731.631212</v>
      </c>
      <c r="D33" s="58">
        <f>D34+D35+D36+D37+D38</f>
        <v>171097</v>
      </c>
      <c r="E33" s="59">
        <f>E34+E35+E36+E37+E38</f>
        <v>21006113115.440002</v>
      </c>
      <c r="F33" s="60">
        <f t="shared" ref="F33:F39" si="3">IFERROR(E33/C33,".")</f>
        <v>1.5308104751777176</v>
      </c>
      <c r="G33" s="61">
        <f>G34+G35+G36+G37+G38</f>
        <v>122023</v>
      </c>
      <c r="H33" s="59">
        <f>H34+H35+H36+H37+H38</f>
        <v>13459204102.299999</v>
      </c>
      <c r="I33" s="62">
        <f t="shared" ref="I33:I39" si="4">IFERROR(H33/C33,".")</f>
        <v>0.98083308007189973</v>
      </c>
      <c r="J33" s="63">
        <f>'[3]arkusz główny'!AK125</f>
        <v>123023</v>
      </c>
      <c r="K33" s="64">
        <f>K34+K35+K36+K37+K38</f>
        <v>12020357018.220001</v>
      </c>
      <c r="L33" s="64">
        <f>L34+L35+L36+L37+L38</f>
        <v>7648553156.75</v>
      </c>
      <c r="M33" s="64">
        <f>M34+M35+M36+M37+M38</f>
        <v>2673126078.29</v>
      </c>
      <c r="N33" s="65">
        <f t="shared" ref="N33:N39" si="5">IFERROR(M33/O33,".")</f>
        <v>0.86985360117851251</v>
      </c>
      <c r="O33" s="66">
        <f>SUM(O34:O38)</f>
        <v>3073075831</v>
      </c>
    </row>
    <row r="34" spans="1:15" x14ac:dyDescent="0.25">
      <c r="A34" s="67" t="s">
        <v>60</v>
      </c>
      <c r="B34" s="121" t="s">
        <v>61</v>
      </c>
      <c r="C34" s="122">
        <f>'[3]arkusz główny'!F126</f>
        <v>3377830113.3082399</v>
      </c>
      <c r="D34" s="40">
        <f>'[3]arkusz główny'!H126</f>
        <v>35642</v>
      </c>
      <c r="E34" s="41">
        <f>'[3]arkusz główny'!I126</f>
        <v>4485450000</v>
      </c>
      <c r="F34" s="100">
        <f t="shared" si="3"/>
        <v>1.327908701603397</v>
      </c>
      <c r="G34" s="43">
        <f>'[3]arkusz główny'!U126</f>
        <v>26135</v>
      </c>
      <c r="H34" s="41">
        <f>'[3]arkusz główny'!V126</f>
        <v>3337300000</v>
      </c>
      <c r="I34" s="101">
        <f t="shared" si="4"/>
        <v>0.98800113920810995</v>
      </c>
      <c r="J34" s="71">
        <f>'[3]arkusz główny'!AK126</f>
        <v>27025</v>
      </c>
      <c r="K34" s="54">
        <f>'[3]arkusz główny'!AL126</f>
        <v>3247610000</v>
      </c>
      <c r="L34" s="54">
        <f>'[3]arkusz główny'!AM126</f>
        <v>2066454243</v>
      </c>
      <c r="M34" s="54">
        <f>'[3]arkusz główny'!AN126</f>
        <v>726457592.38</v>
      </c>
      <c r="N34" s="123">
        <f t="shared" si="5"/>
        <v>0.95905634781791471</v>
      </c>
      <c r="O34" s="89">
        <f>'[3]arkusz główny'!AR126</f>
        <v>757471231</v>
      </c>
    </row>
    <row r="35" spans="1:15" x14ac:dyDescent="0.25">
      <c r="A35" s="47" t="s">
        <v>62</v>
      </c>
      <c r="B35" s="48" t="s">
        <v>63</v>
      </c>
      <c r="C35" s="113">
        <f>'[3]arkusz główny'!F135</f>
        <v>3119723254.0742741</v>
      </c>
      <c r="D35" s="93">
        <f>'[3]arkusz główny'!H135</f>
        <v>31826</v>
      </c>
      <c r="E35" s="94">
        <f>'[3]arkusz główny'!I135</f>
        <v>5629350000</v>
      </c>
      <c r="F35" s="114">
        <f t="shared" si="3"/>
        <v>1.8044389009981001</v>
      </c>
      <c r="G35" s="95">
        <f>'[3]arkusz główny'!U135</f>
        <v>17099</v>
      </c>
      <c r="H35" s="94">
        <f>'[3]arkusz główny'!V135</f>
        <v>2994650000</v>
      </c>
      <c r="I35" s="115">
        <f t="shared" si="4"/>
        <v>0.95990886245729268</v>
      </c>
      <c r="J35" s="52">
        <f>'[3]arkusz główny'!AK135</f>
        <v>17343</v>
      </c>
      <c r="K35" s="53">
        <f>'[3]arkusz główny'!AL135</f>
        <v>2702470000</v>
      </c>
      <c r="L35" s="53">
        <f>'[3]arkusz główny'!AM135</f>
        <v>1719581661</v>
      </c>
      <c r="M35" s="53">
        <f>'[3]arkusz główny'!AN135</f>
        <v>594103065.21999991</v>
      </c>
      <c r="N35" s="116">
        <f t="shared" si="5"/>
        <v>0.85806254031011775</v>
      </c>
      <c r="O35" s="117">
        <f>'[3]arkusz główny'!AR135</f>
        <v>692377347</v>
      </c>
    </row>
    <row r="36" spans="1:15" x14ac:dyDescent="0.25">
      <c r="A36" s="47" t="s">
        <v>64</v>
      </c>
      <c r="B36" s="48" t="s">
        <v>65</v>
      </c>
      <c r="C36" s="113">
        <f>'[3]arkusz główny'!F144</f>
        <v>4340055886.2932978</v>
      </c>
      <c r="D36" s="93">
        <f>'[3]arkusz główny'!H144</f>
        <v>89941</v>
      </c>
      <c r="E36" s="94">
        <f>'[3]arkusz główny'!I144</f>
        <v>5396460000</v>
      </c>
      <c r="F36" s="114">
        <f t="shared" si="3"/>
        <v>1.2434079517369863</v>
      </c>
      <c r="G36" s="95">
        <f>'[3]arkusz główny'!U144</f>
        <v>71620</v>
      </c>
      <c r="H36" s="94">
        <f>'[3]arkusz główny'!V144</f>
        <v>4297200000</v>
      </c>
      <c r="I36" s="115">
        <f t="shared" si="4"/>
        <v>0.99012549897602831</v>
      </c>
      <c r="J36" s="52">
        <f>'[3]arkusz główny'!AK144</f>
        <v>73695</v>
      </c>
      <c r="K36" s="53">
        <f>'[3]arkusz główny'!AL144</f>
        <v>4040028000</v>
      </c>
      <c r="L36" s="53">
        <f>'[3]arkusz główny'!AM144</f>
        <v>2570669816.3999996</v>
      </c>
      <c r="M36" s="53">
        <f>'[3]arkusz główny'!AN144</f>
        <v>898504577.76999998</v>
      </c>
      <c r="N36" s="116">
        <f t="shared" si="5"/>
        <v>0.92700765000679597</v>
      </c>
      <c r="O36" s="117">
        <f>'[3]arkusz główny'!AR144</f>
        <v>969252603</v>
      </c>
    </row>
    <row r="37" spans="1:15" x14ac:dyDescent="0.25">
      <c r="A37" s="47" t="s">
        <v>66</v>
      </c>
      <c r="B37" s="48" t="s">
        <v>67</v>
      </c>
      <c r="C37" s="113">
        <f>'[3]arkusz główny'!F155</f>
        <v>2874351646.7879181</v>
      </c>
      <c r="D37" s="93">
        <f>'[3]arkusz główny'!H155</f>
        <v>12801</v>
      </c>
      <c r="E37" s="94">
        <f>'[3]arkusz główny'!I155</f>
        <v>5494853115.4400005</v>
      </c>
      <c r="F37" s="114">
        <f t="shared" si="3"/>
        <v>1.9116843694404919</v>
      </c>
      <c r="G37" s="95">
        <f>'[3]arkusz główny'!U155</f>
        <v>6598</v>
      </c>
      <c r="H37" s="94">
        <f>'[3]arkusz główny'!V155</f>
        <v>2819938604.9000001</v>
      </c>
      <c r="I37" s="115">
        <f t="shared" si="4"/>
        <v>0.98106945545485902</v>
      </c>
      <c r="J37" s="52">
        <f>'[3]arkusz główny'!AK155</f>
        <v>4660</v>
      </c>
      <c r="K37" s="53">
        <f>'[3]arkusz główny'!AL155</f>
        <v>2020269957.0200005</v>
      </c>
      <c r="L37" s="53">
        <f>'[3]arkusz główny'!AM155</f>
        <v>1285497762.6400001</v>
      </c>
      <c r="M37" s="53">
        <f>'[3]arkusz główny'!AN155</f>
        <v>451728741.96000004</v>
      </c>
      <c r="N37" s="116">
        <f t="shared" si="5"/>
        <v>0.69328443481805413</v>
      </c>
      <c r="O37" s="117">
        <f>'[3]arkusz główny'!AR155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główny'!F161</f>
        <v>10255831.167482</v>
      </c>
      <c r="D38" s="49">
        <f>'[3]arkusz główny'!H161</f>
        <v>887</v>
      </c>
      <c r="E38" s="124"/>
      <c r="F38" s="125"/>
      <c r="G38" s="51">
        <f>'[3]arkusz główny'!U161</f>
        <v>571</v>
      </c>
      <c r="H38" s="50">
        <f>'[3]arkusz główny'!V161</f>
        <v>10115497.399999999</v>
      </c>
      <c r="I38" s="115">
        <f t="shared" si="4"/>
        <v>0.98631668509452897</v>
      </c>
      <c r="J38" s="52">
        <f>'[3]arkusz główny'!AK161</f>
        <v>570</v>
      </c>
      <c r="K38" s="53">
        <f>'[3]arkusz główny'!AL161</f>
        <v>9979061.1999999993</v>
      </c>
      <c r="L38" s="53">
        <f>'[3]arkusz główny'!AM161</f>
        <v>6349673.71</v>
      </c>
      <c r="M38" s="53">
        <f>'[3]arkusz główny'!AN161</f>
        <v>2332100.96</v>
      </c>
      <c r="N38" s="116">
        <f t="shared" si="5"/>
        <v>0.97298293556937265</v>
      </c>
      <c r="O38" s="117">
        <f>'[3]arkusz główny'!AR161</f>
        <v>2396857</v>
      </c>
    </row>
    <row r="39" spans="1:15" x14ac:dyDescent="0.25">
      <c r="A39" s="55">
        <v>7</v>
      </c>
      <c r="B39" s="56" t="s">
        <v>70</v>
      </c>
      <c r="C39" s="57">
        <f>'[3]arkusz główny'!F167</f>
        <v>10071696438.216454</v>
      </c>
      <c r="D39" s="58">
        <f>SUM(D40:D44)</f>
        <v>13052</v>
      </c>
      <c r="E39" s="59">
        <f>SUM(E40:E44)</f>
        <v>21387623528.010899</v>
      </c>
      <c r="F39" s="60">
        <f t="shared" si="3"/>
        <v>2.1235373463855436</v>
      </c>
      <c r="G39" s="61">
        <f>SUM(G40:G44)</f>
        <v>6642</v>
      </c>
      <c r="H39" s="59">
        <f>SUM(H40:H44)</f>
        <v>10124499159.781088</v>
      </c>
      <c r="I39" s="62">
        <f t="shared" si="4"/>
        <v>1.0052426839796598</v>
      </c>
      <c r="J39" s="63">
        <f>'[3]arkusz główny'!AK167</f>
        <v>2224</v>
      </c>
      <c r="K39" s="64">
        <f>SUM(K40:K44)</f>
        <v>6552667506.8999996</v>
      </c>
      <c r="L39" s="64">
        <f>SUM(L40:L44)</f>
        <v>4279278043.27</v>
      </c>
      <c r="M39" s="64">
        <f>SUM(M40:M44)</f>
        <v>1490014373.0900002</v>
      </c>
      <c r="N39" s="65">
        <f t="shared" si="5"/>
        <v>0.64406429008216048</v>
      </c>
      <c r="O39" s="66">
        <f>'[3]arkusz główny'!AR167</f>
        <v>2313455964</v>
      </c>
    </row>
    <row r="40" spans="1:15" x14ac:dyDescent="0.25">
      <c r="A40" s="267" t="s">
        <v>71</v>
      </c>
      <c r="B40" s="85" t="s">
        <v>72</v>
      </c>
      <c r="C40" s="256"/>
      <c r="D40" s="40">
        <f>'[3]arkusz główny'!H168</f>
        <v>6638</v>
      </c>
      <c r="E40" s="41">
        <f>'[3]arkusz główny'!I168</f>
        <v>10040514468.359867</v>
      </c>
      <c r="F40" s="265"/>
      <c r="G40" s="43">
        <f>'[3]arkusz główny'!U168</f>
        <v>3042</v>
      </c>
      <c r="H40" s="41">
        <f>'[3]arkusz główny'!V168</f>
        <v>4241326199.2864509</v>
      </c>
      <c r="I40" s="259"/>
      <c r="J40" s="44">
        <f>'[3]arkusz główny'!AK168</f>
        <v>1327</v>
      </c>
      <c r="K40" s="45">
        <f>'[3]arkusz główny'!AL168</f>
        <v>2626502149.6499996</v>
      </c>
      <c r="L40" s="45">
        <f>'[3]arkusz główny'!AM168</f>
        <v>1671243307.7</v>
      </c>
      <c r="M40" s="45">
        <f>'[3]arkusz główny'!AN168</f>
        <v>608505276.12</v>
      </c>
      <c r="N40" s="261"/>
      <c r="O40" s="263"/>
    </row>
    <row r="41" spans="1:15" x14ac:dyDescent="0.25">
      <c r="A41" s="283"/>
      <c r="B41" s="85" t="s">
        <v>73</v>
      </c>
      <c r="C41" s="256"/>
      <c r="D41" s="93">
        <f>'[3]arkusz główny'!H169</f>
        <v>4423</v>
      </c>
      <c r="E41" s="94">
        <f>'[3]arkusz główny'!I169</f>
        <v>9898377321.483139</v>
      </c>
      <c r="F41" s="265"/>
      <c r="G41" s="95">
        <f>'[3]arkusz główny'!U169</f>
        <v>2456</v>
      </c>
      <c r="H41" s="94">
        <f>'[3]arkusz główny'!V169</f>
        <v>5046126807.8901386</v>
      </c>
      <c r="I41" s="259"/>
      <c r="J41" s="80">
        <f>'[3]arkusz główny'!AK169</f>
        <v>1395</v>
      </c>
      <c r="K41" s="81">
        <f>'[3]arkusz główny'!AL169</f>
        <v>3164460728.5900002</v>
      </c>
      <c r="L41" s="81">
        <f>'[3]arkusz główny'!AM169</f>
        <v>2123362084.8100002</v>
      </c>
      <c r="M41" s="81">
        <f>'[3]arkusz główny'!AN169</f>
        <v>710862744.26999986</v>
      </c>
      <c r="N41" s="261"/>
      <c r="O41" s="263"/>
    </row>
    <row r="42" spans="1:15" x14ac:dyDescent="0.25">
      <c r="A42" s="267" t="s">
        <v>74</v>
      </c>
      <c r="B42" s="82" t="s">
        <v>75</v>
      </c>
      <c r="C42" s="256"/>
      <c r="D42" s="93">
        <f>'[3]arkusz główny'!H172</f>
        <v>1538</v>
      </c>
      <c r="E42" s="94">
        <f>'[3]arkusz główny'!I172</f>
        <v>944992148.65084243</v>
      </c>
      <c r="F42" s="265"/>
      <c r="G42" s="95">
        <f>'[3]arkusz główny'!U172</f>
        <v>856</v>
      </c>
      <c r="H42" s="94">
        <f>'[3]arkusz główny'!V172</f>
        <v>532490965.63637745</v>
      </c>
      <c r="I42" s="259"/>
      <c r="J42" s="80">
        <f>'[3]arkusz główny'!AK172</f>
        <v>625</v>
      </c>
      <c r="K42" s="81">
        <f>'[3]arkusz główny'!AL172</f>
        <v>471382169.73000008</v>
      </c>
      <c r="L42" s="81">
        <f>'[3]arkusz główny'!AM172</f>
        <v>299940471.19999999</v>
      </c>
      <c r="M42" s="81">
        <f>'[3]arkusz główny'!AN172</f>
        <v>105079328.67</v>
      </c>
      <c r="N42" s="261"/>
      <c r="O42" s="263"/>
    </row>
    <row r="43" spans="1:15" ht="24" x14ac:dyDescent="0.25">
      <c r="A43" s="283"/>
      <c r="B43" s="72" t="s">
        <v>76</v>
      </c>
      <c r="C43" s="256"/>
      <c r="D43" s="93">
        <f>'[3]arkusz główny'!H173</f>
        <v>350</v>
      </c>
      <c r="E43" s="94">
        <f>'[3]arkusz główny'!I173</f>
        <v>444843734.67647958</v>
      </c>
      <c r="F43" s="265"/>
      <c r="G43" s="95">
        <f>'[3]arkusz główny'!U173</f>
        <v>213</v>
      </c>
      <c r="H43" s="94">
        <f>'[3]arkusz główny'!V173</f>
        <v>260735803.99121955</v>
      </c>
      <c r="I43" s="259"/>
      <c r="J43" s="80">
        <f>'[3]arkusz główny'!AK173</f>
        <v>208</v>
      </c>
      <c r="K43" s="81">
        <f>'[3]arkusz główny'!AL173</f>
        <v>247692692.36000004</v>
      </c>
      <c r="L43" s="81">
        <f>'[3]arkusz główny'!AM173</f>
        <v>157606859.40000001</v>
      </c>
      <c r="M43" s="81">
        <f>'[3]arkusz główny'!AN173</f>
        <v>55998344.390000008</v>
      </c>
      <c r="N43" s="261"/>
      <c r="O43" s="263"/>
    </row>
    <row r="44" spans="1:15" x14ac:dyDescent="0.25">
      <c r="A44" s="126" t="s">
        <v>77</v>
      </c>
      <c r="B44" s="82" t="s">
        <v>78</v>
      </c>
      <c r="C44" s="256"/>
      <c r="D44" s="49">
        <f>'[3]arkusz główny'!H174</f>
        <v>103</v>
      </c>
      <c r="E44" s="50">
        <f>'[3]arkusz główny'!I174</f>
        <v>58895854.840573631</v>
      </c>
      <c r="F44" s="265"/>
      <c r="G44" s="51">
        <f>'[3]arkusz główny'!U174</f>
        <v>75</v>
      </c>
      <c r="H44" s="50">
        <f>'[3]arkusz główny'!V174</f>
        <v>43819382.976900831</v>
      </c>
      <c r="I44" s="259"/>
      <c r="J44" s="52">
        <f>'[3]arkusz główny'!AK174</f>
        <v>75</v>
      </c>
      <c r="K44" s="53">
        <f>'[3]arkusz główny'!AL174</f>
        <v>42629766.57</v>
      </c>
      <c r="L44" s="53">
        <f>'[3]arkusz główny'!AM174</f>
        <v>27125320.16</v>
      </c>
      <c r="M44" s="53">
        <f>'[3]arkusz główny'!AN174</f>
        <v>9568679.6400000006</v>
      </c>
      <c r="N44" s="261"/>
      <c r="O44" s="263"/>
    </row>
    <row r="45" spans="1:15" x14ac:dyDescent="0.25">
      <c r="A45" s="55">
        <v>8</v>
      </c>
      <c r="B45" s="56" t="s">
        <v>79</v>
      </c>
      <c r="C45" s="57">
        <f>'[3]arkusz główny'!F176</f>
        <v>1113435838.1467721</v>
      </c>
      <c r="D45" s="58">
        <f>'[3]arkusz główny'!H176</f>
        <v>35515</v>
      </c>
      <c r="E45" s="59">
        <f>'[3]arkusz główny'!I176</f>
        <v>151788464.58999997</v>
      </c>
      <c r="F45" s="60">
        <f>IFERROR(E45/C45,".")</f>
        <v>0.13632439282953218</v>
      </c>
      <c r="G45" s="61">
        <f>'[3]arkusz główny'!U176</f>
        <v>28268</v>
      </c>
      <c r="H45" s="59">
        <f>'[3]arkusz główny'!V176</f>
        <v>1130511546.4499998</v>
      </c>
      <c r="I45" s="62">
        <f>IFERROR(H45/C45,".")</f>
        <v>1.0153360505546947</v>
      </c>
      <c r="J45" s="63">
        <f>'[3]arkusz główny'!AK176</f>
        <v>19056</v>
      </c>
      <c r="K45" s="64">
        <f>'[3]arkusz główny'!AL176</f>
        <v>950535677.93999994</v>
      </c>
      <c r="L45" s="64">
        <f>'[3]arkusz główny'!AM176</f>
        <v>604824431.27999997</v>
      </c>
      <c r="M45" s="64">
        <f>'[3]arkusz główny'!AN176</f>
        <v>215905011.60999998</v>
      </c>
      <c r="N45" s="65">
        <f>IFERROR(M45/O45,".")</f>
        <v>0.84972179286270721</v>
      </c>
      <c r="O45" s="66">
        <f>'[3]arkusz główny'!AR176</f>
        <v>254089060</v>
      </c>
    </row>
    <row r="46" spans="1:15" x14ac:dyDescent="0.25">
      <c r="A46" s="127" t="s">
        <v>80</v>
      </c>
      <c r="B46" s="128" t="s">
        <v>81</v>
      </c>
      <c r="C46" s="280"/>
      <c r="D46" s="129">
        <f>'[3]arkusz główny'!H177</f>
        <v>32876</v>
      </c>
      <c r="E46" s="130">
        <f>'[3]arkusz główny'!I177</f>
        <v>135599112.30999997</v>
      </c>
      <c r="F46" s="131"/>
      <c r="G46" s="132">
        <f>'[3]arkusz główny'!U177</f>
        <v>26444</v>
      </c>
      <c r="H46" s="130">
        <f>'[3]arkusz główny'!V177</f>
        <v>1121283289.5799999</v>
      </c>
      <c r="I46" s="133"/>
      <c r="J46" s="134">
        <f>'[3]arkusz główny'!AK177</f>
        <v>18600</v>
      </c>
      <c r="K46" s="135">
        <f>'[3]arkusz główny'!AL177</f>
        <v>941306974.26999998</v>
      </c>
      <c r="L46" s="135">
        <f>'[3]arkusz główny'!AM177</f>
        <v>598952216.32000005</v>
      </c>
      <c r="M46" s="135">
        <f>'[3]arkusz główny'!AN177</f>
        <v>213874531.20000002</v>
      </c>
      <c r="N46" s="136"/>
      <c r="O46" s="137"/>
    </row>
    <row r="47" spans="1:15" x14ac:dyDescent="0.25">
      <c r="A47" s="267" t="s">
        <v>82</v>
      </c>
      <c r="B47" s="138" t="s">
        <v>83</v>
      </c>
      <c r="C47" s="281"/>
      <c r="D47" s="139">
        <f>'[3]arkusz główny'!H178</f>
        <v>32714</v>
      </c>
      <c r="E47" s="140">
        <f>'[3]arkusz główny'!I178</f>
        <v>133204268.40999998</v>
      </c>
      <c r="F47" s="284"/>
      <c r="G47" s="141">
        <f>'[3]arkusz główny'!U178</f>
        <v>26387</v>
      </c>
      <c r="H47" s="142">
        <f>'[3]zobowiązania wieloletnie'!F10</f>
        <v>124560595.84</v>
      </c>
      <c r="I47" s="285"/>
      <c r="J47" s="143">
        <f>'[3]arkusz główny'!AK178</f>
        <v>2873</v>
      </c>
      <c r="K47" s="144">
        <f>'[3]arkusz główny'!AL178</f>
        <v>112767883.20000002</v>
      </c>
      <c r="L47" s="144">
        <f>'[3]arkusz główny'!AM178</f>
        <v>71753978.160000011</v>
      </c>
      <c r="M47" s="144">
        <f>'[3]arkusz główny'!AN178</f>
        <v>25530160.989999998</v>
      </c>
      <c r="N47" s="286"/>
      <c r="O47" s="287"/>
    </row>
    <row r="48" spans="1:15" x14ac:dyDescent="0.25">
      <c r="A48" s="275"/>
      <c r="B48" s="145" t="s">
        <v>84</v>
      </c>
      <c r="C48" s="281"/>
      <c r="D48" s="139">
        <f>'[3]arkusz główny'!H204</f>
        <v>162</v>
      </c>
      <c r="E48" s="140">
        <f>'[3]arkusz główny'!I204</f>
        <v>2394843.9</v>
      </c>
      <c r="F48" s="284"/>
      <c r="G48" s="146">
        <f>'[3]arkusz główny'!U204</f>
        <v>57</v>
      </c>
      <c r="H48" s="147">
        <f>'[3]zobowiązania wieloletnie'!F11</f>
        <v>457082693.73999995</v>
      </c>
      <c r="I48" s="285"/>
      <c r="J48" s="143">
        <f>'[3]arkusz główny'!AK204</f>
        <v>9463</v>
      </c>
      <c r="K48" s="144">
        <f>'[3]arkusz główny'!AL204</f>
        <v>410442348.08999997</v>
      </c>
      <c r="L48" s="144">
        <f>'[3]arkusz główny'!AM204</f>
        <v>261163597.22000003</v>
      </c>
      <c r="M48" s="144">
        <f>'[3]arkusz główny'!AN204</f>
        <v>93534285.190000013</v>
      </c>
      <c r="N48" s="286"/>
      <c r="O48" s="287"/>
    </row>
    <row r="49" spans="1:15" x14ac:dyDescent="0.25">
      <c r="A49" s="283"/>
      <c r="B49" s="145" t="s">
        <v>85</v>
      </c>
      <c r="C49" s="281"/>
      <c r="D49" s="148"/>
      <c r="E49" s="149"/>
      <c r="F49" s="284"/>
      <c r="G49" s="150"/>
      <c r="H49" s="147">
        <f>'[3]arkusz główny'!V216</f>
        <v>539640000</v>
      </c>
      <c r="I49" s="285"/>
      <c r="J49" s="143">
        <f>'[3]arkusz główny'!AK216</f>
        <v>7877</v>
      </c>
      <c r="K49" s="144">
        <f>'[3]arkusz główny'!AL216</f>
        <v>418096742.98000002</v>
      </c>
      <c r="L49" s="144">
        <f>'[3]arkusz główny'!AM216</f>
        <v>266034640.94000003</v>
      </c>
      <c r="M49" s="144">
        <f>'[3]arkusz główny'!AN216</f>
        <v>94810085.019999996</v>
      </c>
      <c r="N49" s="286"/>
      <c r="O49" s="287"/>
    </row>
    <row r="50" spans="1:15" s="155" customFormat="1" ht="13" x14ac:dyDescent="0.3">
      <c r="A50" s="151" t="s">
        <v>86</v>
      </c>
      <c r="B50" s="152" t="s">
        <v>87</v>
      </c>
      <c r="C50" s="282"/>
      <c r="D50" s="129">
        <f>'[3]arkusz główny'!H227</f>
        <v>2639</v>
      </c>
      <c r="E50" s="130">
        <f>'[3]arkusz główny'!I227</f>
        <v>16189352.279999999</v>
      </c>
      <c r="F50" s="131"/>
      <c r="G50" s="153">
        <f>'[3]arkusz główny'!U227</f>
        <v>1824</v>
      </c>
      <c r="H50" s="154">
        <f>'[3]arkusz główny'!V227</f>
        <v>9228256.8699999992</v>
      </c>
      <c r="I50" s="133"/>
      <c r="J50" s="134">
        <f>'[3]arkusz główny'!AK227</f>
        <v>1357</v>
      </c>
      <c r="K50" s="135">
        <f>'[3]arkusz główny'!AL227</f>
        <v>9228703.6700000018</v>
      </c>
      <c r="L50" s="135">
        <f>'[3]arkusz główny'!AM227</f>
        <v>5872214.96</v>
      </c>
      <c r="M50" s="135">
        <f>'[3]arkusz główny'!AN227</f>
        <v>2030480.4100000001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główny'!F234</f>
        <v>1160037216.6839099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1298698039.3708963</v>
      </c>
      <c r="I51" s="62">
        <f>IFERROR(H51/C51,".")</f>
        <v>1.1195313570053926</v>
      </c>
      <c r="J51" s="63">
        <f>J52+J53</f>
        <v>1497</v>
      </c>
      <c r="K51" s="64">
        <f>SUM(K52:K53)</f>
        <v>1077400604.78</v>
      </c>
      <c r="L51" s="64">
        <f>SUM(L52:L53)</f>
        <v>684630857.63999999</v>
      </c>
      <c r="M51" s="64">
        <f>SUM(M52:M53)</f>
        <v>243057784.06999999</v>
      </c>
      <c r="N51" s="65">
        <f>IFERROR(M51/O51,".")</f>
        <v>0.92622932692245397</v>
      </c>
      <c r="O51" s="66">
        <f>'[3]arkusz główny'!AR234</f>
        <v>262416420</v>
      </c>
    </row>
    <row r="52" spans="1:15" x14ac:dyDescent="0.25">
      <c r="A52" s="275" t="s">
        <v>89</v>
      </c>
      <c r="B52" s="156" t="s">
        <v>90</v>
      </c>
      <c r="C52" s="256"/>
      <c r="D52" s="40">
        <f>'[3]arkusz główny'!H235</f>
        <v>804</v>
      </c>
      <c r="E52" s="274"/>
      <c r="F52" s="265"/>
      <c r="G52" s="43">
        <f>'[3]arkusz główny'!U235</f>
        <v>772</v>
      </c>
      <c r="H52" s="142">
        <f>'[3]zobowiązania wieloletnie'!F14</f>
        <v>1020353180.0608964</v>
      </c>
      <c r="I52" s="259"/>
      <c r="J52" s="158">
        <f>'[3]arkusz główny'!AK235</f>
        <v>741</v>
      </c>
      <c r="K52" s="81">
        <f>'[3]arkusz główny'!AL235</f>
        <v>806145706.71000004</v>
      </c>
      <c r="L52" s="45">
        <f>'[3]arkusz główny'!AM235</f>
        <v>512031375.15999997</v>
      </c>
      <c r="M52" s="45">
        <f>'[3]arkusz główny'!AN235</f>
        <v>180080641.93000001</v>
      </c>
      <c r="N52" s="261"/>
      <c r="O52" s="263"/>
    </row>
    <row r="53" spans="1:15" x14ac:dyDescent="0.25">
      <c r="A53" s="275"/>
      <c r="B53" s="159" t="s">
        <v>39</v>
      </c>
      <c r="C53" s="256"/>
      <c r="D53" s="160"/>
      <c r="E53" s="274"/>
      <c r="F53" s="265"/>
      <c r="G53" s="161"/>
      <c r="H53" s="162">
        <f>'[3]zobowiązania wieloletnie'!F15</f>
        <v>278344859.31</v>
      </c>
      <c r="I53" s="259"/>
      <c r="J53" s="52">
        <f>'[3]arkusz główny'!AK248</f>
        <v>756</v>
      </c>
      <c r="K53" s="53">
        <f>'[3]arkusz główny'!AL248</f>
        <v>271254898.06999999</v>
      </c>
      <c r="L53" s="53">
        <f>'[3]arkusz główny'!AM248</f>
        <v>172599482.47999999</v>
      </c>
      <c r="M53" s="53">
        <f>'[3]arkusz główny'!AN248</f>
        <v>62977142.140000001</v>
      </c>
      <c r="N53" s="261"/>
      <c r="O53" s="263"/>
    </row>
    <row r="54" spans="1:15" x14ac:dyDescent="0.25">
      <c r="A54" s="55">
        <v>10</v>
      </c>
      <c r="B54" s="163" t="s">
        <v>91</v>
      </c>
      <c r="C54" s="57">
        <f>'[3]arkusz główny'!F249</f>
        <v>8497508467.3038206</v>
      </c>
      <c r="D54" s="58">
        <f>'[3]arkusz główny'!H249</f>
        <v>675295</v>
      </c>
      <c r="E54" s="59"/>
      <c r="F54" s="60"/>
      <c r="G54" s="61">
        <f>'[3]arkusz główny'!U249</f>
        <v>608759</v>
      </c>
      <c r="H54" s="59">
        <f>'[3]zobowiązania wieloletnie'!F16</f>
        <v>8608881742.1100006</v>
      </c>
      <c r="I54" s="62">
        <f>IFERROR(H54/C54,".")</f>
        <v>1.0131065800328078</v>
      </c>
      <c r="J54" s="63">
        <f>'[3]arkusz główny'!AK249</f>
        <v>122869</v>
      </c>
      <c r="K54" s="164">
        <f>'[3]arkusz główny'!AL249</f>
        <v>8362376780.3399992</v>
      </c>
      <c r="L54" s="164">
        <f>'[3]arkusz główny'!AM249</f>
        <v>5320957373.3599997</v>
      </c>
      <c r="M54" s="164">
        <f>'[3]arkusz główny'!AN249</f>
        <v>1886830686.3000002</v>
      </c>
      <c r="N54" s="165">
        <f>IFERROR(M54/O54,".")</f>
        <v>0.9828962929408559</v>
      </c>
      <c r="O54" s="66">
        <f>'[3]arkusz główny'!AR249</f>
        <v>1919664058</v>
      </c>
    </row>
    <row r="55" spans="1:15" x14ac:dyDescent="0.25">
      <c r="A55" s="47" t="s">
        <v>92</v>
      </c>
      <c r="B55" s="138" t="s">
        <v>93</v>
      </c>
      <c r="C55" s="256"/>
      <c r="D55" s="166">
        <f>'[3]arkusz główny'!H250</f>
        <v>631347</v>
      </c>
      <c r="E55" s="279"/>
      <c r="F55" s="266"/>
      <c r="G55" s="169">
        <f>'[3]arkusz główny'!U250</f>
        <v>570420</v>
      </c>
      <c r="H55" s="170">
        <f>'[3]arkusz główny'!V250</f>
        <v>7233454518.3900003</v>
      </c>
      <c r="I55" s="277"/>
      <c r="J55" s="172">
        <f>'[3]arkusz główny'!AK250</f>
        <v>115478</v>
      </c>
      <c r="K55" s="173">
        <f>'[3]arkusz główny'!AL250</f>
        <v>7729111873.3900003</v>
      </c>
      <c r="L55" s="173">
        <f>'[3]arkusz główny'!AM250</f>
        <v>4918011276.0999994</v>
      </c>
      <c r="M55" s="173">
        <f>'[3]arkusz główny'!AN250</f>
        <v>1744227252.9800003</v>
      </c>
      <c r="N55" s="278"/>
      <c r="O55" s="263"/>
    </row>
    <row r="56" spans="1:15" x14ac:dyDescent="0.25">
      <c r="A56" s="126" t="s">
        <v>94</v>
      </c>
      <c r="B56" s="138" t="s">
        <v>93</v>
      </c>
      <c r="C56" s="256"/>
      <c r="D56" s="104">
        <f>'[3]arkusz główny'!H251</f>
        <v>61396</v>
      </c>
      <c r="E56" s="279"/>
      <c r="F56" s="266"/>
      <c r="G56" s="107">
        <f>'[3]arkusz główny'!U251</f>
        <v>56864</v>
      </c>
      <c r="H56" s="105">
        <f>'[3]arkusz główny'!V251</f>
        <v>616848815.55999994</v>
      </c>
      <c r="I56" s="277"/>
      <c r="J56" s="172">
        <f>'[3]arkusz główny'!AK251</f>
        <v>13518</v>
      </c>
      <c r="K56" s="173">
        <f>'[3]arkusz główny'!AL251</f>
        <v>633264906.95000005</v>
      </c>
      <c r="L56" s="173">
        <f>'[3]arkusz główny'!AM251</f>
        <v>402946097.25999999</v>
      </c>
      <c r="M56" s="173">
        <f>'[3]arkusz główny'!AN251</f>
        <v>142603433.31999999</v>
      </c>
      <c r="N56" s="278"/>
      <c r="O56" s="263"/>
    </row>
    <row r="57" spans="1:15" x14ac:dyDescent="0.25">
      <c r="A57" s="270" t="s">
        <v>95</v>
      </c>
      <c r="B57" s="138" t="s">
        <v>83</v>
      </c>
      <c r="C57" s="256"/>
      <c r="D57" s="175">
        <f>'[3]arkusz główny'!H252</f>
        <v>525581</v>
      </c>
      <c r="E57" s="279"/>
      <c r="F57" s="266"/>
      <c r="G57" s="176">
        <f>'[3]arkusz główny'!U252</f>
        <v>465033</v>
      </c>
      <c r="H57" s="177">
        <f>'[3]zobowiązania wieloletnie'!F17</f>
        <v>7065976919.1300001</v>
      </c>
      <c r="I57" s="277"/>
      <c r="J57" s="172">
        <f>'[3]arkusz główny'!AK252</f>
        <v>94356</v>
      </c>
      <c r="K57" s="173">
        <f>'[3]arkusz główny'!AL252</f>
        <v>6819311541.5500002</v>
      </c>
      <c r="L57" s="173">
        <f>'[3]arkusz główny'!AM252</f>
        <v>4339122861.8899994</v>
      </c>
      <c r="M57" s="173">
        <f>'[3]arkusz główny'!AN252</f>
        <v>1529400811.1299999</v>
      </c>
      <c r="N57" s="278"/>
      <c r="O57" s="263"/>
    </row>
    <row r="58" spans="1:15" x14ac:dyDescent="0.25">
      <c r="A58" s="254"/>
      <c r="B58" s="178" t="s">
        <v>84</v>
      </c>
      <c r="C58" s="256"/>
      <c r="D58" s="104">
        <f>'[3]arkusz główny'!H270</f>
        <v>149714</v>
      </c>
      <c r="E58" s="279"/>
      <c r="F58" s="266"/>
      <c r="G58" s="107">
        <f>'[3]arkusz główny'!U270</f>
        <v>143726</v>
      </c>
      <c r="H58" s="147">
        <f>'[3]zobowiązania wieloletnie'!F18</f>
        <v>1542904822.98</v>
      </c>
      <c r="I58" s="277"/>
      <c r="J58" s="172">
        <f>'[3]arkusz główny'!AK270</f>
        <v>57610</v>
      </c>
      <c r="K58" s="84">
        <f>'[3]arkusz główny'!AL270</f>
        <v>1543021121.9899995</v>
      </c>
      <c r="L58" s="84">
        <f>'[3]arkusz główny'!AM270</f>
        <v>981806439.96000016</v>
      </c>
      <c r="M58" s="84">
        <f>'[3]arkusz główny'!AN270</f>
        <v>357419310.81</v>
      </c>
      <c r="N58" s="278"/>
      <c r="O58" s="263"/>
    </row>
    <row r="59" spans="1:15" x14ac:dyDescent="0.25">
      <c r="A59" s="269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główny'!AK275</f>
        <v>1</v>
      </c>
      <c r="K59" s="84">
        <f>'[3]arkusz główny'!AL275</f>
        <v>44116.800000000003</v>
      </c>
      <c r="L59" s="84">
        <f>'[3]arkusz główny'!AM275</f>
        <v>28071.51</v>
      </c>
      <c r="M59" s="84">
        <f>'[3]arkusz główny'!AN275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główny'!F276</f>
        <v>3749908245.9409218</v>
      </c>
      <c r="D60" s="58">
        <f>'[3]arkusz główny'!H276</f>
        <v>176148</v>
      </c>
      <c r="E60" s="59"/>
      <c r="F60" s="60"/>
      <c r="G60" s="61">
        <f>'[3]arkusz główny'!U276</f>
        <v>160622</v>
      </c>
      <c r="H60" s="59">
        <f>'[3]zobowiązania wieloletnie'!F19</f>
        <v>3886038430.9499998</v>
      </c>
      <c r="I60" s="62">
        <f>IFERROR(H60/C60,".")</f>
        <v>1.0363022709039433</v>
      </c>
      <c r="J60" s="63">
        <f>'[3]arkusz główny'!AK276</f>
        <v>34297</v>
      </c>
      <c r="K60" s="164">
        <f>'[3]arkusz główny'!AL276</f>
        <v>3558523634.5100002</v>
      </c>
      <c r="L60" s="164">
        <f>'[3]arkusz główny'!AM276</f>
        <v>2264286717.9499998</v>
      </c>
      <c r="M60" s="164">
        <f>'[3]arkusz główny'!AN276</f>
        <v>803884738.72000003</v>
      </c>
      <c r="N60" s="165">
        <f>IFERROR(M60/O60,".")</f>
        <v>0.94678474273696001</v>
      </c>
      <c r="O60" s="66">
        <f>'[3]arkusz główny'!AR276</f>
        <v>849068117</v>
      </c>
    </row>
    <row r="61" spans="1:15" ht="24" x14ac:dyDescent="0.25">
      <c r="A61" s="67" t="s">
        <v>97</v>
      </c>
      <c r="B61" s="38" t="s">
        <v>98</v>
      </c>
      <c r="C61" s="256"/>
      <c r="D61" s="166">
        <f>'[3]arkusz główny'!H277</f>
        <v>42305</v>
      </c>
      <c r="E61" s="276"/>
      <c r="F61" s="266"/>
      <c r="G61" s="169">
        <f>'[3]arkusz główny'!U277</f>
        <v>37861</v>
      </c>
      <c r="H61" s="170">
        <f>'[3]arkusz główny'!V277</f>
        <v>800996392.74000001</v>
      </c>
      <c r="I61" s="277"/>
      <c r="J61" s="172">
        <f>'[3]arkusz główny'!AK277</f>
        <v>16751</v>
      </c>
      <c r="K61" s="173">
        <f>'[3]arkusz główny'!AL277</f>
        <v>802893540</v>
      </c>
      <c r="L61" s="173">
        <f>'[3]arkusz główny'!AM277</f>
        <v>510880798.64999998</v>
      </c>
      <c r="M61" s="173">
        <f>'[3]arkusz główny'!AN277</f>
        <v>180378191.33000001</v>
      </c>
      <c r="N61" s="278"/>
      <c r="O61" s="263"/>
    </row>
    <row r="62" spans="1:15" x14ac:dyDescent="0.25">
      <c r="A62" s="126" t="s">
        <v>99</v>
      </c>
      <c r="B62" s="72" t="s">
        <v>100</v>
      </c>
      <c r="C62" s="256"/>
      <c r="D62" s="104">
        <f>'[3]arkusz główny'!H278</f>
        <v>148055</v>
      </c>
      <c r="E62" s="276"/>
      <c r="F62" s="266"/>
      <c r="G62" s="107">
        <f>'[3]arkusz główny'!U278</f>
        <v>135136</v>
      </c>
      <c r="H62" s="105">
        <f>'[3]arkusz główny'!V278</f>
        <v>2725263259.23</v>
      </c>
      <c r="I62" s="277"/>
      <c r="J62" s="172">
        <f>'[3]arkusz główny'!AK278</f>
        <v>32049</v>
      </c>
      <c r="K62" s="173">
        <f>'[3]arkusz główny'!AL278</f>
        <v>2755630094.5100002</v>
      </c>
      <c r="L62" s="173">
        <f>'[3]arkusz główny'!AM278</f>
        <v>1753405919.3</v>
      </c>
      <c r="M62" s="173">
        <f>'[3]arkusz główny'!AN278</f>
        <v>623506547.38999999</v>
      </c>
      <c r="N62" s="278"/>
      <c r="O62" s="263"/>
    </row>
    <row r="63" spans="1:15" x14ac:dyDescent="0.25">
      <c r="A63" s="270" t="s">
        <v>101</v>
      </c>
      <c r="B63" s="183" t="s">
        <v>90</v>
      </c>
      <c r="C63" s="256"/>
      <c r="D63" s="175">
        <f>'[3]arkusz główny'!H279</f>
        <v>135368</v>
      </c>
      <c r="E63" s="276"/>
      <c r="F63" s="266"/>
      <c r="G63" s="176">
        <f>'[3]arkusz główny'!U279</f>
        <v>120664</v>
      </c>
      <c r="H63" s="177">
        <f>'[3]zobowiązania wieloletnie'!F20</f>
        <v>3325000000</v>
      </c>
      <c r="I63" s="277"/>
      <c r="J63" s="109">
        <f>'[3]arkusz główny'!AK279</f>
        <v>23991</v>
      </c>
      <c r="K63" s="184">
        <f>'[3]arkusz główny'!AL279</f>
        <v>2997485203.5599995</v>
      </c>
      <c r="L63" s="184">
        <f>'[3]arkusz główny'!AM279</f>
        <v>1907298314.5799999</v>
      </c>
      <c r="M63" s="184">
        <f>'[3]arkusz główny'!AN279</f>
        <v>674026166.99000001</v>
      </c>
      <c r="N63" s="278"/>
      <c r="O63" s="263"/>
    </row>
    <row r="64" spans="1:15" x14ac:dyDescent="0.25">
      <c r="A64" s="254"/>
      <c r="B64" s="159" t="s">
        <v>39</v>
      </c>
      <c r="C64" s="256"/>
      <c r="D64" s="166">
        <f>'[3]arkusz główny'!H297</f>
        <v>40780</v>
      </c>
      <c r="E64" s="276"/>
      <c r="F64" s="266"/>
      <c r="G64" s="169">
        <f>'[3]arkusz główny'!U297</f>
        <v>39958</v>
      </c>
      <c r="H64" s="162">
        <f>'[3]zobowiązania wieloletnie'!F21</f>
        <v>561038430.95000005</v>
      </c>
      <c r="I64" s="277"/>
      <c r="J64" s="109">
        <f>'[3]arkusz główny'!AK297</f>
        <v>17901</v>
      </c>
      <c r="K64" s="84">
        <f>'[3]arkusz główny'!AL297</f>
        <v>561038430.95000005</v>
      </c>
      <c r="L64" s="84">
        <f>'[3]arkusz główny'!AM297</f>
        <v>356988403.37</v>
      </c>
      <c r="M64" s="84">
        <f>'[3]arkusz główny'!AN297</f>
        <v>129858571.72999999</v>
      </c>
      <c r="N64" s="278"/>
      <c r="O64" s="263"/>
    </row>
    <row r="65" spans="1:15" x14ac:dyDescent="0.25">
      <c r="A65" s="55">
        <v>13</v>
      </c>
      <c r="B65" s="56" t="s">
        <v>102</v>
      </c>
      <c r="C65" s="57">
        <f>'[3]arkusz główny'!F302</f>
        <v>12503724694.362413</v>
      </c>
      <c r="D65" s="58">
        <f>'[3]arkusz główny'!H302</f>
        <v>7142251</v>
      </c>
      <c r="E65" s="59"/>
      <c r="F65" s="60"/>
      <c r="G65" s="61">
        <f>'[3]arkusz główny'!U302</f>
        <v>7002463</v>
      </c>
      <c r="H65" s="59">
        <f>'[3]arkusz główny'!V302</f>
        <v>12475237673.110001</v>
      </c>
      <c r="I65" s="62">
        <f>IFERROR(H65/C65,".")</f>
        <v>0.99772171717238334</v>
      </c>
      <c r="J65" s="63">
        <f>'[3]arkusz główny'!AK302</f>
        <v>1099753</v>
      </c>
      <c r="K65" s="64">
        <f>'[3]arkusz główny'!AL302</f>
        <v>12511474259.009998</v>
      </c>
      <c r="L65" s="64">
        <f>'[3]arkusz główny'!AM302</f>
        <v>8468104216.3799992</v>
      </c>
      <c r="M65" s="64">
        <f>'[3]arkusz główny'!AN302</f>
        <v>2818649901.2399998</v>
      </c>
      <c r="N65" s="65">
        <f>IFERROR(M65/O65,".")</f>
        <v>1.0005755981109774</v>
      </c>
      <c r="O65" s="66">
        <f>'[3]arkusz główny'!AR302</f>
        <v>2817028425</v>
      </c>
    </row>
    <row r="66" spans="1:15" x14ac:dyDescent="0.25">
      <c r="A66" s="37" t="s">
        <v>103</v>
      </c>
      <c r="B66" s="271" t="s">
        <v>104</v>
      </c>
      <c r="C66" s="256"/>
      <c r="D66" s="185">
        <f>'[3]arkusz główny'!H303</f>
        <v>279911</v>
      </c>
      <c r="E66" s="274"/>
      <c r="F66" s="265"/>
      <c r="G66" s="186">
        <f>'[3]arkusz główny'!U303</f>
        <v>275849</v>
      </c>
      <c r="H66" s="187">
        <f>'[3]arkusz główny'!V303</f>
        <v>622004137.57000005</v>
      </c>
      <c r="I66" s="259"/>
      <c r="J66" s="188">
        <f>'[3]arkusz główny'!AK303</f>
        <v>42186</v>
      </c>
      <c r="K66" s="189">
        <f>'[3]arkusz główny'!AL303</f>
        <v>624339739.21000004</v>
      </c>
      <c r="L66" s="189">
        <f>'[3]arkusz główny'!AM303</f>
        <v>424688591.77999997</v>
      </c>
      <c r="M66" s="189">
        <f>'[3]arkusz główny'!AN303</f>
        <v>140587952.61999997</v>
      </c>
      <c r="N66" s="261"/>
      <c r="O66" s="263"/>
    </row>
    <row r="67" spans="1:15" x14ac:dyDescent="0.25">
      <c r="A67" s="126" t="s">
        <v>105</v>
      </c>
      <c r="B67" s="272"/>
      <c r="C67" s="256"/>
      <c r="D67" s="185">
        <f>'[3]arkusz główny'!H304</f>
        <v>5929841</v>
      </c>
      <c r="E67" s="274"/>
      <c r="F67" s="265"/>
      <c r="G67" s="186">
        <f>'[3]arkusz główny'!U304</f>
        <v>5830782</v>
      </c>
      <c r="H67" s="187">
        <f>'[3]arkusz główny'!V304</f>
        <v>10459948879.67</v>
      </c>
      <c r="I67" s="259"/>
      <c r="J67" s="190">
        <f>'[3]arkusz główny'!AK304</f>
        <v>940599</v>
      </c>
      <c r="K67" s="191">
        <f>'[3]arkusz główny'!AL304</f>
        <v>10487391254.299999</v>
      </c>
      <c r="L67" s="191">
        <f>'[3]arkusz główny'!AM304</f>
        <v>7073167543.4099989</v>
      </c>
      <c r="M67" s="191">
        <f>'[3]arkusz główny'!AN304</f>
        <v>2366598996.6199999</v>
      </c>
      <c r="N67" s="261"/>
      <c r="O67" s="263"/>
    </row>
    <row r="68" spans="1:15" x14ac:dyDescent="0.25">
      <c r="A68" s="126" t="s">
        <v>106</v>
      </c>
      <c r="B68" s="273"/>
      <c r="C68" s="256"/>
      <c r="D68" s="185">
        <f>'[3]arkusz główny'!H305</f>
        <v>1142982</v>
      </c>
      <c r="E68" s="274"/>
      <c r="F68" s="265"/>
      <c r="G68" s="186">
        <f>'[3]arkusz główny'!U305</f>
        <v>1110274</v>
      </c>
      <c r="H68" s="187">
        <f>'[3]arkusz główny'!V305</f>
        <v>1393284655.8699999</v>
      </c>
      <c r="I68" s="259"/>
      <c r="J68" s="190">
        <f>'[3]arkusz główny'!AK305</f>
        <v>223773</v>
      </c>
      <c r="K68" s="191">
        <f>'[3]arkusz główny'!AL305</f>
        <v>1399743265.5000002</v>
      </c>
      <c r="L68" s="191">
        <f>'[3]arkusz główny'!AM305</f>
        <v>970248081.18999994</v>
      </c>
      <c r="M68" s="191">
        <f>'[3]arkusz główny'!AN305</f>
        <v>311462952.00000006</v>
      </c>
      <c r="N68" s="261"/>
      <c r="O68" s="263"/>
    </row>
    <row r="69" spans="1:15" x14ac:dyDescent="0.25">
      <c r="A69" s="267" t="s">
        <v>107</v>
      </c>
      <c r="B69" s="183" t="s">
        <v>90</v>
      </c>
      <c r="C69" s="256"/>
      <c r="D69" s="192">
        <f>'[3]arkusz główny'!H306</f>
        <v>7141442</v>
      </c>
      <c r="E69" s="274"/>
      <c r="F69" s="265"/>
      <c r="G69" s="193">
        <f>'[3]arkusz główny'!U306</f>
        <v>7001654</v>
      </c>
      <c r="H69" s="194">
        <f>'[3]arkusz główny'!V306</f>
        <v>12471234132.810001</v>
      </c>
      <c r="I69" s="259"/>
      <c r="J69" s="109">
        <f>'[3]arkusz główny'!AK306</f>
        <v>1099674</v>
      </c>
      <c r="K69" s="84">
        <f>'[3]arkusz główny'!AL306</f>
        <v>12509048992.619999</v>
      </c>
      <c r="L69" s="84">
        <f>'[3]arkusz główny'!AM306</f>
        <v>8466561022.1199989</v>
      </c>
      <c r="M69" s="84">
        <f>'[3]arkusz główny'!AN306</f>
        <v>2818083691.3899999</v>
      </c>
      <c r="N69" s="261"/>
      <c r="O69" s="263"/>
    </row>
    <row r="70" spans="1:15" x14ac:dyDescent="0.25">
      <c r="A70" s="275"/>
      <c r="B70" s="159" t="s">
        <v>108</v>
      </c>
      <c r="C70" s="256"/>
      <c r="D70" s="49">
        <f>'[3]arkusz główny'!H316</f>
        <v>809</v>
      </c>
      <c r="E70" s="274"/>
      <c r="F70" s="265"/>
      <c r="G70" s="193">
        <f>'[3]arkusz główny'!U316</f>
        <v>809</v>
      </c>
      <c r="H70" s="194">
        <f>'[3]arkusz główny'!V316</f>
        <v>4003540.3000000003</v>
      </c>
      <c r="I70" s="259"/>
      <c r="J70" s="109">
        <f>'[3]arkusz główny'!AK316</f>
        <v>812</v>
      </c>
      <c r="K70" s="84">
        <f>'[3]arkusz główny'!AL316</f>
        <v>2425266.3899999997</v>
      </c>
      <c r="L70" s="84">
        <f>'[3]arkusz główny'!AM316</f>
        <v>1543194.2599999998</v>
      </c>
      <c r="M70" s="84">
        <f>'[3]arkusz główny'!AN316</f>
        <v>566209.84999999986</v>
      </c>
      <c r="N70" s="261"/>
      <c r="O70" s="263"/>
    </row>
    <row r="71" spans="1:15" x14ac:dyDescent="0.25">
      <c r="A71" s="195">
        <v>14</v>
      </c>
      <c r="B71" s="196" t="s">
        <v>109</v>
      </c>
      <c r="C71" s="197">
        <f>'[3]arkusz główny'!F318</f>
        <v>973430392.62874186</v>
      </c>
      <c r="D71" s="198">
        <f>'[3]arkusz główny'!H318</f>
        <v>144696</v>
      </c>
      <c r="E71" s="199"/>
      <c r="F71" s="200"/>
      <c r="G71" s="201">
        <f>'[3]arkusz główny'!U318</f>
        <v>136649</v>
      </c>
      <c r="H71" s="202">
        <f>'[3]arkusz główny'!V318</f>
        <v>969960810.70999992</v>
      </c>
      <c r="I71" s="203">
        <f>IFERROR(H71/C71,".")</f>
        <v>0.99643571646723261</v>
      </c>
      <c r="J71" s="204">
        <f>'[3]arkusz główny'!AK318</f>
        <v>57965</v>
      </c>
      <c r="K71" s="205">
        <f>'[3]arkusz główny'!AL318</f>
        <v>970851903.80000007</v>
      </c>
      <c r="L71" s="205">
        <f>'[3]arkusz główny'!AM318</f>
        <v>669053985.94999993</v>
      </c>
      <c r="M71" s="205">
        <f>'[3]arkusz główny'!AN318</f>
        <v>210724849.16</v>
      </c>
      <c r="N71" s="206">
        <f>IFERROR(M71/O71,".")</f>
        <v>0.99708928342954484</v>
      </c>
      <c r="O71" s="207">
        <f>'[3]arkusz główny'!AR318</f>
        <v>211340000</v>
      </c>
    </row>
    <row r="72" spans="1:15" x14ac:dyDescent="0.25">
      <c r="A72" s="208">
        <v>16</v>
      </c>
      <c r="B72" s="163" t="s">
        <v>110</v>
      </c>
      <c r="C72" s="197">
        <f>'[3]arkusz główny'!F323</f>
        <v>724239376.37174201</v>
      </c>
      <c r="D72" s="198">
        <f>'[3]arkusz główny'!H323</f>
        <v>1112</v>
      </c>
      <c r="E72" s="202">
        <f>'[3]arkusz główny'!I323</f>
        <v>2554318245.1499996</v>
      </c>
      <c r="F72" s="209">
        <f>IFERROR(E72/C72,".")</f>
        <v>3.5268977750788624</v>
      </c>
      <c r="G72" s="201">
        <f>'[3]arkusz główny'!U323</f>
        <v>436</v>
      </c>
      <c r="H72" s="202">
        <f>'[3]arkusz główny'!V323</f>
        <v>732517089</v>
      </c>
      <c r="I72" s="203">
        <f>IFERROR(H72/C72,".")</f>
        <v>1.0114295257870778</v>
      </c>
      <c r="J72" s="204">
        <f>'[3]arkusz główny'!AK323</f>
        <v>347</v>
      </c>
      <c r="K72" s="205">
        <f>'[3]arkusz główny'!AL323</f>
        <v>463749062.31999999</v>
      </c>
      <c r="L72" s="205">
        <f>'[3]arkusz główny'!AM323</f>
        <v>241479265.17999998</v>
      </c>
      <c r="M72" s="205">
        <f>'[3]arkusz główny'!AN323</f>
        <v>102659747.74000001</v>
      </c>
      <c r="N72" s="206">
        <f>IFERROR(M72/O72,".")</f>
        <v>0.62733543538273928</v>
      </c>
      <c r="O72" s="207">
        <f>'[3]arkusz główny'!AR323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główny'!F331</f>
        <v>15255586.709932001</v>
      </c>
      <c r="D73" s="210">
        <f>'[3]arkusz główny'!H331</f>
        <v>1684</v>
      </c>
      <c r="E73" s="202">
        <f>'[3]arkusz główny'!I331</f>
        <v>17025082.209999997</v>
      </c>
      <c r="F73" s="209">
        <f>IFERROR(E73/C73,".")</f>
        <v>1.1159899998415652</v>
      </c>
      <c r="G73" s="201">
        <f>'[3]arkusz główny'!U331</f>
        <v>1400</v>
      </c>
      <c r="H73" s="202">
        <f>'[3]arkusz główny'!V331</f>
        <v>15125597.560000001</v>
      </c>
      <c r="I73" s="203">
        <f>IFERROR(H73/C73,".")</f>
        <v>0.99147924282404865</v>
      </c>
      <c r="J73" s="204">
        <f>'[3]arkusz główny'!AK331</f>
        <v>828</v>
      </c>
      <c r="K73" s="205">
        <f>'[3]arkusz główny'!AL331</f>
        <v>12946280.149999999</v>
      </c>
      <c r="L73" s="205">
        <f>'[3]arkusz główny'!AM331</f>
        <v>8237711.9100000001</v>
      </c>
      <c r="M73" s="205">
        <f>'[3]arkusz główny'!AN331</f>
        <v>2929544.7500000005</v>
      </c>
      <c r="N73" s="206">
        <f>IFERROR(M73/O73,".")</f>
        <v>0.84424920749279553</v>
      </c>
      <c r="O73" s="207">
        <f>'[3]arkusz główny'!AR331</f>
        <v>3470000</v>
      </c>
    </row>
    <row r="74" spans="1:15" x14ac:dyDescent="0.25">
      <c r="A74" s="55">
        <v>19</v>
      </c>
      <c r="B74" s="56" t="s">
        <v>112</v>
      </c>
      <c r="C74" s="57">
        <f>'[3]arkusz główny'!F337</f>
        <v>4263110302.9049883</v>
      </c>
      <c r="D74" s="211">
        <f>D75+D76+D79+D82</f>
        <v>53797</v>
      </c>
      <c r="E74" s="59">
        <f>E75+E76+E79+E82</f>
        <v>6965501306.743391</v>
      </c>
      <c r="F74" s="60">
        <f>IFERROR(E74/C74,".")</f>
        <v>1.6339012626525116</v>
      </c>
      <c r="G74" s="61">
        <f>G75+G76+G79+G82</f>
        <v>31348</v>
      </c>
      <c r="H74" s="59">
        <f>H75+H76+H79+H82</f>
        <v>4319581717.437396</v>
      </c>
      <c r="I74" s="62">
        <f>IFERROR(H74/C74,".")</f>
        <v>1.0132465290644548</v>
      </c>
      <c r="J74" s="63">
        <f>'[3]arkusz główny'!AK337</f>
        <v>24086</v>
      </c>
      <c r="K74" s="64">
        <f>K75+K76+K79+K82</f>
        <v>4088839669.8800006</v>
      </c>
      <c r="L74" s="64">
        <f>L75+L76+L79+L82</f>
        <v>2545430518.5100002</v>
      </c>
      <c r="M74" s="64">
        <f>M75+M76+M79+M82</f>
        <v>923230739.12000012</v>
      </c>
      <c r="N74" s="65">
        <f>IFERROR(M74/O74,".")</f>
        <v>0.95705947536300007</v>
      </c>
      <c r="O74" s="66">
        <f>'[3]arkusz główny'!AR337</f>
        <v>964653465</v>
      </c>
    </row>
    <row r="75" spans="1:15" x14ac:dyDescent="0.25">
      <c r="A75" s="37" t="s">
        <v>113</v>
      </c>
      <c r="B75" s="212" t="s">
        <v>114</v>
      </c>
      <c r="C75" s="256"/>
      <c r="D75" s="213">
        <f>'[3]arkusz główny'!H338</f>
        <v>620</v>
      </c>
      <c r="E75" s="41">
        <f>'[3]arkusz główny'!I338</f>
        <v>61028000</v>
      </c>
      <c r="F75" s="265"/>
      <c r="G75" s="214">
        <f>'[3]arkusz główny'!U338</f>
        <v>603</v>
      </c>
      <c r="H75" s="94">
        <f>'[3]arkusz główny'!V338</f>
        <v>59640000</v>
      </c>
      <c r="I75" s="259"/>
      <c r="J75" s="44">
        <f>'[3]arkusz główny'!AK338</f>
        <v>334</v>
      </c>
      <c r="K75" s="215">
        <f>'[3]arkusz główny'!AL338</f>
        <v>59798460</v>
      </c>
      <c r="L75" s="215">
        <f>'[3]arkusz główny'!AM338</f>
        <v>38049760.07</v>
      </c>
      <c r="M75" s="215">
        <f>'[3]arkusz główny'!AN338</f>
        <v>13630497.820000002</v>
      </c>
      <c r="N75" s="261"/>
      <c r="O75" s="263"/>
    </row>
    <row r="76" spans="1:15" x14ac:dyDescent="0.25">
      <c r="A76" s="267" t="s">
        <v>115</v>
      </c>
      <c r="B76" s="85" t="s">
        <v>116</v>
      </c>
      <c r="C76" s="256"/>
      <c r="D76" s="93">
        <f>'[3]arkusz główny'!H341</f>
        <v>52499</v>
      </c>
      <c r="E76" s="94">
        <f>'[3]arkusz główny'!I341</f>
        <v>6028254297.6028576</v>
      </c>
      <c r="F76" s="265"/>
      <c r="G76" s="95">
        <f>SUM(G77:G78)</f>
        <v>30153</v>
      </c>
      <c r="H76" s="94">
        <f>SUM(H77:H78)</f>
        <v>3433936480.9574938</v>
      </c>
      <c r="I76" s="259"/>
      <c r="J76" s="80">
        <f>'[3]arkusz główny'!AK341</f>
        <v>24000</v>
      </c>
      <c r="K76" s="81">
        <f>'[3]arkusz główny'!AL341</f>
        <v>3261572201.9600005</v>
      </c>
      <c r="L76" s="81">
        <f>'[3]arkusz główny'!AM341</f>
        <v>2032763427.4300001</v>
      </c>
      <c r="M76" s="81">
        <f>'[3]arkusz główny'!AN341</f>
        <v>736798243.06000006</v>
      </c>
      <c r="N76" s="261"/>
      <c r="O76" s="263"/>
    </row>
    <row r="77" spans="1:15" x14ac:dyDescent="0.25">
      <c r="A77" s="268"/>
      <c r="B77" s="183" t="s">
        <v>117</v>
      </c>
      <c r="C77" s="256"/>
      <c r="D77" s="93">
        <f>'[3]arkusz główny'!H342</f>
        <v>52499</v>
      </c>
      <c r="E77" s="94">
        <f>'[3]arkusz główny'!I342</f>
        <v>6028254297.6028576</v>
      </c>
      <c r="F77" s="265"/>
      <c r="G77" s="95">
        <f>'[3]arkusz główny'!U342</f>
        <v>30090</v>
      </c>
      <c r="H77" s="94">
        <f>'[3]arkusz główny'!V342</f>
        <v>3428889800.4174938</v>
      </c>
      <c r="I77" s="259"/>
      <c r="J77" s="80">
        <f>'[3]arkusz główny'!AK342</f>
        <v>23947</v>
      </c>
      <c r="K77" s="81">
        <f>'[3]arkusz główny'!AL342</f>
        <v>3256525521.4200006</v>
      </c>
      <c r="L77" s="81">
        <f>'[3]arkusz główny'!AM342</f>
        <v>2029552224.8100002</v>
      </c>
      <c r="M77" s="81">
        <f>'[3]arkusz główny'!AN342</f>
        <v>735663531.3900001</v>
      </c>
      <c r="N77" s="261"/>
      <c r="O77" s="263"/>
    </row>
    <row r="78" spans="1:15" x14ac:dyDescent="0.25">
      <c r="A78" s="269"/>
      <c r="B78" s="159" t="s">
        <v>118</v>
      </c>
      <c r="C78" s="256"/>
      <c r="D78" s="216"/>
      <c r="E78" s="217"/>
      <c r="F78" s="265"/>
      <c r="G78" s="95">
        <f>'[3]arkusz główny'!U343</f>
        <v>63</v>
      </c>
      <c r="H78" s="94">
        <f>'[3]arkusz główny'!V343</f>
        <v>5046680.5399999991</v>
      </c>
      <c r="I78" s="259"/>
      <c r="J78" s="80">
        <f>'[3]arkusz główny'!AK343</f>
        <v>62</v>
      </c>
      <c r="K78" s="81">
        <f>'[3]arkusz główny'!AL343</f>
        <v>5046680.5399999991</v>
      </c>
      <c r="L78" s="81">
        <f>'[3]arkusz główny'!AM343</f>
        <v>3211202.62</v>
      </c>
      <c r="M78" s="81">
        <f>'[3]arkusz główny'!AN343</f>
        <v>1134711.67</v>
      </c>
      <c r="N78" s="261"/>
      <c r="O78" s="263"/>
    </row>
    <row r="79" spans="1:15" x14ac:dyDescent="0.25">
      <c r="A79" s="267" t="s">
        <v>119</v>
      </c>
      <c r="B79" s="85" t="s">
        <v>120</v>
      </c>
      <c r="C79" s="256"/>
      <c r="D79" s="93">
        <f>'[3]arkusz główny'!H344</f>
        <v>404</v>
      </c>
      <c r="E79" s="94">
        <f>'[3]arkusz główny'!I344</f>
        <v>244129322.9807418</v>
      </c>
      <c r="F79" s="265"/>
      <c r="G79" s="95">
        <f>SUM(G80:G81)</f>
        <v>319</v>
      </c>
      <c r="H79" s="94">
        <f>SUM(H80:H81)</f>
        <v>195464802.82011002</v>
      </c>
      <c r="I79" s="259"/>
      <c r="J79" s="80">
        <f>'[3]arkusz główny'!AK344</f>
        <v>284</v>
      </c>
      <c r="K79" s="81">
        <f>'[3]arkusz główny'!AL344</f>
        <v>160398752.38999999</v>
      </c>
      <c r="L79" s="81">
        <f>'[3]arkusz główny'!AM344</f>
        <v>89148994.270000011</v>
      </c>
      <c r="M79" s="81">
        <f>'[3]arkusz główny'!AN344</f>
        <v>35773776.989999995</v>
      </c>
      <c r="N79" s="261"/>
      <c r="O79" s="263"/>
    </row>
    <row r="80" spans="1:15" x14ac:dyDescent="0.25">
      <c r="A80" s="268"/>
      <c r="B80" s="183" t="s">
        <v>117</v>
      </c>
      <c r="C80" s="256"/>
      <c r="D80" s="49">
        <f>'[3]arkusz główny'!H345</f>
        <v>404</v>
      </c>
      <c r="E80" s="50">
        <f>'[3]arkusz główny'!I345</f>
        <v>244129322.9807418</v>
      </c>
      <c r="F80" s="265"/>
      <c r="G80" s="51">
        <f>'[3]arkusz główny'!U345</f>
        <v>315</v>
      </c>
      <c r="H80" s="50">
        <f>'[3]arkusz główny'!V345</f>
        <v>194494644.54011002</v>
      </c>
      <c r="I80" s="259"/>
      <c r="J80" s="52">
        <f>'[3]arkusz główny'!AK345</f>
        <v>283</v>
      </c>
      <c r="K80" s="53">
        <f>'[3]arkusz główny'!AL345</f>
        <v>159428594.10999998</v>
      </c>
      <c r="L80" s="53">
        <f>'[3]arkusz główny'!AM345</f>
        <v>88531682.590000004</v>
      </c>
      <c r="M80" s="53">
        <f>'[3]arkusz główny'!AN345</f>
        <v>35555930.349999994</v>
      </c>
      <c r="N80" s="261"/>
      <c r="O80" s="263"/>
    </row>
    <row r="81" spans="1:15" x14ac:dyDescent="0.25">
      <c r="A81" s="269"/>
      <c r="B81" s="159" t="s">
        <v>118</v>
      </c>
      <c r="C81" s="256"/>
      <c r="D81" s="216"/>
      <c r="E81" s="217"/>
      <c r="F81" s="266"/>
      <c r="G81" s="51">
        <f>'[3]arkusz główny'!U346</f>
        <v>4</v>
      </c>
      <c r="H81" s="50">
        <f>'[3]arkusz główny'!V346</f>
        <v>970158.28</v>
      </c>
      <c r="I81" s="259"/>
      <c r="J81" s="52">
        <f>'[3]arkusz główny'!AK346</f>
        <v>7</v>
      </c>
      <c r="K81" s="53">
        <f>'[3]arkusz główny'!AL346</f>
        <v>970158.28</v>
      </c>
      <c r="L81" s="53">
        <f>'[3]arkusz główny'!AM346</f>
        <v>617311.68000000005</v>
      </c>
      <c r="M81" s="53">
        <f>'[3]arkusz główny'!AN346</f>
        <v>217846.64</v>
      </c>
      <c r="N81" s="261"/>
      <c r="O81" s="263"/>
    </row>
    <row r="82" spans="1:15" x14ac:dyDescent="0.25">
      <c r="A82" s="47" t="s">
        <v>121</v>
      </c>
      <c r="B82" s="82" t="s">
        <v>122</v>
      </c>
      <c r="C82" s="256"/>
      <c r="D82" s="49">
        <f>'[3]arkusz główny'!H347</f>
        <v>274</v>
      </c>
      <c r="E82" s="50">
        <f>'[3]arkusz główny'!I347</f>
        <v>632089686.15979242</v>
      </c>
      <c r="F82" s="265"/>
      <c r="G82" s="51">
        <f>'[3]arkusz główny'!U347</f>
        <v>273</v>
      </c>
      <c r="H82" s="50">
        <f>'[3]arkusz główny'!V347</f>
        <v>630540433.65979242</v>
      </c>
      <c r="I82" s="259"/>
      <c r="J82" s="52">
        <f>'[3]arkusz główny'!AK347</f>
        <v>274</v>
      </c>
      <c r="K82" s="53">
        <f>'[3]arkusz główny'!AL347</f>
        <v>607070255.53000009</v>
      </c>
      <c r="L82" s="53">
        <f>'[3]arkusz główny'!AM347</f>
        <v>385468336.74000001</v>
      </c>
      <c r="M82" s="53">
        <f>'[3]arkusz główny'!AN347</f>
        <v>137028221.25</v>
      </c>
      <c r="N82" s="261"/>
      <c r="O82" s="263"/>
    </row>
    <row r="83" spans="1:15" x14ac:dyDescent="0.25">
      <c r="A83" s="55">
        <v>20</v>
      </c>
      <c r="B83" s="56" t="s">
        <v>123</v>
      </c>
      <c r="C83" s="57">
        <f>'[3]arkusz główny'!F348</f>
        <v>2109207932.4055996</v>
      </c>
      <c r="D83" s="58">
        <f>'[3]arkusz główny'!H348</f>
        <v>2131</v>
      </c>
      <c r="E83" s="59">
        <f>'[3]arkusz główny'!I348</f>
        <v>2078114898.7400002</v>
      </c>
      <c r="F83" s="60">
        <f>IFERROR(E83/C83,".")</f>
        <v>0.98525843128698221</v>
      </c>
      <c r="G83" s="61">
        <f>'[3]arkusz główny'!U348</f>
        <v>1843</v>
      </c>
      <c r="H83" s="59">
        <f>'[3]arkusz główny'!V348</f>
        <v>1697862039.9499998</v>
      </c>
      <c r="I83" s="62">
        <f>IFERROR(H83/C83,".")</f>
        <v>0.80497613054847061</v>
      </c>
      <c r="J83" s="63">
        <f>'[3]arkusz główny'!AK348</f>
        <v>43</v>
      </c>
      <c r="K83" s="64">
        <f>'[3]arkusz główny'!AL348</f>
        <v>1539510911.6100001</v>
      </c>
      <c r="L83" s="64">
        <f>'[3]arkusz główny'!AM348</f>
        <v>979590463.26000011</v>
      </c>
      <c r="M83" s="64">
        <f>'[3]arkusz główny'!AN348</f>
        <v>344838066.82999998</v>
      </c>
      <c r="N83" s="65">
        <f>IFERROR(M83/O83,".")</f>
        <v>0.72121036750190959</v>
      </c>
      <c r="O83" s="66">
        <f>'[3]arkusz główny'!AR348</f>
        <v>478137978</v>
      </c>
    </row>
    <row r="84" spans="1:15" ht="24.75" customHeight="1" x14ac:dyDescent="0.25">
      <c r="A84" s="55">
        <f>'[3]arkusz główny'!B351</f>
        <v>21</v>
      </c>
      <c r="B84" s="56" t="e">
        <f>'[3]arkusz główny'!C351:D351</f>
        <v>#VALUE!</v>
      </c>
      <c r="C84" s="57">
        <f>'[3]arkusz główny'!F351</f>
        <v>1198799592.3358142</v>
      </c>
      <c r="D84" s="211">
        <f>'[3]arkusz główny'!H351</f>
        <v>195625</v>
      </c>
      <c r="E84" s="218"/>
      <c r="F84" s="219"/>
      <c r="G84" s="61">
        <f>'[3]arkusz główny'!U351</f>
        <v>180304</v>
      </c>
      <c r="H84" s="59">
        <f>'[3]arkusz główny'!V351</f>
        <v>1198851096.1099999</v>
      </c>
      <c r="I84" s="62">
        <f>IFERROR(H84/C84,".")</f>
        <v>1.000042962789206</v>
      </c>
      <c r="J84" s="63">
        <f>'[3]arkusz główny'!AK351</f>
        <v>180340</v>
      </c>
      <c r="K84" s="64">
        <f>'[3]arkusz główny'!AL351</f>
        <v>1199187395.2399998</v>
      </c>
      <c r="L84" s="64">
        <f>'[3]arkusz główny'!AM351</f>
        <v>763042532.93000019</v>
      </c>
      <c r="M84" s="64">
        <f>'[3]arkusz główny'!AN351</f>
        <v>267027232.38999996</v>
      </c>
      <c r="N84" s="65">
        <f>IFERROR(M84/O84,".")</f>
        <v>1.000313453490419</v>
      </c>
      <c r="O84" s="66">
        <f>'[3]arkusz główny'!AR351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główny'!F352</f>
        <v>578725471.75484598</v>
      </c>
      <c r="D85" s="211">
        <f>'[3]arkusz główny'!H352</f>
        <v>34662</v>
      </c>
      <c r="E85" s="218"/>
      <c r="F85" s="219"/>
      <c r="G85" s="61">
        <f>'[3]arkusz główny'!U352</f>
        <v>30137</v>
      </c>
      <c r="H85" s="59">
        <f>'[3]arkusz główny'!V352</f>
        <v>578594815</v>
      </c>
      <c r="I85" s="62">
        <f>IFERROR(H85/C85,".")</f>
        <v>0.99977423361987194</v>
      </c>
      <c r="J85" s="63">
        <f>'[3]arkusz główny'!AK352</f>
        <v>30137</v>
      </c>
      <c r="K85" s="64">
        <f>'[3]arkusz główny'!AL352</f>
        <v>578724815</v>
      </c>
      <c r="L85" s="64">
        <f>'[3]arkusz główny'!AM352</f>
        <v>368242599.77000004</v>
      </c>
      <c r="M85" s="64">
        <f>'[3]arkusz główny'!AN352</f>
        <v>122722661.33</v>
      </c>
      <c r="N85" s="65">
        <f>IFERROR(M85/O85,".")</f>
        <v>0.99999874782859244</v>
      </c>
      <c r="O85" s="66">
        <f>'[3]arkusz główny'!AR352</f>
        <v>122722815</v>
      </c>
    </row>
    <row r="86" spans="1:15" x14ac:dyDescent="0.25">
      <c r="A86" s="55"/>
      <c r="B86" s="56" t="s">
        <v>125</v>
      </c>
      <c r="C86" s="57">
        <f>'[3]arkusz główny'!F353</f>
        <v>1107985974.3762119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1.1370234722955421</v>
      </c>
      <c r="J86" s="63">
        <f>'[3]arkusz główny'!AK353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główny'!AR353</f>
        <v>262285099</v>
      </c>
    </row>
    <row r="87" spans="1:15" x14ac:dyDescent="0.25">
      <c r="A87" s="254" t="s">
        <v>89</v>
      </c>
      <c r="B87" s="222" t="s">
        <v>39</v>
      </c>
      <c r="C87" s="256"/>
      <c r="D87" s="258"/>
      <c r="E87" s="157"/>
      <c r="F87" s="42"/>
      <c r="G87" s="223"/>
      <c r="H87" s="142">
        <f>'[3]zobowiązania wieloletnie'!F23</f>
        <v>586710746.80999994</v>
      </c>
      <c r="I87" s="259"/>
      <c r="J87" s="224">
        <f>'[3]arkusz główny'!AK354</f>
        <v>17662</v>
      </c>
      <c r="K87" s="225">
        <f>'[3]arkusz główny'!AL354</f>
        <v>586710746.80999994</v>
      </c>
      <c r="L87" s="225">
        <f>'[3]arkusz główny'!AM354</f>
        <v>373321628.94999999</v>
      </c>
      <c r="M87" s="225">
        <f>'[3]arkusz główny'!AN354</f>
        <v>137689495.24000001</v>
      </c>
      <c r="N87" s="261"/>
      <c r="O87" s="263"/>
    </row>
    <row r="88" spans="1:15" ht="13" thickBot="1" x14ac:dyDescent="0.3">
      <c r="A88" s="255"/>
      <c r="B88" s="159" t="s">
        <v>126</v>
      </c>
      <c r="C88" s="257"/>
      <c r="D88" s="258"/>
      <c r="E88" s="157"/>
      <c r="F88" s="42"/>
      <c r="G88" s="226"/>
      <c r="H88" s="227">
        <f>'[3]zobowiązania wieloletnie'!F24</f>
        <v>673095313.02999997</v>
      </c>
      <c r="I88" s="260"/>
      <c r="J88" s="228">
        <f>'[3]arkusz główny'!AK355</f>
        <v>35804</v>
      </c>
      <c r="K88" s="229">
        <f>'[3]arkusz główny'!AL355</f>
        <v>673095313.02999997</v>
      </c>
      <c r="L88" s="229">
        <f>'[3]arkusz główny'!AM355</f>
        <v>428288593.16000003</v>
      </c>
      <c r="M88" s="229">
        <f>'[3]arkusz główny'!AN355</f>
        <v>160332838.28</v>
      </c>
      <c r="N88" s="262"/>
      <c r="O88" s="264"/>
    </row>
    <row r="89" spans="1:15" ht="31.5" customHeight="1" thickBot="1" x14ac:dyDescent="0.3">
      <c r="A89" s="248" t="s">
        <v>127</v>
      </c>
      <c r="B89" s="249"/>
      <c r="C89" s="230">
        <f>'[3]arkusz główny'!F356</f>
        <v>79864874509.721848</v>
      </c>
      <c r="D89" s="231">
        <f>D86+D83+D74+D72+D71+D65+D60+D54+D51+D45+D39+D33+D30+D18+D13+D9+D6+D84+D73+D85</f>
        <v>8793099</v>
      </c>
      <c r="E89" s="232">
        <f>E86+E83+E74+E72+E71+E65+E60+E54+E51+E45+E39+E33+E30+E18+E13+E9+E6+E84+E73</f>
        <v>92200377629.056625</v>
      </c>
      <c r="F89" s="233">
        <f>IFERROR(E89/C89,".")</f>
        <v>1.1544546735352748</v>
      </c>
      <c r="G89" s="234">
        <f>G86+G83+G74+G72+G71+G65+G60+G54+G51+G45+G39+G33+G30+G18+G13+G9+G6+G84+G73+G85</f>
        <v>8383346</v>
      </c>
      <c r="H89" s="235">
        <f>H86+H83+H74+H72+H71+H65+H60+H54+H51+H45+H39+H33+H30+H18+H13+H9+H6+H84+H73+H85</f>
        <v>78930663333.906662</v>
      </c>
      <c r="I89" s="236">
        <f>IFERROR(H89/C89,".")</f>
        <v>0.9883026025953191</v>
      </c>
      <c r="J89" s="237">
        <f>'[3]arkusz główny'!AK356</f>
        <v>1312851</v>
      </c>
      <c r="K89" s="238">
        <f>K86+K83+K74+K72+K65+K60+K54+K51+K45+K39+K33+K30+K18+K13+K9+K6+K84+K71+K73+K85</f>
        <v>68532973550.540001</v>
      </c>
      <c r="L89" s="238">
        <f>L86+L83+L74+L72+L65+L60+L54+L51+L45+L39+L33+L30+L18+L13+L9+L6+L84+L71+L73+L85</f>
        <v>44354638563.169998</v>
      </c>
      <c r="M89" s="238">
        <f>M86+M83+M74+M72+M65+M60+M54+M51+M45+M39+M33+M30+M18+M13+M9+M6+M84+M71+M73+M85</f>
        <v>15401246090.079994</v>
      </c>
      <c r="N89" s="239">
        <f>IFERROR(M89/O89,".")</f>
        <v>0.8529085714802972</v>
      </c>
      <c r="O89" s="240">
        <f>'[3]arkusz główny'!AR356</f>
        <v>18057323616</v>
      </c>
    </row>
    <row r="90" spans="1:15" ht="31.5" customHeight="1" thickBot="1" x14ac:dyDescent="0.3">
      <c r="A90" s="250" t="s">
        <v>128</v>
      </c>
      <c r="B90" s="250"/>
      <c r="C90" s="241">
        <f>'[3]arkusz główny'!F357</f>
        <v>80409866509.721832</v>
      </c>
      <c r="D90" s="251"/>
      <c r="E90" s="252"/>
      <c r="F90" s="252"/>
      <c r="G90" s="253"/>
      <c r="H90" s="235">
        <f>'[3]arkusz główny'!V357</f>
        <v>79475655333.906647</v>
      </c>
      <c r="I90" s="242">
        <f>IFERROR(H90/C90,".")</f>
        <v>0.98838188376171177</v>
      </c>
      <c r="J90" s="243"/>
      <c r="K90" s="238">
        <f>'[3]arkusz główny'!AL357</f>
        <v>69077965550.540009</v>
      </c>
      <c r="L90" s="238">
        <f>'[3]arkusz główny'!AM357</f>
        <v>44701416972.630005</v>
      </c>
      <c r="M90" s="238">
        <f>'[3]arkusz główny'!AN357</f>
        <v>15519477405.579996</v>
      </c>
      <c r="N90" s="239">
        <f>IFERROR(M90/O90,".")</f>
        <v>0.85386539573558984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130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129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ht="13.5" hidden="1" customHeight="1" x14ac:dyDescent="0.25">
      <c r="C93" s="90">
        <f>C6+C9+C13+C18+C30+C33+C39+C45+C51+C54+C60+C65+C71+C72+C73+C74+C83+C84+C86+C85-C90</f>
        <v>0</v>
      </c>
      <c r="D93" s="90">
        <f>D89-'[3]arkusz główny'!H356</f>
        <v>0</v>
      </c>
      <c r="E93" s="90">
        <f>E89-'[3]arkusz główny'!I356</f>
        <v>0</v>
      </c>
      <c r="G93" s="90">
        <f>G89-'[3]arkusz główny'!U356</f>
        <v>0</v>
      </c>
      <c r="H93" s="90">
        <f>H89-'[3]arkusz główny'!V356</f>
        <v>0</v>
      </c>
      <c r="J93" s="90">
        <f>J89-'[3]arkusz główny'!AK356</f>
        <v>0</v>
      </c>
      <c r="K93" s="90">
        <f>K89-'[3]arkusz główny'!AL356</f>
        <v>0</v>
      </c>
      <c r="L93" s="90">
        <f>L89-'[3]arkusz główny'!AM356</f>
        <v>0</v>
      </c>
      <c r="M93" s="90">
        <f>M89-'[3]arkusz główny'!AN356</f>
        <v>0</v>
      </c>
      <c r="O93" s="247">
        <f>O90-'[3]arkusz główny'!AR357</f>
        <v>0</v>
      </c>
    </row>
    <row r="94" spans="1:15" x14ac:dyDescent="0.25">
      <c r="A94" s="244" t="s">
        <v>131</v>
      </c>
    </row>
    <row r="95" spans="1:15" x14ac:dyDescent="0.25">
      <c r="A95" s="244" t="s">
        <v>132</v>
      </c>
    </row>
    <row r="96" spans="1:15" x14ac:dyDescent="0.25">
      <c r="A96" s="244" t="s">
        <v>133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październik 2024</vt:lpstr>
      <vt:lpstr>'PROW 2014-2020 październik 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2024-11-19T10:17:31Z</cp:lastPrinted>
  <dcterms:created xsi:type="dcterms:W3CDTF">2024-11-19T10:13:01Z</dcterms:created>
  <dcterms:modified xsi:type="dcterms:W3CDTF">2024-11-21T10:01:31Z</dcterms:modified>
</cp:coreProperties>
</file>