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50\"/>
    </mc:Choice>
  </mc:AlternateContent>
  <xr:revisionPtr revIDLastSave="0" documentId="13_ncr:1_{1C89D0BA-8387-4D19-B628-3CC1B5FC017B}" xr6:coauthVersionLast="47" xr6:coauthVersionMax="47" xr10:uidLastSave="{00000000-0000-0000-0000-000000000000}"/>
  <bookViews>
    <workbookView xWindow="28680" yWindow="-120" windowWidth="29040" windowHeight="15720" xr2:uid="{A61D6F9C-40B9-453E-8A2E-F0BEA53D1413}"/>
  </bookViews>
  <sheets>
    <sheet name="PROW 2014-2020 listopad 2024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listopad 2024'!$A$1:$O$110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" i="1" l="1"/>
  <c r="A105" i="1"/>
  <c r="A104" i="1"/>
  <c r="A103" i="1"/>
  <c r="A102" i="1"/>
  <c r="A99" i="1"/>
  <c r="A98" i="1"/>
  <c r="A97" i="1"/>
  <c r="A96" i="1"/>
  <c r="A95" i="1"/>
  <c r="A94" i="1"/>
  <c r="A93" i="1"/>
  <c r="M90" i="1"/>
  <c r="L90" i="1"/>
  <c r="K90" i="1"/>
  <c r="H90" i="1"/>
  <c r="C90" i="1"/>
  <c r="O89" i="1"/>
  <c r="J89" i="1"/>
  <c r="J107" i="1" s="1"/>
  <c r="C89" i="1"/>
  <c r="M88" i="1"/>
  <c r="L88" i="1"/>
  <c r="L86" i="1" s="1"/>
  <c r="K88" i="1"/>
  <c r="J88" i="1"/>
  <c r="H88" i="1"/>
  <c r="M87" i="1"/>
  <c r="L87" i="1"/>
  <c r="K87" i="1"/>
  <c r="J87" i="1"/>
  <c r="H87" i="1"/>
  <c r="O86" i="1"/>
  <c r="J86" i="1"/>
  <c r="H86" i="1"/>
  <c r="C86" i="1"/>
  <c r="O85" i="1"/>
  <c r="M85" i="1"/>
  <c r="N85" i="1" s="1"/>
  <c r="L85" i="1"/>
  <c r="K85" i="1"/>
  <c r="J85" i="1"/>
  <c r="H85" i="1"/>
  <c r="G85" i="1"/>
  <c r="D85" i="1"/>
  <c r="C85" i="1"/>
  <c r="O84" i="1"/>
  <c r="M84" i="1"/>
  <c r="N84" i="1" s="1"/>
  <c r="L84" i="1"/>
  <c r="K84" i="1"/>
  <c r="J84" i="1"/>
  <c r="H84" i="1"/>
  <c r="G84" i="1"/>
  <c r="D84" i="1"/>
  <c r="C84" i="1"/>
  <c r="B84" i="1"/>
  <c r="A84" i="1"/>
  <c r="O83" i="1"/>
  <c r="M83" i="1"/>
  <c r="N83" i="1" s="1"/>
  <c r="L83" i="1"/>
  <c r="K83" i="1"/>
  <c r="J83" i="1"/>
  <c r="H83" i="1"/>
  <c r="G83" i="1"/>
  <c r="E83" i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H79" i="1" s="1"/>
  <c r="G81" i="1"/>
  <c r="G79" i="1" s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E75" i="1"/>
  <c r="E74" i="1" s="1"/>
  <c r="D75" i="1"/>
  <c r="O74" i="1"/>
  <c r="J74" i="1"/>
  <c r="C74" i="1"/>
  <c r="O73" i="1"/>
  <c r="M73" i="1"/>
  <c r="N73" i="1" s="1"/>
  <c r="L73" i="1"/>
  <c r="K73" i="1"/>
  <c r="J73" i="1"/>
  <c r="H73" i="1"/>
  <c r="G73" i="1"/>
  <c r="E73" i="1"/>
  <c r="D73" i="1"/>
  <c r="C73" i="1"/>
  <c r="I73" i="1" s="1"/>
  <c r="O72" i="1"/>
  <c r="M72" i="1"/>
  <c r="N72" i="1" s="1"/>
  <c r="L72" i="1"/>
  <c r="K72" i="1"/>
  <c r="J72" i="1"/>
  <c r="H72" i="1"/>
  <c r="G72" i="1"/>
  <c r="E72" i="1"/>
  <c r="D72" i="1"/>
  <c r="C72" i="1"/>
  <c r="O71" i="1"/>
  <c r="M71" i="1"/>
  <c r="L71" i="1"/>
  <c r="K71" i="1"/>
  <c r="J71" i="1"/>
  <c r="H71" i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N65" i="1" s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L60" i="1"/>
  <c r="K60" i="1"/>
  <c r="J60" i="1"/>
  <c r="H60" i="1"/>
  <c r="I60" i="1" s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M54" i="1"/>
  <c r="L54" i="1"/>
  <c r="K54" i="1"/>
  <c r="J54" i="1"/>
  <c r="H54" i="1"/>
  <c r="G54" i="1"/>
  <c r="D54" i="1"/>
  <c r="C54" i="1"/>
  <c r="M53" i="1"/>
  <c r="L53" i="1"/>
  <c r="L51" i="1" s="1"/>
  <c r="K53" i="1"/>
  <c r="J53" i="1"/>
  <c r="J51" i="1" s="1"/>
  <c r="H53" i="1"/>
  <c r="M52" i="1"/>
  <c r="L52" i="1"/>
  <c r="K52" i="1"/>
  <c r="J52" i="1"/>
  <c r="H52" i="1"/>
  <c r="G52" i="1"/>
  <c r="G51" i="1" s="1"/>
  <c r="D52" i="1"/>
  <c r="D51" i="1" s="1"/>
  <c r="O51" i="1"/>
  <c r="M51" i="1"/>
  <c r="H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M45" i="1"/>
  <c r="L45" i="1"/>
  <c r="K45" i="1"/>
  <c r="J45" i="1"/>
  <c r="H45" i="1"/>
  <c r="I45" i="1" s="1"/>
  <c r="G45" i="1"/>
  <c r="E45" i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M39" i="1" s="1"/>
  <c r="L40" i="1"/>
  <c r="K40" i="1"/>
  <c r="K39" i="1" s="1"/>
  <c r="J40" i="1"/>
  <c r="H40" i="1"/>
  <c r="H39" i="1" s="1"/>
  <c r="I39" i="1" s="1"/>
  <c r="G40" i="1"/>
  <c r="G39" i="1" s="1"/>
  <c r="E40" i="1"/>
  <c r="E39" i="1" s="1"/>
  <c r="F39" i="1" s="1"/>
  <c r="D40" i="1"/>
  <c r="O39" i="1"/>
  <c r="L39" i="1"/>
  <c r="J39" i="1"/>
  <c r="D39" i="1"/>
  <c r="C39" i="1"/>
  <c r="O38" i="1"/>
  <c r="M38" i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G37" i="1"/>
  <c r="E37" i="1"/>
  <c r="D37" i="1"/>
  <c r="C37" i="1"/>
  <c r="O36" i="1"/>
  <c r="M36" i="1"/>
  <c r="N36" i="1" s="1"/>
  <c r="L36" i="1"/>
  <c r="K36" i="1"/>
  <c r="J36" i="1"/>
  <c r="H36" i="1"/>
  <c r="G36" i="1"/>
  <c r="E36" i="1"/>
  <c r="D36" i="1"/>
  <c r="C36" i="1"/>
  <c r="O35" i="1"/>
  <c r="M35" i="1"/>
  <c r="M33" i="1" s="1"/>
  <c r="L35" i="1"/>
  <c r="K35" i="1"/>
  <c r="J35" i="1"/>
  <c r="H35" i="1"/>
  <c r="I35" i="1" s="1"/>
  <c r="G35" i="1"/>
  <c r="E35" i="1"/>
  <c r="F35" i="1" s="1"/>
  <c r="D35" i="1"/>
  <c r="C35" i="1"/>
  <c r="O34" i="1"/>
  <c r="M34" i="1"/>
  <c r="L34" i="1"/>
  <c r="K34" i="1"/>
  <c r="J34" i="1"/>
  <c r="H34" i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N30" i="1" s="1"/>
  <c r="L31" i="1"/>
  <c r="L30" i="1" s="1"/>
  <c r="K31" i="1"/>
  <c r="K30" i="1" s="1"/>
  <c r="J31" i="1"/>
  <c r="H31" i="1"/>
  <c r="H30" i="1" s="1"/>
  <c r="G31" i="1"/>
  <c r="G30" i="1" s="1"/>
  <c r="E31" i="1"/>
  <c r="D31" i="1"/>
  <c r="D30" i="1" s="1"/>
  <c r="O30" i="1"/>
  <c r="J30" i="1"/>
  <c r="E30" i="1"/>
  <c r="C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N28" i="1" s="1"/>
  <c r="L28" i="1"/>
  <c r="K28" i="1"/>
  <c r="J28" i="1"/>
  <c r="H28" i="1"/>
  <c r="I28" i="1" s="1"/>
  <c r="G28" i="1"/>
  <c r="E28" i="1"/>
  <c r="F28" i="1" s="1"/>
  <c r="D28" i="1"/>
  <c r="B28" i="1"/>
  <c r="O27" i="1"/>
  <c r="M27" i="1"/>
  <c r="N27" i="1" s="1"/>
  <c r="L27" i="1"/>
  <c r="K27" i="1"/>
  <c r="J27" i="1"/>
  <c r="H27" i="1"/>
  <c r="G27" i="1"/>
  <c r="E27" i="1"/>
  <c r="D27" i="1"/>
  <c r="C27" i="1"/>
  <c r="I27" i="1" s="1"/>
  <c r="O26" i="1"/>
  <c r="N26" i="1"/>
  <c r="M26" i="1"/>
  <c r="L26" i="1"/>
  <c r="K26" i="1"/>
  <c r="J26" i="1"/>
  <c r="H26" i="1"/>
  <c r="I26" i="1" s="1"/>
  <c r="G26" i="1"/>
  <c r="E26" i="1"/>
  <c r="F26" i="1" s="1"/>
  <c r="D26" i="1"/>
  <c r="C26" i="1"/>
  <c r="O25" i="1"/>
  <c r="M25" i="1"/>
  <c r="N25" i="1" s="1"/>
  <c r="L25" i="1"/>
  <c r="K25" i="1"/>
  <c r="J25" i="1"/>
  <c r="H25" i="1"/>
  <c r="G25" i="1"/>
  <c r="E25" i="1"/>
  <c r="F25" i="1" s="1"/>
  <c r="D25" i="1"/>
  <c r="C25" i="1"/>
  <c r="O24" i="1"/>
  <c r="M24" i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F23" i="1" s="1"/>
  <c r="D23" i="1"/>
  <c r="C23" i="1"/>
  <c r="O22" i="1"/>
  <c r="N22" i="1" s="1"/>
  <c r="M22" i="1"/>
  <c r="L22" i="1"/>
  <c r="K22" i="1"/>
  <c r="H22" i="1"/>
  <c r="I22" i="1" s="1"/>
  <c r="G22" i="1"/>
  <c r="E22" i="1"/>
  <c r="F22" i="1" s="1"/>
  <c r="D22" i="1"/>
  <c r="C22" i="1"/>
  <c r="O21" i="1"/>
  <c r="M21" i="1"/>
  <c r="N21" i="1" s="1"/>
  <c r="L21" i="1"/>
  <c r="K21" i="1"/>
  <c r="H21" i="1"/>
  <c r="I21" i="1" s="1"/>
  <c r="G21" i="1"/>
  <c r="E21" i="1"/>
  <c r="F21" i="1" s="1"/>
  <c r="D21" i="1"/>
  <c r="C21" i="1"/>
  <c r="O20" i="1"/>
  <c r="M20" i="1"/>
  <c r="N20" i="1" s="1"/>
  <c r="L20" i="1"/>
  <c r="K20" i="1"/>
  <c r="H20" i="1"/>
  <c r="G20" i="1"/>
  <c r="E20" i="1"/>
  <c r="D20" i="1"/>
  <c r="C20" i="1"/>
  <c r="O19" i="1"/>
  <c r="M19" i="1"/>
  <c r="N19" i="1" s="1"/>
  <c r="L19" i="1"/>
  <c r="L18" i="1" s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M14" i="1" s="1"/>
  <c r="M13" i="1" s="1"/>
  <c r="N13" i="1" s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L9" i="1" s="1"/>
  <c r="K10" i="1"/>
  <c r="K9" i="1" s="1"/>
  <c r="J10" i="1"/>
  <c r="H10" i="1"/>
  <c r="H9" i="1" s="1"/>
  <c r="G10" i="1"/>
  <c r="G9" i="1" s="1"/>
  <c r="E10" i="1"/>
  <c r="E9" i="1" s="1"/>
  <c r="D10" i="1"/>
  <c r="D9" i="1" s="1"/>
  <c r="O9" i="1"/>
  <c r="M9" i="1"/>
  <c r="N9" i="1" s="1"/>
  <c r="C9" i="1"/>
  <c r="M8" i="1"/>
  <c r="L8" i="1"/>
  <c r="K8" i="1"/>
  <c r="J8" i="1"/>
  <c r="H8" i="1"/>
  <c r="G8" i="1"/>
  <c r="E8" i="1"/>
  <c r="D8" i="1"/>
  <c r="M7" i="1"/>
  <c r="L7" i="1"/>
  <c r="L6" i="1" s="1"/>
  <c r="K7" i="1"/>
  <c r="K6" i="1" s="1"/>
  <c r="J7" i="1"/>
  <c r="H7" i="1"/>
  <c r="G7" i="1"/>
  <c r="G6" i="1" s="1"/>
  <c r="E7" i="1"/>
  <c r="E6" i="1" s="1"/>
  <c r="D7" i="1"/>
  <c r="D6" i="1" s="1"/>
  <c r="O6" i="1"/>
  <c r="M6" i="1"/>
  <c r="N6" i="1" s="1"/>
  <c r="J6" i="1"/>
  <c r="H6" i="1"/>
  <c r="C6" i="1"/>
  <c r="H14" i="1" l="1"/>
  <c r="H13" i="1" s="1"/>
  <c r="I13" i="1" s="1"/>
  <c r="G18" i="1"/>
  <c r="E18" i="1"/>
  <c r="F36" i="1"/>
  <c r="I37" i="1"/>
  <c r="N37" i="1"/>
  <c r="N39" i="1"/>
  <c r="I72" i="1"/>
  <c r="D74" i="1"/>
  <c r="K86" i="1"/>
  <c r="K33" i="1"/>
  <c r="N34" i="1"/>
  <c r="N38" i="1"/>
  <c r="K51" i="1"/>
  <c r="D18" i="1"/>
  <c r="G13" i="1"/>
  <c r="I6" i="1"/>
  <c r="K14" i="1"/>
  <c r="K13" i="1" s="1"/>
  <c r="I24" i="1"/>
  <c r="I36" i="1"/>
  <c r="I38" i="1"/>
  <c r="I65" i="1"/>
  <c r="G76" i="1"/>
  <c r="G74" i="1" s="1"/>
  <c r="G89" i="1" s="1"/>
  <c r="G107" i="1" s="1"/>
  <c r="M86" i="1"/>
  <c r="N86" i="1" s="1"/>
  <c r="F30" i="1"/>
  <c r="G33" i="1"/>
  <c r="F9" i="1"/>
  <c r="I23" i="1"/>
  <c r="N23" i="1"/>
  <c r="F45" i="1"/>
  <c r="N51" i="1"/>
  <c r="M74" i="1"/>
  <c r="H76" i="1"/>
  <c r="I84" i="1"/>
  <c r="I9" i="1"/>
  <c r="F6" i="1"/>
  <c r="J9" i="1"/>
  <c r="K18" i="1"/>
  <c r="K89" i="1" s="1"/>
  <c r="K107" i="1" s="1"/>
  <c r="I20" i="1"/>
  <c r="I25" i="1"/>
  <c r="E33" i="1"/>
  <c r="E89" i="1" s="1"/>
  <c r="I34" i="1"/>
  <c r="N35" i="1"/>
  <c r="I85" i="1"/>
  <c r="I90" i="1"/>
  <c r="D13" i="1"/>
  <c r="M18" i="1"/>
  <c r="N18" i="1" s="1"/>
  <c r="N29" i="1"/>
  <c r="H33" i="1"/>
  <c r="O33" i="1"/>
  <c r="N33" i="1" s="1"/>
  <c r="F37" i="1"/>
  <c r="I54" i="1"/>
  <c r="N71" i="1"/>
  <c r="F73" i="1"/>
  <c r="F18" i="1"/>
  <c r="I30" i="1"/>
  <c r="L33" i="1"/>
  <c r="F72" i="1"/>
  <c r="L74" i="1"/>
  <c r="I83" i="1"/>
  <c r="F19" i="1"/>
  <c r="C33" i="1"/>
  <c r="C107" i="1" s="1"/>
  <c r="N74" i="1"/>
  <c r="K74" i="1"/>
  <c r="D33" i="1"/>
  <c r="D89" i="1" s="1"/>
  <c r="D107" i="1" s="1"/>
  <c r="N45" i="1"/>
  <c r="N54" i="1"/>
  <c r="I71" i="1"/>
  <c r="L14" i="1"/>
  <c r="L13" i="1" s="1"/>
  <c r="I19" i="1"/>
  <c r="F20" i="1"/>
  <c r="F27" i="1"/>
  <c r="F34" i="1"/>
  <c r="I51" i="1"/>
  <c r="N60" i="1"/>
  <c r="F74" i="1"/>
  <c r="I86" i="1"/>
  <c r="L89" i="1"/>
  <c r="L107" i="1" s="1"/>
  <c r="H74" i="1"/>
  <c r="I74" i="1" s="1"/>
  <c r="O90" i="1"/>
  <c r="O107" i="1" s="1"/>
  <c r="H18" i="1"/>
  <c r="I18" i="1" s="1"/>
  <c r="F24" i="1"/>
  <c r="N24" i="1"/>
  <c r="F83" i="1"/>
  <c r="I33" i="1" l="1"/>
  <c r="M89" i="1"/>
  <c r="M107" i="1" s="1"/>
  <c r="F33" i="1"/>
  <c r="F89" i="1"/>
  <c r="E107" i="1"/>
  <c r="H89" i="1"/>
  <c r="N90" i="1"/>
  <c r="N89" i="1" l="1"/>
  <c r="I89" i="1"/>
  <c r="H107" i="1"/>
</calcChain>
</file>

<file path=xl/sharedStrings.xml><?xml version="1.0" encoding="utf-8"?>
<sst xmlns="http://schemas.openxmlformats.org/spreadsheetml/2006/main" count="158" uniqueCount="135">
  <si>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</si>
  <si>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</si>
  <si>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</si>
  <si>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</si>
  <si>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</si>
  <si>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</si>
  <si>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</si>
  <si>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</si>
  <si>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</si>
  <si>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</si>
  <si>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</si>
  <si>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</si>
  <si>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</si>
  <si>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</si>
  <si>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</si>
  <si>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</si>
  <si>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</si>
  <si>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</si>
  <si>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</si>
  <si>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</si>
  <si>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</si>
  <si>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</si>
  <si>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</si>
  <si>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</si>
  <si>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</si>
  <si>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</si>
  <si>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</si>
  <si>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</si>
  <si>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</si>
  <si>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</si>
  <si>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</si>
  <si>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</si>
  <si>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</si>
  <si>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</si>
  <si>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</si>
  <si>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</si>
  <si>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</si>
  <si>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</si>
  <si>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Aptos Display"/>
        <family val="1"/>
        <charset val="238"/>
        <scheme val="major"/>
      </rPr>
      <t xml:space="preserve">Wsparcie dla nowych uczestników systemów jakości  </t>
    </r>
    <r>
      <rPr>
        <sz val="9"/>
        <rFont val="Aptos Display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</si>
  <si>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</si>
  <si>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</si>
  <si>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</si>
  <si>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</si>
  <si>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</si>
  <si>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</si>
  <si>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</si>
  <si>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</si>
  <si>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</si>
  <si>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</si>
  <si>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</si>
  <si>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</si>
  <si>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</si>
  <si>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</si>
  <si>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</si>
  <si>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</si>
  <si>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</si>
  <si>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</si>
  <si>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</si>
  <si>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</si>
  <si>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</si>
  <si>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</si>
  <si>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</si>
  <si>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</si>
  <si>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</si>
  <si>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</si>
  <si>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</si>
  <si>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</si>
  <si>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</si>
  <si>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</si>
  <si>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</si>
  <si>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</si>
  <si>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</si>
  <si>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</si>
  <si>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</si>
  <si>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</si>
  <si>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</si>
  <si>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</si>
  <si>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</si>
  <si>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</si>
  <si>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</si>
  <si>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</si>
  <si>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</si>
  <si>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</si>
  <si>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</si>
  <si>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</si>
  <si>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</si>
  <si>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</si>
  <si>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</si>
  <si>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</si>
  <si>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</si>
  <si>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</si>
  <si>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</si>
  <si>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</si>
  <si>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</si>
  <si>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</si>
  <si>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</si>
  <si>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</si>
  <si>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</si>
  <si>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</si>
  <si>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</si>
  <si>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</si>
  <si>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</si>
  <si>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</si>
  <si>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</si>
  <si>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</si>
  <si>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</si>
  <si>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</si>
  <si>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</si>
  <si>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</si>
  <si>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</si>
  <si>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</si>
  <si>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</si>
  <si>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</si>
  <si>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</si>
  <si>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</si>
  <si>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</si>
  <si>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</si>
  <si>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</si>
  <si>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</si>
  <si>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</si>
  <si>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</si>
  <si>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</si>
  <si>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</si>
  <si>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</si>
  <si>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</si>
  <si>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</si>
  <si>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</si>
  <si>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</si>
  <si>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</si>
  <si>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10.) W działaniu 11 dla pakietu 13 Premia za zrównoważoną produkcję roślinno-zwierzęcą, zrealizowane płatności zostały wykazane w poddziałaniu 11.2.</t>
  </si>
  <si>
    <t>2.) Szacunkowe limity finansowe zostały przeliczone wg kursu  4,3463 kurs EBC z przedostatniego dnia roboczego Komisji Europejskiej miesiąca poprzedzającego miesiąc, dla którego dokonuje się wyliczenia limitu alokacji środków wspólnotowych - 30.10.2024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</si>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</sst>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4"/>
      <name val="Aptos Display"/>
      <family val="1"/>
      <charset val="238"/>
      <scheme val="major"/>
    </font>
    <font>
      <b/>
      <sz val="16"/>
      <name val="Aptos Display"/>
      <family val="1"/>
      <charset val="238"/>
      <scheme val="major"/>
    </font>
    <font>
      <b/>
      <sz val="15"/>
      <name val="Aptos Display"/>
      <family val="1"/>
      <charset val="238"/>
      <scheme val="major"/>
    </font>
    <font>
      <sz val="11"/>
      <name val="Aptos Display"/>
      <family val="1"/>
      <charset val="238"/>
      <scheme val="major"/>
    </font>
    <font>
      <b/>
      <sz val="9"/>
      <name val="Aptos Display"/>
      <family val="1"/>
      <charset val="238"/>
      <scheme val="major"/>
    </font>
    <font>
      <sz val="11"/>
      <name val="Arial"/>
      <family val="2"/>
      <charset val="238"/>
    </font>
    <font>
      <sz val="9"/>
      <name val="Aptos Display"/>
      <family val="1"/>
      <charset val="238"/>
      <scheme val="major"/>
    </font>
    <font>
      <sz val="8"/>
      <name val="Aptos Display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Aptos Display"/>
      <family val="1"/>
      <charset val="238"/>
      <scheme val="major"/>
    </font>
    <font>
      <sz val="10"/>
      <name val="Aptos Display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6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10" fontId="8" fillId="3" borderId="34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9" fillId="0" borderId="0" xfId="2" applyFont="1" applyProtection="1">
      <protection locked="0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9" fillId="0" borderId="0" xfId="2" applyFont="1" applyAlignment="1" applyProtection="1">
      <alignment vertical="center"/>
      <protection locked="0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4" xfId="2" applyFont="1" applyFill="1" applyBorder="1" applyAlignment="1">
      <alignment horizontal="center" vertical="center" wrapText="1"/>
    </xf>
    <xf numFmtId="3" fontId="11" fillId="4" borderId="67" xfId="2" applyNumberFormat="1" applyFont="1" applyFill="1" applyBorder="1" applyAlignment="1">
      <alignment horizontal="center" vertical="center" wrapText="1"/>
    </xf>
    <xf numFmtId="0" fontId="1" fillId="0" borderId="25" xfId="2" applyBorder="1" applyAlignment="1">
      <alignment vertical="center" wrapText="1"/>
    </xf>
    <xf numFmtId="0" fontId="1" fillId="0" borderId="64" xfId="2" applyBorder="1" applyAlignment="1">
      <alignment vertical="center" wrapText="1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0" xfId="2" applyNumberFormat="1" applyFont="1" applyFill="1" applyAlignment="1">
      <alignment horizontal="right" vertical="center" wrapText="1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2" applyBorder="1" applyAlignment="1">
      <alignment horizontal="center" vertical="center"/>
    </xf>
    <xf numFmtId="0" fontId="1" fillId="0" borderId="43" xfId="2" applyBorder="1" applyAlignment="1">
      <alignment horizontal="center" vertical="center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2" applyFont="1" applyBorder="1" applyAlignment="1">
      <alignment horizontal="left" vertical="center" wrapText="1"/>
    </xf>
    <xf numFmtId="0" fontId="10" fillId="0" borderId="43" xfId="2" applyFont="1" applyBorder="1" applyAlignment="1">
      <alignment horizontal="left" vertical="center" wrapText="1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2" applyFill="1" applyBorder="1" applyAlignment="1">
      <alignment horizontal="right" vertical="center" wrapText="1"/>
    </xf>
    <xf numFmtId="0" fontId="1" fillId="4" borderId="57" xfId="2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2" applyBorder="1" applyAlignment="1">
      <alignment horizontal="right" vertical="center" wrapText="1"/>
    </xf>
    <xf numFmtId="0" fontId="1" fillId="0" borderId="52" xfId="2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2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2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</cellXfs>
  <cellStyles count="3">
    <cellStyle name="Normalny" xfId="0" builtinId="0"/>
    <cellStyle name="Normalny 10 19" xfId="2" xr:uid="{2E16A2E8-FD18-4179-A835-72A2905DE32E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rszula.mielczarek\Desktop\Monitoringowe%2014-20\Miesi&#281;czne\2024\listopad%202024\ARiMR%20(M_2024-11)%20-%20sprawozdanie%20miesi&#281;czne%20PROW%202014-2020.xlsx" TargetMode="External"/><Relationship Id="rId1" Type="http://schemas.openxmlformats.org/officeDocument/2006/relationships/externalLinkPath" Target="file:///C:\Users\urszula.mielczarek\Desktop\Monitoringowe%2014-20\Miesi&#281;czne\2024\listopad%202024\ARiMR%20(M_2024-11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"/>
      <sheetName val="mm_rrrr(ogółem)1"/>
      <sheetName val="mm_rrrr(ogółem)2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_nabór_2024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2323401907</v>
          </cell>
          <cell r="E100">
            <v>10330442911.860855</v>
          </cell>
        </row>
        <row r="101">
          <cell r="D101">
            <v>8000000</v>
          </cell>
          <cell r="E101">
            <v>35661570.381441005</v>
          </cell>
        </row>
        <row r="102">
          <cell r="D102">
            <v>21300000</v>
          </cell>
          <cell r="E102">
            <v>92309864.130676001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30.11.2024 r.</v>
          </cell>
        </row>
        <row r="8">
          <cell r="F8">
            <v>204521165.90068698</v>
          </cell>
          <cell r="AK8">
            <v>24</v>
          </cell>
          <cell r="AR8">
            <v>46499757</v>
          </cell>
        </row>
        <row r="9">
          <cell r="H9">
            <v>195</v>
          </cell>
          <cell r="I9">
            <v>213846805.05000001</v>
          </cell>
          <cell r="U9">
            <v>62</v>
          </cell>
          <cell r="V9">
            <v>106829144.31999999</v>
          </cell>
          <cell r="AK9">
            <v>23</v>
          </cell>
          <cell r="AL9">
            <v>78644216.75</v>
          </cell>
          <cell r="AM9">
            <v>50041314.549999997</v>
          </cell>
          <cell r="AN9">
            <v>17617838.440000001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94628822.399999991</v>
          </cell>
          <cell r="AK16">
            <v>2</v>
          </cell>
          <cell r="AL16">
            <v>57160073.82</v>
          </cell>
          <cell r="AM16">
            <v>36370954.950000003</v>
          </cell>
          <cell r="AN16">
            <v>13071407.93</v>
          </cell>
        </row>
        <row r="20">
          <cell r="F20">
            <v>478388103.16483802</v>
          </cell>
          <cell r="AR20">
            <v>107000519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357721680.63999999</v>
          </cell>
          <cell r="AM21">
            <v>227618304.35000002</v>
          </cell>
          <cell r="AN21">
            <v>79479227.829999983</v>
          </cell>
        </row>
        <row r="27">
          <cell r="H27">
            <v>86</v>
          </cell>
          <cell r="I27">
            <v>86633178.959999993</v>
          </cell>
          <cell r="U27">
            <v>43</v>
          </cell>
          <cell r="V27">
            <v>32942153.560000002</v>
          </cell>
          <cell r="AK27">
            <v>12</v>
          </cell>
          <cell r="AL27">
            <v>19192503.920000002</v>
          </cell>
          <cell r="AM27">
            <v>12212189.939999998</v>
          </cell>
          <cell r="AN27">
            <v>4174095.02</v>
          </cell>
        </row>
        <row r="39">
          <cell r="F39">
            <v>184603142.80373099</v>
          </cell>
          <cell r="AK39">
            <v>10664</v>
          </cell>
          <cell r="AR39">
            <v>42004400</v>
          </cell>
        </row>
        <row r="40">
          <cell r="AK40">
            <v>10599</v>
          </cell>
        </row>
        <row r="41">
          <cell r="H41">
            <v>4417</v>
          </cell>
          <cell r="U41">
            <v>3318</v>
          </cell>
          <cell r="AK41">
            <v>2444</v>
          </cell>
          <cell r="AL41">
            <v>9024775.8200000003</v>
          </cell>
          <cell r="AM41">
            <v>5742434.6499999994</v>
          </cell>
          <cell r="AN41">
            <v>2048275.0899999996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102</v>
          </cell>
          <cell r="V51">
            <v>139994678.25</v>
          </cell>
          <cell r="AK51">
            <v>66</v>
          </cell>
          <cell r="AL51">
            <v>103075577.83000001</v>
          </cell>
          <cell r="AM51">
            <v>65586988.789999992</v>
          </cell>
          <cell r="AN51">
            <v>23239531.720000003</v>
          </cell>
        </row>
        <row r="55">
          <cell r="F55">
            <v>17387922946.537983</v>
          </cell>
          <cell r="AK55">
            <v>47905</v>
          </cell>
          <cell r="AR55">
            <v>3919009185</v>
          </cell>
        </row>
        <row r="56">
          <cell r="F56">
            <v>10988654011.733133</v>
          </cell>
          <cell r="H56">
            <v>105081</v>
          </cell>
          <cell r="I56">
            <v>20330064430.73</v>
          </cell>
          <cell r="U56">
            <v>51474</v>
          </cell>
          <cell r="V56">
            <v>9795968965.1800003</v>
          </cell>
          <cell r="AK56">
            <v>43706</v>
          </cell>
          <cell r="AL56">
            <v>8622414441.7900009</v>
          </cell>
          <cell r="AM56">
            <v>5486442153.2900047</v>
          </cell>
          <cell r="AN56">
            <v>1933563256.8099973</v>
          </cell>
          <cell r="AR56">
            <v>2470933224</v>
          </cell>
        </row>
        <row r="71">
          <cell r="F71">
            <v>415991279.547925</v>
          </cell>
          <cell r="H71">
            <v>4681</v>
          </cell>
          <cell r="I71">
            <v>805486735.70000005</v>
          </cell>
          <cell r="U71">
            <v>2773</v>
          </cell>
          <cell r="V71">
            <v>414057794.76999998</v>
          </cell>
          <cell r="AK71">
            <v>2580</v>
          </cell>
          <cell r="AL71">
            <v>401035814.03000003</v>
          </cell>
          <cell r="AM71">
            <v>349262370.58999997</v>
          </cell>
          <cell r="AN71">
            <v>89853000.850000009</v>
          </cell>
          <cell r="AR71">
            <v>93298335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589690640.50452399</v>
          </cell>
          <cell r="H75">
            <v>11999</v>
          </cell>
          <cell r="I75">
            <v>984510347.77999997</v>
          </cell>
          <cell r="U75">
            <v>6417</v>
          </cell>
          <cell r="V75">
            <v>555697330.4000001</v>
          </cell>
          <cell r="AK75">
            <v>4434</v>
          </cell>
          <cell r="AL75">
            <v>364078065.54000002</v>
          </cell>
          <cell r="AM75">
            <v>332196298.25999999</v>
          </cell>
          <cell r="AN75">
            <v>80828551.25</v>
          </cell>
          <cell r="AR75">
            <v>132738894</v>
          </cell>
        </row>
        <row r="85">
          <cell r="F85">
            <v>3138607259.7394948</v>
          </cell>
          <cell r="H85">
            <v>5846</v>
          </cell>
          <cell r="I85">
            <v>11194473194.859999</v>
          </cell>
          <cell r="U85">
            <v>1459</v>
          </cell>
          <cell r="V85">
            <v>3104652937.2600002</v>
          </cell>
          <cell r="AK85">
            <v>1006</v>
          </cell>
          <cell r="AL85">
            <v>2399528988.4300003</v>
          </cell>
          <cell r="AM85">
            <v>1526820288.5699999</v>
          </cell>
          <cell r="AN85">
            <v>537141817.21000004</v>
          </cell>
          <cell r="AR85">
            <v>707312899</v>
          </cell>
        </row>
        <row r="97">
          <cell r="F97">
            <v>1856227066.350606</v>
          </cell>
          <cell r="H97">
            <v>234</v>
          </cell>
          <cell r="I97">
            <v>2189936393.7623234</v>
          </cell>
          <cell r="U97">
            <v>185</v>
          </cell>
          <cell r="V97">
            <v>1885183424.2072749</v>
          </cell>
          <cell r="AK97">
            <v>55</v>
          </cell>
          <cell r="AL97">
            <v>654562384.18999994</v>
          </cell>
          <cell r="AM97">
            <v>416498044.15999997</v>
          </cell>
          <cell r="AN97">
            <v>146500586.82000002</v>
          </cell>
          <cell r="AR97">
            <v>422980512</v>
          </cell>
        </row>
        <row r="98">
          <cell r="F98">
            <v>398752688.66230005</v>
          </cell>
          <cell r="H98">
            <v>827</v>
          </cell>
          <cell r="I98">
            <v>478740164.89000005</v>
          </cell>
          <cell r="U98">
            <v>462</v>
          </cell>
          <cell r="V98">
            <v>315393472.16999996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91745321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152650722.06</v>
          </cell>
          <cell r="U99">
            <v>15</v>
          </cell>
          <cell r="V99">
            <v>130570520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30539482</v>
          </cell>
        </row>
        <row r="100">
          <cell r="D100" t="str">
            <v>w tym beneficjenci - gminy</v>
          </cell>
          <cell r="H100">
            <v>803</v>
          </cell>
          <cell r="I100">
            <v>326089442.82999998</v>
          </cell>
          <cell r="U100">
            <v>447</v>
          </cell>
          <cell r="V100">
            <v>184822952.17000002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R100">
            <v>63538886</v>
          </cell>
        </row>
        <row r="101">
          <cell r="F101">
            <v>445407563.974029</v>
          </cell>
          <cell r="AK101">
            <v>5272</v>
          </cell>
          <cell r="AR101">
            <v>99046174</v>
          </cell>
        </row>
        <row r="102">
          <cell r="H102">
            <v>9862</v>
          </cell>
          <cell r="I102">
            <v>716189202.85000002</v>
          </cell>
          <cell r="U102">
            <v>5616</v>
          </cell>
          <cell r="V102">
            <v>394807941.39000005</v>
          </cell>
          <cell r="AK102">
            <v>4722</v>
          </cell>
          <cell r="AL102">
            <v>354735128.41000009</v>
          </cell>
          <cell r="AM102">
            <v>224624315.10999998</v>
          </cell>
          <cell r="AN102">
            <v>78315810.970000014</v>
          </cell>
        </row>
        <row r="112">
          <cell r="H112">
            <v>1741</v>
          </cell>
          <cell r="I112">
            <v>124525798.82000001</v>
          </cell>
          <cell r="U112">
            <v>652</v>
          </cell>
          <cell r="V112">
            <v>34958881.979999997</v>
          </cell>
          <cell r="AK112">
            <v>557</v>
          </cell>
          <cell r="AL112">
            <v>32727946.16</v>
          </cell>
          <cell r="AM112">
            <v>20824789.699999999</v>
          </cell>
          <cell r="AN112">
            <v>7371974.21</v>
          </cell>
        </row>
        <row r="126">
          <cell r="AK126">
            <v>123197</v>
          </cell>
        </row>
        <row r="127">
          <cell r="F127">
            <v>3380845761.195066</v>
          </cell>
          <cell r="H127">
            <v>35642</v>
          </cell>
          <cell r="I127">
            <v>4485450000</v>
          </cell>
          <cell r="U127">
            <v>26111</v>
          </cell>
          <cell r="V127">
            <v>3333950000</v>
          </cell>
          <cell r="AK127">
            <v>27025</v>
          </cell>
          <cell r="AL127">
            <v>3256040000</v>
          </cell>
          <cell r="AM127">
            <v>2071818252</v>
          </cell>
          <cell r="AN127">
            <v>728397172.45999992</v>
          </cell>
          <cell r="AR127">
            <v>757471231</v>
          </cell>
        </row>
        <row r="136">
          <cell r="F136">
            <v>3128039922.2867856</v>
          </cell>
          <cell r="H136">
            <v>31826</v>
          </cell>
          <cell r="I136">
            <v>5629350000</v>
          </cell>
          <cell r="U136">
            <v>17036</v>
          </cell>
          <cell r="V136">
            <v>2983100000</v>
          </cell>
          <cell r="AK136">
            <v>17351</v>
          </cell>
          <cell r="AL136">
            <v>2714030000</v>
          </cell>
          <cell r="AM136">
            <v>1726937289</v>
          </cell>
          <cell r="AN136">
            <v>596762798.37</v>
          </cell>
          <cell r="AR136">
            <v>692377347</v>
          </cell>
        </row>
        <row r="145">
          <cell r="F145">
            <v>4346025450.2252693</v>
          </cell>
          <cell r="H145">
            <v>89941</v>
          </cell>
          <cell r="I145">
            <v>5396460000</v>
          </cell>
          <cell r="U145">
            <v>71501</v>
          </cell>
          <cell r="V145">
            <v>4290060000</v>
          </cell>
          <cell r="AK145">
            <v>73695</v>
          </cell>
          <cell r="AL145">
            <v>4054284000</v>
          </cell>
          <cell r="AM145">
            <v>2579740909.2000003</v>
          </cell>
          <cell r="AN145">
            <v>901784598.30000007</v>
          </cell>
          <cell r="AR145">
            <v>969252603</v>
          </cell>
        </row>
        <row r="156">
          <cell r="F156">
            <v>2888852533.1672797</v>
          </cell>
          <cell r="H156">
            <v>12801</v>
          </cell>
          <cell r="I156">
            <v>5494630198.8900003</v>
          </cell>
          <cell r="U156">
            <v>6602</v>
          </cell>
          <cell r="V156">
            <v>2821590678.1000004</v>
          </cell>
          <cell r="AK156">
            <v>4861</v>
          </cell>
          <cell r="AL156">
            <v>2105524069.52</v>
          </cell>
          <cell r="AM156">
            <v>1339744953.8</v>
          </cell>
          <cell r="AN156">
            <v>471344072.91000003</v>
          </cell>
          <cell r="AR156">
            <v>651577793</v>
          </cell>
        </row>
        <row r="162">
          <cell r="F162">
            <v>10260536.554506999</v>
          </cell>
          <cell r="H162">
            <v>887</v>
          </cell>
          <cell r="U162">
            <v>571</v>
          </cell>
          <cell r="V162">
            <v>10115497.399999999</v>
          </cell>
          <cell r="AK162">
            <v>570</v>
          </cell>
          <cell r="AL162">
            <v>9979061.1999999993</v>
          </cell>
          <cell r="AM162">
            <v>6349673.71</v>
          </cell>
          <cell r="AN162">
            <v>2332100.96</v>
          </cell>
          <cell r="AR162">
            <v>2396857</v>
          </cell>
        </row>
        <row r="168">
          <cell r="F168">
            <v>10131463559.418941</v>
          </cell>
          <cell r="AK168">
            <v>2234</v>
          </cell>
          <cell r="AR168">
            <v>2313455964</v>
          </cell>
        </row>
        <row r="169">
          <cell r="H169">
            <v>6638</v>
          </cell>
          <cell r="I169">
            <v>10039938540.979868</v>
          </cell>
          <cell r="U169">
            <v>3042</v>
          </cell>
          <cell r="V169">
            <v>4214797384.0763235</v>
          </cell>
          <cell r="AK169">
            <v>1342</v>
          </cell>
          <cell r="AL169">
            <v>2714345228.9999995</v>
          </cell>
          <cell r="AM169">
            <v>1727137858.9700003</v>
          </cell>
          <cell r="AN169">
            <v>628716278.43999994</v>
          </cell>
        </row>
        <row r="170">
          <cell r="H170">
            <v>4423</v>
          </cell>
          <cell r="I170">
            <v>9898365769.483139</v>
          </cell>
          <cell r="U170">
            <v>2457</v>
          </cell>
          <cell r="V170">
            <v>5046264361.9451437</v>
          </cell>
          <cell r="AK170">
            <v>1400</v>
          </cell>
          <cell r="AL170">
            <v>3230289172.0800004</v>
          </cell>
          <cell r="AM170">
            <v>2185507088.75</v>
          </cell>
          <cell r="AN170">
            <v>726008602.46000004</v>
          </cell>
        </row>
        <row r="173">
          <cell r="H173">
            <v>1538</v>
          </cell>
          <cell r="I173">
            <v>944992148.65084243</v>
          </cell>
          <cell r="U173">
            <v>856</v>
          </cell>
          <cell r="V173">
            <v>531952911.25627065</v>
          </cell>
          <cell r="AK173">
            <v>625</v>
          </cell>
          <cell r="AL173">
            <v>474489177.43000001</v>
          </cell>
          <cell r="AM173">
            <v>301917460.18000001</v>
          </cell>
          <cell r="AN173">
            <v>105794191.34999999</v>
          </cell>
        </row>
        <row r="174">
          <cell r="H174">
            <v>350</v>
          </cell>
          <cell r="I174">
            <v>444843734.67647958</v>
          </cell>
          <cell r="U174">
            <v>213</v>
          </cell>
          <cell r="V174">
            <v>260735803.99121955</v>
          </cell>
          <cell r="AK174">
            <v>208</v>
          </cell>
          <cell r="AL174">
            <v>248117020.51000002</v>
          </cell>
          <cell r="AM174">
            <v>157876859.40000001</v>
          </cell>
          <cell r="AN174">
            <v>56095974.13000001</v>
          </cell>
        </row>
        <row r="175">
          <cell r="H175">
            <v>103</v>
          </cell>
          <cell r="I175">
            <v>58895854.840573631</v>
          </cell>
          <cell r="U175">
            <v>75</v>
          </cell>
          <cell r="V175">
            <v>43819382.976900831</v>
          </cell>
          <cell r="AK175">
            <v>75</v>
          </cell>
          <cell r="AL175">
            <v>42629766.57</v>
          </cell>
          <cell r="AM175">
            <v>27125320.16</v>
          </cell>
          <cell r="AN175">
            <v>9568679.6400000006</v>
          </cell>
        </row>
        <row r="177">
          <cell r="F177">
            <v>1116276135.840456</v>
          </cell>
          <cell r="H177">
            <v>35551</v>
          </cell>
          <cell r="I177">
            <v>152041029.91</v>
          </cell>
          <cell r="U177">
            <v>28269</v>
          </cell>
          <cell r="V177">
            <v>1130511546.4499998</v>
          </cell>
          <cell r="AK177">
            <v>19065</v>
          </cell>
          <cell r="AL177">
            <v>953449349.81999993</v>
          </cell>
          <cell r="AM177">
            <v>606678395.62999988</v>
          </cell>
          <cell r="AN177">
            <v>216575391.29000002</v>
          </cell>
          <cell r="AR177">
            <v>254089060</v>
          </cell>
        </row>
        <row r="178">
          <cell r="H178">
            <v>32912</v>
          </cell>
          <cell r="I178">
            <v>135851677.63</v>
          </cell>
          <cell r="U178">
            <v>26445</v>
          </cell>
          <cell r="V178">
            <v>1121283289.5799999</v>
          </cell>
          <cell r="AK178">
            <v>18609</v>
          </cell>
          <cell r="AL178">
            <v>944220646.1500001</v>
          </cell>
          <cell r="AM178">
            <v>600806180.66999996</v>
          </cell>
          <cell r="AN178">
            <v>214544910.88000003</v>
          </cell>
        </row>
        <row r="179">
          <cell r="H179">
            <v>32750</v>
          </cell>
          <cell r="I179">
            <v>133456833.72999999</v>
          </cell>
          <cell r="U179">
            <v>26388</v>
          </cell>
          <cell r="AK179">
            <v>2878</v>
          </cell>
          <cell r="AL179">
            <v>113360485.75</v>
          </cell>
          <cell r="AM179">
            <v>72131049.739999995</v>
          </cell>
          <cell r="AN179">
            <v>25666507.41</v>
          </cell>
        </row>
        <row r="205">
          <cell r="H205">
            <v>162</v>
          </cell>
          <cell r="I205">
            <v>2394843.9</v>
          </cell>
          <cell r="U205">
            <v>57</v>
          </cell>
          <cell r="AK205">
            <v>9465</v>
          </cell>
          <cell r="AL205">
            <v>412592702.39999998</v>
          </cell>
          <cell r="AM205">
            <v>262531864.05000001</v>
          </cell>
          <cell r="AN205">
            <v>94029040.210000008</v>
          </cell>
        </row>
        <row r="217">
          <cell r="V217">
            <v>539640000</v>
          </cell>
          <cell r="AK217">
            <v>7880</v>
          </cell>
          <cell r="AL217">
            <v>418267458</v>
          </cell>
          <cell r="AM217">
            <v>266143266.88000003</v>
          </cell>
          <cell r="AN217">
            <v>94849363.25999999</v>
          </cell>
        </row>
        <row r="228">
          <cell r="H228">
            <v>2639</v>
          </cell>
          <cell r="I228">
            <v>16189352.279999999</v>
          </cell>
          <cell r="U228">
            <v>1824</v>
          </cell>
          <cell r="V228">
            <v>9228256.8699999992</v>
          </cell>
          <cell r="AK228">
            <v>1357</v>
          </cell>
          <cell r="AL228">
            <v>9228703.6700000018</v>
          </cell>
          <cell r="AM228">
            <v>5872214.96</v>
          </cell>
          <cell r="AN228">
            <v>2030480.4100000001</v>
          </cell>
        </row>
        <row r="235">
          <cell r="F235">
            <v>1161483360.0380487</v>
          </cell>
          <cell r="AR235">
            <v>262416420</v>
          </cell>
        </row>
        <row r="236">
          <cell r="H236">
            <v>804</v>
          </cell>
          <cell r="U236">
            <v>772</v>
          </cell>
          <cell r="AK236">
            <v>743</v>
          </cell>
          <cell r="AL236">
            <v>822778274.32000005</v>
          </cell>
          <cell r="AM236">
            <v>522805962.29000002</v>
          </cell>
          <cell r="AN236">
            <v>183907475.65000001</v>
          </cell>
        </row>
        <row r="249">
          <cell r="AK249">
            <v>756</v>
          </cell>
          <cell r="AL249">
            <v>271254898.06999999</v>
          </cell>
          <cell r="AM249">
            <v>172599482.47999999</v>
          </cell>
          <cell r="AN249">
            <v>62977142.140000001</v>
          </cell>
        </row>
        <row r="250">
          <cell r="F250">
            <v>8501700666.209506</v>
          </cell>
          <cell r="H250">
            <v>675311</v>
          </cell>
          <cell r="U250">
            <v>608775</v>
          </cell>
          <cell r="AK250">
            <v>122918</v>
          </cell>
          <cell r="AL250">
            <v>8469151001.0200014</v>
          </cell>
          <cell r="AM250">
            <v>5388897772.0100002</v>
          </cell>
          <cell r="AN250">
            <v>1911397364.24</v>
          </cell>
          <cell r="AR250">
            <v>1919664058</v>
          </cell>
        </row>
        <row r="251">
          <cell r="H251">
            <v>631364</v>
          </cell>
          <cell r="U251">
            <v>570436</v>
          </cell>
          <cell r="V251">
            <v>7236129410.000001</v>
          </cell>
          <cell r="AK251">
            <v>115527</v>
          </cell>
          <cell r="AL251">
            <v>7831484919.4599991</v>
          </cell>
          <cell r="AM251">
            <v>4983151208.2200003</v>
          </cell>
          <cell r="AN251">
            <v>1767781305.2900002</v>
          </cell>
        </row>
        <row r="252">
          <cell r="H252">
            <v>61394</v>
          </cell>
          <cell r="U252">
            <v>56863</v>
          </cell>
          <cell r="V252">
            <v>616845202.54999995</v>
          </cell>
          <cell r="AK252">
            <v>13518</v>
          </cell>
          <cell r="AL252">
            <v>637666081.56000018</v>
          </cell>
          <cell r="AM252">
            <v>405746563.79000002</v>
          </cell>
          <cell r="AN252">
            <v>143616058.94999999</v>
          </cell>
        </row>
        <row r="253">
          <cell r="H253">
            <v>525597</v>
          </cell>
          <cell r="U253">
            <v>465049</v>
          </cell>
          <cell r="AK253">
            <v>94408</v>
          </cell>
          <cell r="AL253">
            <v>6926085762.2300014</v>
          </cell>
          <cell r="AM253">
            <v>4407063260.5400009</v>
          </cell>
          <cell r="AN253">
            <v>1553967489.0700002</v>
          </cell>
        </row>
        <row r="271">
          <cell r="H271">
            <v>149714</v>
          </cell>
          <cell r="U271">
            <v>143726</v>
          </cell>
          <cell r="AK271">
            <v>57610</v>
          </cell>
          <cell r="AL271">
            <v>1543021121.9899995</v>
          </cell>
          <cell r="AM271">
            <v>981806439.96000016</v>
          </cell>
          <cell r="AN271">
            <v>357419310.81</v>
          </cell>
        </row>
        <row r="276">
          <cell r="AK276">
            <v>1</v>
          </cell>
          <cell r="AL276">
            <v>44116.800000000003</v>
          </cell>
          <cell r="AM276">
            <v>28071.51</v>
          </cell>
          <cell r="AN276">
            <v>10564.36</v>
          </cell>
        </row>
        <row r="277">
          <cell r="F277">
            <v>3753822355.3876004</v>
          </cell>
          <cell r="H277">
            <v>176152</v>
          </cell>
          <cell r="U277">
            <v>160632</v>
          </cell>
          <cell r="AK277">
            <v>34309</v>
          </cell>
          <cell r="AL277">
            <v>3673851667.1800003</v>
          </cell>
          <cell r="AM277">
            <v>2337669914.02</v>
          </cell>
          <cell r="AN277">
            <v>830419489.32000005</v>
          </cell>
          <cell r="AR277">
            <v>849068117</v>
          </cell>
        </row>
        <row r="278">
          <cell r="H278">
            <v>42236</v>
          </cell>
          <cell r="U278">
            <v>37862</v>
          </cell>
          <cell r="V278">
            <v>801046389.79999995</v>
          </cell>
          <cell r="AK278">
            <v>16759</v>
          </cell>
          <cell r="AL278">
            <v>805393958.66000009</v>
          </cell>
          <cell r="AM278">
            <v>512471813.90000004</v>
          </cell>
          <cell r="AN278">
            <v>180953489.50999999</v>
          </cell>
        </row>
        <row r="279">
          <cell r="H279">
            <v>148081</v>
          </cell>
          <cell r="U279">
            <v>135147</v>
          </cell>
          <cell r="V279">
            <v>2726013501.2400002</v>
          </cell>
          <cell r="AK279">
            <v>32718</v>
          </cell>
          <cell r="AL279">
            <v>2868457708.52</v>
          </cell>
          <cell r="AM279">
            <v>1825198100.1199999</v>
          </cell>
          <cell r="AN279">
            <v>649465999.81000006</v>
          </cell>
        </row>
        <row r="280">
          <cell r="H280">
            <v>135372</v>
          </cell>
          <cell r="U280">
            <v>120674</v>
          </cell>
          <cell r="AK280">
            <v>24003</v>
          </cell>
          <cell r="AL280">
            <v>3112813236.2300005</v>
          </cell>
          <cell r="AM280">
            <v>1980681510.6500001</v>
          </cell>
          <cell r="AN280">
            <v>700560917.59000003</v>
          </cell>
        </row>
        <row r="298">
          <cell r="H298">
            <v>40780</v>
          </cell>
          <cell r="U298">
            <v>39958</v>
          </cell>
          <cell r="AK298">
            <v>17901</v>
          </cell>
          <cell r="AL298">
            <v>561038430.95000005</v>
          </cell>
          <cell r="AM298">
            <v>356988403.37</v>
          </cell>
          <cell r="AN298">
            <v>129858571.72999999</v>
          </cell>
        </row>
        <row r="303">
          <cell r="F303">
            <v>12503949366.106321</v>
          </cell>
          <cell r="H303">
            <v>7142244</v>
          </cell>
          <cell r="U303">
            <v>7002332</v>
          </cell>
          <cell r="V303">
            <v>12475093763.049999</v>
          </cell>
          <cell r="AK303">
            <v>1099796</v>
          </cell>
          <cell r="AL303">
            <v>12511588141.789999</v>
          </cell>
          <cell r="AM303">
            <v>8468180838.8799992</v>
          </cell>
          <cell r="AN303">
            <v>2818676104.9699998</v>
          </cell>
          <cell r="AR303">
            <v>2817028425</v>
          </cell>
        </row>
        <row r="304">
          <cell r="H304">
            <v>279911</v>
          </cell>
          <cell r="U304">
            <v>275851</v>
          </cell>
          <cell r="V304">
            <v>622055721.44000018</v>
          </cell>
          <cell r="AK304">
            <v>42186</v>
          </cell>
          <cell r="AL304">
            <v>624342329.12</v>
          </cell>
          <cell r="AM304">
            <v>424690239.72999996</v>
          </cell>
          <cell r="AN304">
            <v>140588548.50999999</v>
          </cell>
        </row>
        <row r="305">
          <cell r="H305">
            <v>5929837</v>
          </cell>
          <cell r="U305">
            <v>5830724</v>
          </cell>
          <cell r="V305">
            <v>10459806982.41</v>
          </cell>
          <cell r="AK305">
            <v>940640</v>
          </cell>
          <cell r="AL305">
            <v>10487490595.48</v>
          </cell>
          <cell r="AM305">
            <v>7073233205.5699997</v>
          </cell>
          <cell r="AN305">
            <v>2366621854.5999999</v>
          </cell>
        </row>
        <row r="306">
          <cell r="H306">
            <v>1142981</v>
          </cell>
          <cell r="U306">
            <v>1110213</v>
          </cell>
          <cell r="V306">
            <v>1393231059.2</v>
          </cell>
          <cell r="AK306">
            <v>223777</v>
          </cell>
          <cell r="AL306">
            <v>1399755217.1900003</v>
          </cell>
          <cell r="AM306">
            <v>970257393.58000004</v>
          </cell>
          <cell r="AN306">
            <v>311465701.86000001</v>
          </cell>
        </row>
        <row r="307">
          <cell r="H307">
            <v>7141435</v>
          </cell>
          <cell r="U307">
            <v>7001523</v>
          </cell>
          <cell r="V307">
            <v>12471090222.75</v>
          </cell>
          <cell r="AK307">
            <v>1099717</v>
          </cell>
          <cell r="AL307">
            <v>12509162875.4</v>
          </cell>
          <cell r="AM307">
            <v>8466637644.6199989</v>
          </cell>
          <cell r="AN307">
            <v>2818109895.1199999</v>
          </cell>
        </row>
        <row r="317">
          <cell r="H317">
            <v>809</v>
          </cell>
          <cell r="U317">
            <v>809</v>
          </cell>
          <cell r="V317">
            <v>4003540.3000000003</v>
          </cell>
          <cell r="AK317">
            <v>812</v>
          </cell>
          <cell r="AL317">
            <v>2425266.3899999997</v>
          </cell>
          <cell r="AM317">
            <v>1543194.2599999998</v>
          </cell>
          <cell r="AN317">
            <v>566209.84999999986</v>
          </cell>
        </row>
        <row r="319">
          <cell r="F319">
            <v>973488519.1415</v>
          </cell>
          <cell r="H319">
            <v>144696</v>
          </cell>
          <cell r="U319">
            <v>136648</v>
          </cell>
          <cell r="V319">
            <v>969953677.65999985</v>
          </cell>
          <cell r="AK319">
            <v>57965</v>
          </cell>
          <cell r="AL319">
            <v>970852195.17000008</v>
          </cell>
          <cell r="AM319">
            <v>669054171.33999991</v>
          </cell>
          <cell r="AN319">
            <v>210724916.19</v>
          </cell>
          <cell r="AR319">
            <v>211340000</v>
          </cell>
        </row>
        <row r="324">
          <cell r="F324">
            <v>728745978.53561199</v>
          </cell>
          <cell r="H324">
            <v>1112</v>
          </cell>
          <cell r="I324">
            <v>2554318245.1499996</v>
          </cell>
          <cell r="U324">
            <v>436</v>
          </cell>
          <cell r="V324">
            <v>732622832</v>
          </cell>
          <cell r="AK324">
            <v>347</v>
          </cell>
          <cell r="AL324">
            <v>472537951.78999996</v>
          </cell>
          <cell r="AM324">
            <v>247937558.82999995</v>
          </cell>
          <cell r="AN324">
            <v>104681902.08999999</v>
          </cell>
          <cell r="AR324">
            <v>163644108</v>
          </cell>
        </row>
        <row r="332">
          <cell r="F332">
            <v>15295329.711759001</v>
          </cell>
          <cell r="H332">
            <v>1683</v>
          </cell>
          <cell r="I332">
            <v>17222895.77</v>
          </cell>
          <cell r="U332">
            <v>1420</v>
          </cell>
          <cell r="V332">
            <v>15384783.199999999</v>
          </cell>
          <cell r="AK332">
            <v>896</v>
          </cell>
          <cell r="AL332">
            <v>14736356.67</v>
          </cell>
          <cell r="AM332">
            <v>9376736.7000000011</v>
          </cell>
          <cell r="AN332">
            <v>3341406.9599999995</v>
          </cell>
          <cell r="AR332">
            <v>3470000</v>
          </cell>
        </row>
        <row r="338">
          <cell r="F338">
            <v>4267155669.3308959</v>
          </cell>
          <cell r="AK338">
            <v>24138</v>
          </cell>
          <cell r="AR338">
            <v>964653465</v>
          </cell>
        </row>
        <row r="339">
          <cell r="H339">
            <v>620</v>
          </cell>
          <cell r="I339">
            <v>61028000</v>
          </cell>
          <cell r="U339">
            <v>603</v>
          </cell>
          <cell r="V339">
            <v>59640000</v>
          </cell>
          <cell r="AK339">
            <v>334</v>
          </cell>
          <cell r="AL339">
            <v>59798460</v>
          </cell>
          <cell r="AM339">
            <v>38049760.07</v>
          </cell>
          <cell r="AN339">
            <v>13630497.820000002</v>
          </cell>
        </row>
        <row r="342">
          <cell r="H342">
            <v>52499</v>
          </cell>
          <cell r="I342">
            <v>6028254297.6028585</v>
          </cell>
          <cell r="AK342">
            <v>24052</v>
          </cell>
          <cell r="AL342">
            <v>3305086018.8000007</v>
          </cell>
          <cell r="AM342">
            <v>2062741573.2099996</v>
          </cell>
          <cell r="AN342">
            <v>746809935.33000004</v>
          </cell>
        </row>
        <row r="343">
          <cell r="H343">
            <v>52499</v>
          </cell>
          <cell r="I343">
            <v>6028254297.6028585</v>
          </cell>
          <cell r="U343">
            <v>30059</v>
          </cell>
          <cell r="V343">
            <v>3428585876.0832667</v>
          </cell>
          <cell r="AK343">
            <v>23999</v>
          </cell>
          <cell r="AL343">
            <v>3300039338.2600007</v>
          </cell>
          <cell r="AM343">
            <v>2059530370.5899997</v>
          </cell>
          <cell r="AN343">
            <v>745675223.66000009</v>
          </cell>
        </row>
        <row r="344">
          <cell r="U344">
            <v>63</v>
          </cell>
          <cell r="V344">
            <v>5046680.5399999991</v>
          </cell>
          <cell r="AK344">
            <v>62</v>
          </cell>
          <cell r="AL344">
            <v>5046680.5399999991</v>
          </cell>
          <cell r="AM344">
            <v>3211202.62</v>
          </cell>
          <cell r="AN344">
            <v>1134711.67</v>
          </cell>
        </row>
        <row r="345">
          <cell r="H345">
            <v>404</v>
          </cell>
          <cell r="I345">
            <v>244129322.9807418</v>
          </cell>
          <cell r="AK345">
            <v>284</v>
          </cell>
          <cell r="AL345">
            <v>163613122.05000001</v>
          </cell>
          <cell r="AM345">
            <v>92259684.250000015</v>
          </cell>
          <cell r="AN345">
            <v>36513341.589999996</v>
          </cell>
        </row>
        <row r="346">
          <cell r="H346">
            <v>404</v>
          </cell>
          <cell r="I346">
            <v>244129322.9807418</v>
          </cell>
          <cell r="U346">
            <v>314</v>
          </cell>
          <cell r="V346">
            <v>193957862.54011002</v>
          </cell>
          <cell r="AK346">
            <v>283</v>
          </cell>
          <cell r="AL346">
            <v>162642963.77000001</v>
          </cell>
          <cell r="AM346">
            <v>91642372.570000008</v>
          </cell>
          <cell r="AN346">
            <v>36295494.949999996</v>
          </cell>
        </row>
        <row r="347">
          <cell r="U347">
            <v>4</v>
          </cell>
          <cell r="V347">
            <v>970158.28</v>
          </cell>
          <cell r="AK347">
            <v>7</v>
          </cell>
          <cell r="AL347">
            <v>970158.28</v>
          </cell>
          <cell r="AM347">
            <v>617311.68000000005</v>
          </cell>
          <cell r="AN347">
            <v>217846.64</v>
          </cell>
        </row>
        <row r="348">
          <cell r="H348">
            <v>274</v>
          </cell>
          <cell r="I348">
            <v>632507638.39633071</v>
          </cell>
          <cell r="U348">
            <v>273</v>
          </cell>
          <cell r="V348">
            <v>630932104.64633071</v>
          </cell>
          <cell r="AK348">
            <v>274</v>
          </cell>
          <cell r="AL348">
            <v>608304028.43000007</v>
          </cell>
          <cell r="AM348">
            <v>386322509.44999993</v>
          </cell>
          <cell r="AN348">
            <v>137312088.67999998</v>
          </cell>
        </row>
        <row r="349">
          <cell r="F349">
            <v>2118872400.782747</v>
          </cell>
          <cell r="H349">
            <v>2132</v>
          </cell>
          <cell r="I349">
            <v>2196089898.7400007</v>
          </cell>
          <cell r="U349">
            <v>1881</v>
          </cell>
          <cell r="V349">
            <v>1759802421.3600001</v>
          </cell>
          <cell r="AK349">
            <v>43</v>
          </cell>
          <cell r="AL349">
            <v>1565579019.75</v>
          </cell>
          <cell r="AM349">
            <v>996177600.35000002</v>
          </cell>
          <cell r="AN349">
            <v>350835836.91999996</v>
          </cell>
          <cell r="AR349">
            <v>478137978</v>
          </cell>
        </row>
        <row r="352">
          <cell r="B352">
            <v>21</v>
          </cell>
          <cell r="C352" t="str">
            <v>Wyjątkowe tymczasowe wsparcie dla rolników i MŚP szczególnie dotkniętych kryzysem
związanym z COVID-19</v>
          </cell>
          <cell r="F352">
            <v>1198800031.1079891</v>
          </cell>
          <cell r="H352">
            <v>195625</v>
          </cell>
          <cell r="U352">
            <v>180304</v>
          </cell>
          <cell r="V352">
            <v>1198851096.1099999</v>
          </cell>
          <cell r="AK352">
            <v>180340</v>
          </cell>
          <cell r="AL352">
            <v>1199187395.2399998</v>
          </cell>
          <cell r="AM352">
            <v>763042532.93000019</v>
          </cell>
          <cell r="AN352">
            <v>267027232.38999996</v>
          </cell>
          <cell r="AR352">
            <v>266943558</v>
          </cell>
        </row>
        <row r="353">
          <cell r="F353">
            <v>578725482.89592099</v>
          </cell>
          <cell r="H353">
            <v>34662</v>
          </cell>
          <cell r="U353">
            <v>30137</v>
          </cell>
          <cell r="V353">
            <v>578594815</v>
          </cell>
          <cell r="AK353">
            <v>30137</v>
          </cell>
          <cell r="AL353">
            <v>578724815</v>
          </cell>
          <cell r="AM353">
            <v>368242599.77000004</v>
          </cell>
          <cell r="AN353">
            <v>122722661.33</v>
          </cell>
          <cell r="AR353">
            <v>122722815</v>
          </cell>
        </row>
        <row r="354">
          <cell r="F354">
            <v>1106585018.6935689</v>
          </cell>
          <cell r="AK354">
            <v>53466</v>
          </cell>
          <cell r="AR354">
            <v>262285099</v>
          </cell>
        </row>
        <row r="355">
          <cell r="AK355">
            <v>17662</v>
          </cell>
          <cell r="AL355">
            <v>586710746.80999994</v>
          </cell>
          <cell r="AM355">
            <v>373321628.94999999</v>
          </cell>
          <cell r="AN355">
            <v>137689495.24000001</v>
          </cell>
        </row>
        <row r="356">
          <cell r="AK356">
            <v>35804</v>
          </cell>
          <cell r="AL356">
            <v>673095313.02999997</v>
          </cell>
          <cell r="AM356">
            <v>428288593.16000003</v>
          </cell>
          <cell r="AN356">
            <v>160332838.28</v>
          </cell>
        </row>
        <row r="357">
          <cell r="F357">
            <v>80066238999.011032</v>
          </cell>
          <cell r="H357">
            <v>8793194</v>
          </cell>
          <cell r="I357">
            <v>92310193705.843155</v>
          </cell>
          <cell r="U357">
            <v>8384040</v>
          </cell>
          <cell r="V357">
            <v>79133617937.07373</v>
          </cell>
          <cell r="AK357">
            <v>1313138</v>
          </cell>
          <cell r="AL357">
            <v>69226499581.800018</v>
          </cell>
          <cell r="AM357">
            <v>44824405745.779999</v>
          </cell>
          <cell r="AN357">
            <v>15560813048.629995</v>
          </cell>
          <cell r="AR357">
            <v>18057323616</v>
          </cell>
        </row>
        <row r="358">
          <cell r="F358">
            <v>80611230999.011032</v>
          </cell>
          <cell r="V358">
            <v>79678609937.07373</v>
          </cell>
          <cell r="AL358">
            <v>69771491581.800018</v>
          </cell>
          <cell r="AM358">
            <v>45171184155.239998</v>
          </cell>
          <cell r="AN358">
            <v>15679044364.129995</v>
          </cell>
          <cell r="AR358">
            <v>18175554933</v>
          </cell>
        </row>
        <row r="361">
          <cell r="B361" t="str">
            <v xml:space="preserve">3.) W ramach poddziałania 19.2 dane zawarte w sekcjach "złożone wnioski" oraz "wnioski odrzucone / wycofane" nie zawierają wniosków niewybranych przez LGD. </v>
          </cell>
        </row>
        <row r="362">
          <cell r="B362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363">
          <cell r="B363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364">
          <cell r="B364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365">
          <cell r="B365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366">
          <cell r="B366" t="str">
            <v>8.) Dane w sekcjach B-J i L-N nie obejmują instrumentów finansowych realizowanych w ramach Programu.</v>
          </cell>
        </row>
        <row r="367">
          <cell r="B367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371">
          <cell r="B371" t="str">
            <v xml:space="preserve">Sporządzili: pracownicy Wydziału Informacji Zarządczej i Sprawozdawczości oraz Wydziału Sprawozdawczości Instrumentów Rolnych i Rybackich </v>
          </cell>
        </row>
        <row r="372">
          <cell r="B372" t="str">
            <v>Sprawdzili: Izabela Florczyk p.o. Naczelnika Wydziału Informacji Zarządczej i Sprawozdawczości , Tomasz Sikora Naczelnik Wydziału Sprawozdawczości Instrumentów Rolnych i Rybackich</v>
          </cell>
        </row>
        <row r="373">
          <cell r="B373" t="str">
            <v>Zaakceptował: Marcin Bereziński, p.o. Zastępcy Dyrektora Departamentu Analiz i Sprawozdawczości</v>
          </cell>
        </row>
        <row r="374">
          <cell r="B374" t="str">
            <v>Zatwierdziła: Katarzyna Kotańska, p.o. Dyrektora Departamentu Analiz i Sprawozdawczości</v>
          </cell>
        </row>
        <row r="375">
          <cell r="B375" t="str">
            <v>Data sporządzenia: 13.12.2024 r.</v>
          </cell>
        </row>
      </sheetData>
      <sheetData sheetId="19"/>
      <sheetData sheetId="20"/>
      <sheetData sheetId="21"/>
      <sheetData sheetId="22"/>
      <sheetData sheetId="23">
        <row r="7">
          <cell r="F7">
            <v>9779902.2799999956</v>
          </cell>
        </row>
        <row r="8">
          <cell r="F8">
            <v>22571733.219999999</v>
          </cell>
        </row>
        <row r="10">
          <cell r="F10">
            <v>124560595.84</v>
          </cell>
        </row>
        <row r="11">
          <cell r="F11">
            <v>457082693.73999995</v>
          </cell>
        </row>
        <row r="13">
          <cell r="F13">
            <v>1298698039.3708963</v>
          </cell>
        </row>
        <row r="14">
          <cell r="F14">
            <v>1020353180.0608964</v>
          </cell>
        </row>
        <row r="15">
          <cell r="F15">
            <v>278344859.31</v>
          </cell>
        </row>
        <row r="16">
          <cell r="F16">
            <v>8608881742.1100006</v>
          </cell>
        </row>
        <row r="17">
          <cell r="F17">
            <v>7065976919.1300001</v>
          </cell>
        </row>
        <row r="18">
          <cell r="F18">
            <v>1542904822.98</v>
          </cell>
        </row>
        <row r="19">
          <cell r="F19">
            <v>3886038430.9499998</v>
          </cell>
        </row>
        <row r="20">
          <cell r="F20">
            <v>3325000000</v>
          </cell>
        </row>
        <row r="21">
          <cell r="F21">
            <v>561038430.95000005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91919</v>
          </cell>
          <cell r="E46">
            <v>16904459070.98</v>
          </cell>
          <cell r="M46">
            <v>47363</v>
          </cell>
          <cell r="N46">
            <v>8730042893.789999</v>
          </cell>
          <cell r="W46">
            <v>7658748648.250001</v>
          </cell>
          <cell r="X46">
            <v>4873261622.3200035</v>
          </cell>
          <cell r="Y46">
            <v>1714479182.3399968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178268697.26999998</v>
          </cell>
          <cell r="W69">
            <v>173825264.16999999</v>
          </cell>
          <cell r="X69">
            <v>110605014.52999997</v>
          </cell>
          <cell r="Y69">
            <v>39498231.659999996</v>
          </cell>
        </row>
        <row r="92">
          <cell r="D92">
            <v>4443</v>
          </cell>
          <cell r="E92">
            <v>1489780594.96</v>
          </cell>
          <cell r="M92">
            <v>1906</v>
          </cell>
          <cell r="N92">
            <v>607018533.68999994</v>
          </cell>
          <cell r="W92">
            <v>586170334.43999994</v>
          </cell>
          <cell r="X92">
            <v>372980176.16000003</v>
          </cell>
          <cell r="Y92">
            <v>133224589.82000005</v>
          </cell>
        </row>
        <row r="115">
          <cell r="D115">
            <v>2141</v>
          </cell>
          <cell r="E115">
            <v>776787057.8499999</v>
          </cell>
          <cell r="M115">
            <v>478</v>
          </cell>
          <cell r="N115">
            <v>159335757.93000004</v>
          </cell>
          <cell r="W115">
            <v>154249034.33000001</v>
          </cell>
          <cell r="X115">
            <v>98148657.980000004</v>
          </cell>
          <cell r="Y115">
            <v>35130549.850000009</v>
          </cell>
        </row>
        <row r="138">
          <cell r="D138">
            <v>2666</v>
          </cell>
          <cell r="E138">
            <v>210155218.63</v>
          </cell>
          <cell r="M138">
            <v>449</v>
          </cell>
          <cell r="N138">
            <v>32796468.299999997</v>
          </cell>
          <cell r="W138">
            <v>21984442</v>
          </cell>
          <cell r="X138">
            <v>13988699.389999999</v>
          </cell>
          <cell r="Y138">
            <v>4856765.66</v>
          </cell>
        </row>
        <row r="161">
          <cell r="D161">
            <v>3016</v>
          </cell>
          <cell r="E161">
            <v>270645180.52000004</v>
          </cell>
          <cell r="M161">
            <v>1046</v>
          </cell>
          <cell r="N161">
            <v>88506614.199999988</v>
          </cell>
          <cell r="W161">
            <v>27436718.599999998</v>
          </cell>
          <cell r="X161">
            <v>17457982.91</v>
          </cell>
          <cell r="Y161">
            <v>6373937.4800000014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1F0A-47A1-499C-BEDF-36B44089930B}">
  <sheetPr>
    <pageSetUpPr fitToPage="1"/>
  </sheetPr>
  <dimension ref="A1:Q110"/>
  <sheetViews>
    <sheetView tabSelected="1" topLeftCell="A2" zoomScale="80" zoomScaleNormal="80" workbookViewId="0">
      <selection sqref="A1:M2"/>
    </sheetView>
  </sheetViews>
  <sheetFormatPr defaultColWidth="9.08984375" defaultRowHeight="12.5" x14ac:dyDescent="0.25"/>
  <cols>
    <col min="1" max="1" width="14.453125" style="1" customWidth="1"/>
    <col min="2" max="2" width="68.81640625" style="1" customWidth="1"/>
    <col min="3" max="3" width="19.5429687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90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08984375" style="1"/>
  </cols>
  <sheetData>
    <row r="1" spans="1:15" s="2" customFormat="1" ht="29.25" hidden="1" customHeight="1" thickBot="1" x14ac:dyDescent="0.4">
      <c r="A1" s="3"/>
      <c r="B1" s="3"/>
      <c r="C1" s="4" t="s">
        <v>0</v>
      </c>
      <c r="D1" s="319" t="s">
        <v>1</v>
      </c>
      <c r="E1" s="320"/>
      <c r="F1" s="321"/>
      <c r="G1" s="322" t="s">
        <v>2</v>
      </c>
      <c r="H1" s="322"/>
      <c r="I1" s="322"/>
      <c r="J1" s="323" t="s">
        <v>3</v>
      </c>
      <c r="K1" s="322"/>
      <c r="L1" s="322"/>
      <c r="M1" s="322"/>
      <c r="N1" s="324"/>
      <c r="O1" s="5" t="s">
        <v>4</v>
      </c>
    </row>
    <row r="2" spans="1:15" s="2" customFormat="1" ht="29" x14ac:dyDescent="0.35">
      <c r="A2" s="325" t="s">
        <v>5</v>
      </c>
      <c r="B2" s="328" t="s">
        <v>6</v>
      </c>
      <c r="C2" s="7" t="s">
        <v>7</v>
      </c>
      <c r="D2" s="331" t="s">
        <v>8</v>
      </c>
      <c r="E2" s="332"/>
      <c r="F2" s="328"/>
      <c r="G2" s="332" t="s">
        <v>9</v>
      </c>
      <c r="H2" s="332"/>
      <c r="I2" s="332"/>
      <c r="J2" s="333" t="s">
        <v>10</v>
      </c>
      <c r="K2" s="334"/>
      <c r="L2" s="334"/>
      <c r="M2" s="334"/>
      <c r="N2" s="335"/>
      <c r="O2" s="6" t="s">
        <v>11</v>
      </c>
    </row>
    <row r="3" spans="1:15" s="2" customFormat="1" ht="29" x14ac:dyDescent="0.35">
      <c r="A3" s="326"/>
      <c r="B3" s="329"/>
      <c r="C3" s="307" t="s">
        <v>12</v>
      </c>
      <c r="D3" s="309" t="s">
        <v>13</v>
      </c>
      <c r="E3" s="8" t="s">
        <v>14</v>
      </c>
      <c r="F3" s="9" t="s">
        <v>15</v>
      </c>
      <c r="G3" s="311" t="s">
        <v>16</v>
      </c>
      <c r="H3" s="10" t="s">
        <v>14</v>
      </c>
      <c r="I3" s="11" t="s">
        <v>15</v>
      </c>
      <c r="J3" s="313" t="s">
        <v>17</v>
      </c>
      <c r="K3" s="315" t="s">
        <v>14</v>
      </c>
      <c r="L3" s="316"/>
      <c r="M3" s="8" t="s">
        <v>18</v>
      </c>
      <c r="N3" s="9" t="s">
        <v>15</v>
      </c>
      <c r="O3" s="317" t="s">
        <v>12</v>
      </c>
    </row>
    <row r="4" spans="1:15" s="2" customFormat="1" ht="22.5" customHeight="1" thickBot="1" x14ac:dyDescent="0.4">
      <c r="A4" s="327"/>
      <c r="B4" s="330"/>
      <c r="C4" s="308"/>
      <c r="D4" s="310"/>
      <c r="E4" s="12" t="s">
        <v>12</v>
      </c>
      <c r="F4" s="13" t="s">
        <v>19</v>
      </c>
      <c r="G4" s="312"/>
      <c r="H4" s="12" t="s">
        <v>12</v>
      </c>
      <c r="I4" s="14" t="s">
        <v>19</v>
      </c>
      <c r="J4" s="314"/>
      <c r="K4" s="12" t="s">
        <v>12</v>
      </c>
      <c r="L4" s="12" t="s">
        <v>20</v>
      </c>
      <c r="M4" s="12" t="s">
        <v>12</v>
      </c>
      <c r="N4" s="13" t="s">
        <v>19</v>
      </c>
      <c r="O4" s="318"/>
    </row>
    <row r="5" spans="1:15" s="2" customFormat="1" ht="15" hidden="1" thickBot="1" x14ac:dyDescent="0.4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204521165.90068698</v>
      </c>
      <c r="D6" s="27">
        <f>SUM(D7:D8)</f>
        <v>200</v>
      </c>
      <c r="E6" s="28">
        <f>SUM(E7:E8)</f>
        <v>352471135.97000003</v>
      </c>
      <c r="F6" s="29">
        <f>IFERROR(E6/C6,".")</f>
        <v>1.7233968641717785</v>
      </c>
      <c r="G6" s="30">
        <f>SUM(G7:G8)</f>
        <v>65</v>
      </c>
      <c r="H6" s="28">
        <f>SUM(H7:H8)</f>
        <v>201457966.71999997</v>
      </c>
      <c r="I6" s="31">
        <f>IFERROR(H6/C6,".")</f>
        <v>0.98502258107518093</v>
      </c>
      <c r="J6" s="32">
        <f>'[3]arkusz główny'!AK8</f>
        <v>24</v>
      </c>
      <c r="K6" s="33">
        <f>SUM(K7:K8)</f>
        <v>135804290.56999999</v>
      </c>
      <c r="L6" s="33">
        <f>SUM(L7:L8)</f>
        <v>86412269.5</v>
      </c>
      <c r="M6" s="33">
        <f>SUM(M7:M8)</f>
        <v>30689246.370000001</v>
      </c>
      <c r="N6" s="34">
        <f>IFERROR(M6/O6,".")</f>
        <v>0.65998724186881241</v>
      </c>
      <c r="O6" s="35">
        <f>'[3]arkusz główny'!AR8</f>
        <v>46499757</v>
      </c>
    </row>
    <row r="7" spans="1:15" s="36" customFormat="1" ht="14" x14ac:dyDescent="0.3">
      <c r="A7" s="37" t="s">
        <v>25</v>
      </c>
      <c r="B7" s="38" t="s">
        <v>26</v>
      </c>
      <c r="C7" s="257"/>
      <c r="D7" s="40">
        <f>'[3]arkusz główny'!H9</f>
        <v>195</v>
      </c>
      <c r="E7" s="41">
        <f>'[3]arkusz główny'!I9</f>
        <v>213846805.05000001</v>
      </c>
      <c r="F7" s="266"/>
      <c r="G7" s="43">
        <f>'[3]arkusz główny'!U9</f>
        <v>62</v>
      </c>
      <c r="H7" s="41">
        <f>'[3]arkusz główny'!V9</f>
        <v>106829144.31999999</v>
      </c>
      <c r="I7" s="260"/>
      <c r="J7" s="44">
        <f>'[3]arkusz główny'!AK9</f>
        <v>23</v>
      </c>
      <c r="K7" s="45">
        <f>'[3]arkusz główny'!AL9</f>
        <v>78644216.75</v>
      </c>
      <c r="L7" s="45">
        <f>'[3]arkusz główny'!AM9</f>
        <v>50041314.549999997</v>
      </c>
      <c r="M7" s="45">
        <f>'[3]arkusz główny'!AN9</f>
        <v>17617838.440000001</v>
      </c>
      <c r="N7" s="262"/>
      <c r="O7" s="264"/>
    </row>
    <row r="8" spans="1:15" x14ac:dyDescent="0.25">
      <c r="A8" s="47" t="s">
        <v>27</v>
      </c>
      <c r="B8" s="48" t="s">
        <v>28</v>
      </c>
      <c r="C8" s="257"/>
      <c r="D8" s="49">
        <f>'[3]arkusz główny'!H16</f>
        <v>5</v>
      </c>
      <c r="E8" s="50">
        <f>'[3]arkusz główny'!I16</f>
        <v>138624330.92000002</v>
      </c>
      <c r="F8" s="266"/>
      <c r="G8" s="51">
        <f>'[3]arkusz główny'!U16</f>
        <v>3</v>
      </c>
      <c r="H8" s="50">
        <f>'[3]arkusz główny'!V16</f>
        <v>94628822.399999991</v>
      </c>
      <c r="I8" s="260"/>
      <c r="J8" s="52">
        <f>'[3]arkusz główny'!AK16</f>
        <v>2</v>
      </c>
      <c r="K8" s="53">
        <f>'[3]arkusz główny'!AL16</f>
        <v>57160073.82</v>
      </c>
      <c r="L8" s="54">
        <f>'[3]arkusz główny'!AM16</f>
        <v>36370954.950000003</v>
      </c>
      <c r="M8" s="45">
        <f>'[3]arkusz główny'!AN16</f>
        <v>13071407.93</v>
      </c>
      <c r="N8" s="262"/>
      <c r="O8" s="264"/>
    </row>
    <row r="9" spans="1:15" ht="24" x14ac:dyDescent="0.25">
      <c r="A9" s="55">
        <v>2</v>
      </c>
      <c r="B9" s="56" t="s">
        <v>29</v>
      </c>
      <c r="C9" s="57">
        <f>'[3]arkusz główny'!F20</f>
        <v>478388103.16483802</v>
      </c>
      <c r="D9" s="58">
        <f>D10+D12</f>
        <v>189</v>
      </c>
      <c r="E9" s="59">
        <f>E10+E12</f>
        <v>586420189.61000001</v>
      </c>
      <c r="F9" s="60">
        <f>IFERROR(E9/C9,".")</f>
        <v>1.2258251945030862</v>
      </c>
      <c r="G9" s="61">
        <f>G10+G12</f>
        <v>131</v>
      </c>
      <c r="H9" s="59">
        <f>H10+H12</f>
        <v>489335000.31</v>
      </c>
      <c r="I9" s="62">
        <f>IFERROR(H9/C9,".")</f>
        <v>1.0228828791367122</v>
      </c>
      <c r="J9" s="63">
        <f>J12+J10</f>
        <v>29</v>
      </c>
      <c r="K9" s="64">
        <f>K10+K12</f>
        <v>376914184.56</v>
      </c>
      <c r="L9" s="64">
        <f>L10+L12</f>
        <v>239830494.29000002</v>
      </c>
      <c r="M9" s="64">
        <f>M10+M12</f>
        <v>83653322.849999979</v>
      </c>
      <c r="N9" s="65">
        <f>IFERROR(M9/O9,".")</f>
        <v>0.78180296349777501</v>
      </c>
      <c r="O9" s="66">
        <f>'[3]arkusz główny'!AR20</f>
        <v>107000519</v>
      </c>
    </row>
    <row r="10" spans="1:15" x14ac:dyDescent="0.25">
      <c r="A10" s="276" t="s">
        <v>30</v>
      </c>
      <c r="B10" s="38" t="s">
        <v>31</v>
      </c>
      <c r="C10" s="257"/>
      <c r="D10" s="305">
        <f>'[3]arkusz główny'!H21</f>
        <v>103</v>
      </c>
      <c r="E10" s="300">
        <f>'[3]arkusz główny'!I21</f>
        <v>499787010.64999998</v>
      </c>
      <c r="F10" s="266"/>
      <c r="G10" s="298">
        <f>'[3]arkusz główny'!U21</f>
        <v>88</v>
      </c>
      <c r="H10" s="300">
        <f>'[3]arkusz główny'!V21</f>
        <v>456392846.75</v>
      </c>
      <c r="I10" s="260"/>
      <c r="J10" s="302">
        <f>'[3]arkusz główny'!AK21</f>
        <v>17</v>
      </c>
      <c r="K10" s="289">
        <f>'[3]arkusz główny'!AL21</f>
        <v>357721680.63999999</v>
      </c>
      <c r="L10" s="303">
        <f>'[3]arkusz główny'!AM21</f>
        <v>227618304.35000002</v>
      </c>
      <c r="M10" s="289">
        <f>'[3]arkusz główny'!AN21</f>
        <v>79479227.829999983</v>
      </c>
      <c r="N10" s="262"/>
      <c r="O10" s="264"/>
    </row>
    <row r="11" spans="1:15" x14ac:dyDescent="0.25">
      <c r="A11" s="276"/>
      <c r="B11" s="72" t="s">
        <v>32</v>
      </c>
      <c r="C11" s="257"/>
      <c r="D11" s="306"/>
      <c r="E11" s="301"/>
      <c r="F11" s="266"/>
      <c r="G11" s="299"/>
      <c r="H11" s="301"/>
      <c r="I11" s="260"/>
      <c r="J11" s="302"/>
      <c r="K11" s="289"/>
      <c r="L11" s="304"/>
      <c r="M11" s="289"/>
      <c r="N11" s="262"/>
      <c r="O11" s="264"/>
    </row>
    <row r="12" spans="1:15" x14ac:dyDescent="0.25">
      <c r="A12" s="47" t="s">
        <v>33</v>
      </c>
      <c r="B12" s="48" t="s">
        <v>34</v>
      </c>
      <c r="C12" s="257"/>
      <c r="D12" s="49">
        <f>'[3]arkusz główny'!H27</f>
        <v>86</v>
      </c>
      <c r="E12" s="50">
        <f>'[3]arkusz główny'!I27</f>
        <v>86633178.959999993</v>
      </c>
      <c r="F12" s="266"/>
      <c r="G12" s="51">
        <f>'[3]arkusz główny'!U27</f>
        <v>43</v>
      </c>
      <c r="H12" s="50">
        <f>'[3]arkusz główny'!V27</f>
        <v>32942153.560000002</v>
      </c>
      <c r="I12" s="260"/>
      <c r="J12" s="52">
        <f>'[3]arkusz główny'!AK27</f>
        <v>12</v>
      </c>
      <c r="K12" s="53">
        <f>'[3]arkusz główny'!AL27</f>
        <v>19192503.920000002</v>
      </c>
      <c r="L12" s="53">
        <f>'[3]arkusz główny'!AM27</f>
        <v>12212189.939999998</v>
      </c>
      <c r="M12" s="53">
        <f>'[3]arkusz główny'!AN27</f>
        <v>4174095.02</v>
      </c>
      <c r="N12" s="262"/>
      <c r="O12" s="264"/>
    </row>
    <row r="13" spans="1:15" x14ac:dyDescent="0.25">
      <c r="A13" s="55">
        <v>3</v>
      </c>
      <c r="B13" s="56" t="s">
        <v>35</v>
      </c>
      <c r="C13" s="57">
        <f>'[3]arkusz główny'!F39</f>
        <v>184603142.80373099</v>
      </c>
      <c r="D13" s="58">
        <f>D14+D17</f>
        <v>4616</v>
      </c>
      <c r="E13" s="59">
        <f>E14+E17</f>
        <v>268858534.80000001</v>
      </c>
      <c r="F13" s="60"/>
      <c r="G13" s="61">
        <f>G14+G17</f>
        <v>3420</v>
      </c>
      <c r="H13" s="59">
        <f>H14+H17</f>
        <v>172346313.75</v>
      </c>
      <c r="I13" s="62">
        <f>IFERROR(H13/C13,".")</f>
        <v>0.93360443994844455</v>
      </c>
      <c r="J13" s="63">
        <f>'[3]arkusz główny'!AK39</f>
        <v>10664</v>
      </c>
      <c r="K13" s="64">
        <f>K14+K17</f>
        <v>134672086.87</v>
      </c>
      <c r="L13" s="64">
        <f>L14+L17</f>
        <v>85691742.819999993</v>
      </c>
      <c r="M13" s="64">
        <f>M14+M17</f>
        <v>30515891.840000004</v>
      </c>
      <c r="N13" s="65">
        <f>IFERROR(M13/O13,".")</f>
        <v>0.72649274456961666</v>
      </c>
      <c r="O13" s="66">
        <f>'[3]arkusz główny'!AR39</f>
        <v>42004400</v>
      </c>
    </row>
    <row r="14" spans="1:15" x14ac:dyDescent="0.25">
      <c r="A14" s="268" t="s">
        <v>36</v>
      </c>
      <c r="B14" s="73" t="s">
        <v>37</v>
      </c>
      <c r="C14" s="257"/>
      <c r="D14" s="44">
        <f>D15+D16</f>
        <v>4417</v>
      </c>
      <c r="E14" s="290"/>
      <c r="F14" s="292"/>
      <c r="G14" s="74">
        <f>G15+G16</f>
        <v>3318</v>
      </c>
      <c r="H14" s="75">
        <f>H15+H16</f>
        <v>32351635.499999993</v>
      </c>
      <c r="I14" s="293"/>
      <c r="J14" s="44">
        <f>'[3]arkusz główny'!AK40</f>
        <v>10599</v>
      </c>
      <c r="K14" s="45">
        <f>K15+K16</f>
        <v>31596509.039999999</v>
      </c>
      <c r="L14" s="45">
        <f>L15+L16</f>
        <v>20104754.030000001</v>
      </c>
      <c r="M14" s="45">
        <f>M15+M16</f>
        <v>7276360.1200000001</v>
      </c>
      <c r="N14" s="294"/>
      <c r="O14" s="297"/>
    </row>
    <row r="15" spans="1:15" ht="24" x14ac:dyDescent="0.25">
      <c r="A15" s="269"/>
      <c r="B15" s="73" t="s">
        <v>38</v>
      </c>
      <c r="C15" s="257"/>
      <c r="D15" s="44">
        <f>'[3]arkusz główny'!H41</f>
        <v>4417</v>
      </c>
      <c r="E15" s="290"/>
      <c r="F15" s="292"/>
      <c r="G15" s="74">
        <f>'[3]arkusz główny'!U41</f>
        <v>3318</v>
      </c>
      <c r="H15" s="75">
        <f>'[3]zobowiązania wieloletnie'!F7</f>
        <v>9779902.2799999956</v>
      </c>
      <c r="I15" s="293"/>
      <c r="J15" s="44">
        <f>'[3]arkusz główny'!AK41</f>
        <v>2444</v>
      </c>
      <c r="K15" s="45">
        <f>'[3]arkusz główny'!AL41</f>
        <v>9024775.8200000003</v>
      </c>
      <c r="L15" s="45">
        <f>'[3]arkusz główny'!AM41</f>
        <v>5742434.6499999994</v>
      </c>
      <c r="M15" s="45">
        <f>'[3]arkusz główny'!AN41</f>
        <v>2048275.0899999996</v>
      </c>
      <c r="N15" s="295"/>
      <c r="O15" s="297"/>
    </row>
    <row r="16" spans="1:15" x14ac:dyDescent="0.25">
      <c r="A16" s="270"/>
      <c r="B16" s="76" t="s">
        <v>39</v>
      </c>
      <c r="C16" s="257"/>
      <c r="D16" s="77"/>
      <c r="E16" s="291"/>
      <c r="F16" s="292"/>
      <c r="G16" s="78"/>
      <c r="H16" s="79">
        <f>'[3]zobowiązania wieloletnie'!F8</f>
        <v>22571733.219999999</v>
      </c>
      <c r="I16" s="293"/>
      <c r="J16" s="80">
        <f>'[3]arkusz główny'!AK50</f>
        <v>8305</v>
      </c>
      <c r="K16" s="81">
        <f>'[3]arkusz główny'!AL50</f>
        <v>22571733.219999999</v>
      </c>
      <c r="L16" s="81">
        <f>'[3]arkusz główny'!AM50</f>
        <v>14362319.380000001</v>
      </c>
      <c r="M16" s="81">
        <f>'[3]arkusz główny'!AN50</f>
        <v>5228085.03</v>
      </c>
      <c r="N16" s="295"/>
      <c r="O16" s="297"/>
    </row>
    <row r="17" spans="1:17" x14ac:dyDescent="0.25">
      <c r="A17" s="47" t="s">
        <v>40</v>
      </c>
      <c r="B17" s="82" t="s">
        <v>41</v>
      </c>
      <c r="C17" s="39"/>
      <c r="D17" s="52">
        <f>'[3]arkusz główny'!H51</f>
        <v>199</v>
      </c>
      <c r="E17" s="53">
        <f>'[3]arkusz główny'!I51</f>
        <v>268858534.80000001</v>
      </c>
      <c r="F17" s="292"/>
      <c r="G17" s="83">
        <f>'[3]arkusz główny'!U51</f>
        <v>102</v>
      </c>
      <c r="H17" s="84">
        <f>'[3]arkusz główny'!V51</f>
        <v>139994678.25</v>
      </c>
      <c r="I17" s="293"/>
      <c r="J17" s="52">
        <f>'[3]arkusz główny'!AK51</f>
        <v>66</v>
      </c>
      <c r="K17" s="53">
        <f>'[3]arkusz główny'!AL51</f>
        <v>103075577.83000001</v>
      </c>
      <c r="L17" s="53">
        <f>'[3]arkusz główny'!AM51</f>
        <v>65586988.789999992</v>
      </c>
      <c r="M17" s="53">
        <f>'[3]arkusz główny'!AN51</f>
        <v>23239531.720000003</v>
      </c>
      <c r="N17" s="296"/>
      <c r="O17" s="297"/>
    </row>
    <row r="18" spans="1:17" x14ac:dyDescent="0.25">
      <c r="A18" s="55">
        <v>4</v>
      </c>
      <c r="B18" s="56" t="s">
        <v>42</v>
      </c>
      <c r="C18" s="57">
        <f>'[3]arkusz główny'!F55</f>
        <v>17387922946.537983</v>
      </c>
      <c r="D18" s="58">
        <f>D19+D23+D24+D25+D26+D27</f>
        <v>128668</v>
      </c>
      <c r="E18" s="59">
        <f>E19+E23+E24+E25+E26+E27</f>
        <v>35983211267.722321</v>
      </c>
      <c r="F18" s="60">
        <f t="shared" ref="F18:F30" si="0">IFERROR(E18/C18,".")</f>
        <v>2.0694370097198265</v>
      </c>
      <c r="G18" s="61">
        <f>G19+G23+G24+G25+G26+G27</f>
        <v>62770</v>
      </c>
      <c r="H18" s="59">
        <f>H19+H23+H24+H25+H26+H27</f>
        <v>16070953923.987276</v>
      </c>
      <c r="I18" s="62">
        <f t="shared" ref="I18:I30" si="1">IFERROR(H18/C18,".")</f>
        <v>0.92425955494512235</v>
      </c>
      <c r="J18" s="63">
        <f>'[3]arkusz główny'!AK55</f>
        <v>47905</v>
      </c>
      <c r="K18" s="64">
        <f>K19+K23+K24+K25+K26+K29</f>
        <v>12441619693.980003</v>
      </c>
      <c r="L18" s="64">
        <f>L19+L23+L24+L25+L26+L29</f>
        <v>8111219154.8700047</v>
      </c>
      <c r="M18" s="64">
        <f>M19+M23+M24+M25+M26+M29</f>
        <v>2787887212.9399972</v>
      </c>
      <c r="N18" s="65">
        <f t="shared" ref="N18:N30" si="2">IFERROR(M18/O18,".")</f>
        <v>0.71137552410201799</v>
      </c>
      <c r="O18" s="66">
        <f>'[3]arkusz główny'!AR55</f>
        <v>3919009185</v>
      </c>
    </row>
    <row r="19" spans="1:17" x14ac:dyDescent="0.25">
      <c r="A19" s="268" t="s">
        <v>43</v>
      </c>
      <c r="B19" s="85" t="s">
        <v>44</v>
      </c>
      <c r="C19" s="86">
        <f>'[3]arkusz główny'!F56</f>
        <v>10988654011.733133</v>
      </c>
      <c r="D19" s="68">
        <f>'[3]arkusz główny'!H56</f>
        <v>105081</v>
      </c>
      <c r="E19" s="69">
        <f>'[3]arkusz główny'!I56</f>
        <v>20330064430.73</v>
      </c>
      <c r="F19" s="87">
        <f t="shared" si="0"/>
        <v>1.8500959634385228</v>
      </c>
      <c r="G19" s="70">
        <f>'[3]arkusz główny'!U56</f>
        <v>51474</v>
      </c>
      <c r="H19" s="69">
        <f>'[3]arkusz główny'!V56</f>
        <v>9795968965.1800003</v>
      </c>
      <c r="I19" s="87">
        <f t="shared" si="1"/>
        <v>0.89146213491846737</v>
      </c>
      <c r="J19" s="71">
        <f>'[3]arkusz główny'!AK56</f>
        <v>43706</v>
      </c>
      <c r="K19" s="54">
        <f>'[3]arkusz główny'!AL56</f>
        <v>8622414441.7900009</v>
      </c>
      <c r="L19" s="54">
        <f>'[3]arkusz główny'!AM56</f>
        <v>5486442153.2900047</v>
      </c>
      <c r="M19" s="54">
        <f>'[3]arkusz główny'!AN56</f>
        <v>1933563256.8099973</v>
      </c>
      <c r="N19" s="88">
        <f t="shared" si="2"/>
        <v>0.78252347656724752</v>
      </c>
      <c r="O19" s="89">
        <f>'[3]arkusz główny'!AR56</f>
        <v>2470933224</v>
      </c>
      <c r="P19" s="90"/>
      <c r="Q19" s="90"/>
    </row>
    <row r="20" spans="1:17" x14ac:dyDescent="0.25">
      <c r="A20" s="276"/>
      <c r="B20" s="91" t="s">
        <v>45</v>
      </c>
      <c r="C20" s="92">
        <f>[3]limity_ogółem!E100</f>
        <v>10330442911.860855</v>
      </c>
      <c r="D20" s="93">
        <f>'[3]4.1_modernizacja'!D46+'[3]4.1_modernizacja'!D69+'[3]4.1_modernizacja'!D92+'[3]4.1_modernizacja'!D115</f>
        <v>99399</v>
      </c>
      <c r="E20" s="94">
        <f>'[3]4.1_modernizacja'!E46+'[3]4.1_modernizacja'!E69+'[3]4.1_modernizacja'!E92+'[3]4.1_modernizacja'!E115</f>
        <v>19849264031.579998</v>
      </c>
      <c r="F20" s="87">
        <f t="shared" si="0"/>
        <v>1.9214339792527335</v>
      </c>
      <c r="G20" s="95">
        <f>'[3]4.1_modernizacja'!M46+'[3]4.1_modernizacja'!M69+'[3]4.1_modernizacja'!M92+'[3]4.1_modernizacja'!M115</f>
        <v>49979</v>
      </c>
      <c r="H20" s="94">
        <f>'[3]4.1_modernizacja'!N46+'[3]4.1_modernizacja'!N69+'[3]4.1_modernizacja'!N92+'[3]4.1_modernizacja'!N115</f>
        <v>9674665882.6800003</v>
      </c>
      <c r="I20" s="87">
        <f t="shared" si="1"/>
        <v>0.93651995032779023</v>
      </c>
      <c r="J20" s="80">
        <v>43381</v>
      </c>
      <c r="K20" s="81">
        <f>'[3]4.1_modernizacja'!W46+'[3]4.1_modernizacja'!W69+'[3]4.1_modernizacja'!W92+'[3]4.1_modernizacja'!W115</f>
        <v>8572993281.1900005</v>
      </c>
      <c r="L20" s="81">
        <f>'[3]4.1_modernizacja'!X46+'[3]4.1_modernizacja'!X69+'[3]4.1_modernizacja'!X92+'[3]4.1_modernizacja'!X115</f>
        <v>5454995470.9900026</v>
      </c>
      <c r="M20" s="81">
        <f>'[3]4.1_modernizacja'!Y46+'[3]4.1_modernizacja'!Y69+'[3]4.1_modernizacja'!Y92+'[3]4.1_modernizacja'!Y115</f>
        <v>1922332553.6699967</v>
      </c>
      <c r="N20" s="96">
        <f t="shared" si="2"/>
        <v>0.82737840055926093</v>
      </c>
      <c r="O20" s="92">
        <f>[3]limity_ogółem!D100</f>
        <v>2323401907</v>
      </c>
    </row>
    <row r="21" spans="1:17" x14ac:dyDescent="0.25">
      <c r="A21" s="276"/>
      <c r="B21" s="91" t="s">
        <v>46</v>
      </c>
      <c r="C21" s="97">
        <f>[3]limity_ogółem!E101</f>
        <v>35661570.381441005</v>
      </c>
      <c r="D21" s="93">
        <f>'[3]4.1_modernizacja'!D138</f>
        <v>2666</v>
      </c>
      <c r="E21" s="94">
        <f>'[3]4.1_modernizacja'!E138</f>
        <v>210155218.63</v>
      </c>
      <c r="F21" s="87">
        <f t="shared" si="0"/>
        <v>5.8930444279977356</v>
      </c>
      <c r="G21" s="95">
        <f>'[3]4.1_modernizacja'!M138</f>
        <v>449</v>
      </c>
      <c r="H21" s="94">
        <f>'[3]4.1_modernizacja'!N138</f>
        <v>32796468.299999997</v>
      </c>
      <c r="I21" s="98">
        <f t="shared" si="1"/>
        <v>0.91965855539182695</v>
      </c>
      <c r="J21" s="80">
        <v>332</v>
      </c>
      <c r="K21" s="81">
        <f>'[3]4.1_modernizacja'!W138</f>
        <v>21984442</v>
      </c>
      <c r="L21" s="81">
        <f>'[3]4.1_modernizacja'!X138</f>
        <v>13988699.389999999</v>
      </c>
      <c r="M21" s="81">
        <f>'[3]4.1_modernizacja'!Y138</f>
        <v>4856765.66</v>
      </c>
      <c r="N21" s="96">
        <f t="shared" si="2"/>
        <v>0.60709570749999997</v>
      </c>
      <c r="O21" s="92">
        <f>[3]limity_ogółem!D101</f>
        <v>8000000</v>
      </c>
    </row>
    <row r="22" spans="1:17" x14ac:dyDescent="0.25">
      <c r="A22" s="276"/>
      <c r="B22" s="91" t="s">
        <v>47</v>
      </c>
      <c r="C22" s="99">
        <f>[3]limity_ogółem!E102</f>
        <v>92309864.130676001</v>
      </c>
      <c r="D22" s="40">
        <f>'[3]4.1_modernizacja'!D161</f>
        <v>3016</v>
      </c>
      <c r="E22" s="41">
        <f>'[3]4.1_modernizacja'!E161</f>
        <v>270645180.52000004</v>
      </c>
      <c r="F22" s="100">
        <f t="shared" si="0"/>
        <v>2.9319204731670756</v>
      </c>
      <c r="G22" s="43">
        <f>'[3]4.1_modernizacja'!M161</f>
        <v>1046</v>
      </c>
      <c r="H22" s="41">
        <f>'[3]4.1_modernizacja'!N161</f>
        <v>88506614.199999988</v>
      </c>
      <c r="I22" s="101">
        <f t="shared" si="1"/>
        <v>0.9587990951292914</v>
      </c>
      <c r="J22" s="71">
        <v>355</v>
      </c>
      <c r="K22" s="54">
        <f>'[3]4.1_modernizacja'!W161</f>
        <v>27436718.599999998</v>
      </c>
      <c r="L22" s="54">
        <f>'[3]4.1_modernizacja'!X161</f>
        <v>17457982.91</v>
      </c>
      <c r="M22" s="81">
        <f>'[3]4.1_modernizacja'!Y161</f>
        <v>6373937.4800000014</v>
      </c>
      <c r="N22" s="102">
        <f t="shared" si="2"/>
        <v>0.29924589107981225</v>
      </c>
      <c r="O22" s="92">
        <f>[3]limity_ogółem!D102</f>
        <v>21300000</v>
      </c>
    </row>
    <row r="23" spans="1:17" x14ac:dyDescent="0.25">
      <c r="A23" s="276"/>
      <c r="B23" s="85" t="s">
        <v>48</v>
      </c>
      <c r="C23" s="103">
        <f>'[3]arkusz główny'!F71</f>
        <v>415991279.547925</v>
      </c>
      <c r="D23" s="104">
        <f>'[3]arkusz główny'!H71</f>
        <v>4681</v>
      </c>
      <c r="E23" s="105">
        <f>'[3]arkusz główny'!I71</f>
        <v>805486735.70000005</v>
      </c>
      <c r="F23" s="106">
        <f t="shared" si="0"/>
        <v>1.9363067816598365</v>
      </c>
      <c r="G23" s="107">
        <f>'[3]arkusz główny'!U71</f>
        <v>2773</v>
      </c>
      <c r="H23" s="105">
        <f>'[3]arkusz główny'!V71</f>
        <v>414057794.76999998</v>
      </c>
      <c r="I23" s="108">
        <f t="shared" si="1"/>
        <v>0.99535210262093421</v>
      </c>
      <c r="J23" s="109">
        <f>'[3]arkusz główny'!AK71</f>
        <v>2580</v>
      </c>
      <c r="K23" s="84">
        <f>'[3]arkusz główny'!AL71</f>
        <v>401035814.03000003</v>
      </c>
      <c r="L23" s="84">
        <f>'[3]arkusz główny'!AM71</f>
        <v>349262370.58999997</v>
      </c>
      <c r="M23" s="84">
        <f>'[3]arkusz główny'!AN71</f>
        <v>89853000.850000009</v>
      </c>
      <c r="N23" s="110">
        <f t="shared" si="2"/>
        <v>0.96307185814194873</v>
      </c>
      <c r="O23" s="111">
        <f>'[3]arkusz główny'!AR71</f>
        <v>93298335</v>
      </c>
    </row>
    <row r="24" spans="1:17" ht="36" x14ac:dyDescent="0.25">
      <c r="A24" s="276"/>
      <c r="B24" s="85" t="str">
        <f>'[3]arkusz główny'!D75</f>
        <v>Inwestycje mające na celu ochronę wód przed zanieczyszczeniem azotanami pochodzącymi ze źródeł rolniczych 
(w tym "Inwestycje w gospodarstwach położonych na obszarach OSN")</v>
      </c>
      <c r="C24" s="103">
        <f>'[3]arkusz główny'!F75</f>
        <v>589690640.50452399</v>
      </c>
      <c r="D24" s="104">
        <f>'[3]arkusz główny'!H75</f>
        <v>11999</v>
      </c>
      <c r="E24" s="105">
        <f>'[3]arkusz główny'!I75</f>
        <v>984510347.77999997</v>
      </c>
      <c r="F24" s="112">
        <f t="shared" si="0"/>
        <v>1.6695370083162224</v>
      </c>
      <c r="G24" s="107">
        <f>'[3]arkusz główny'!U75</f>
        <v>6417</v>
      </c>
      <c r="H24" s="105">
        <f>'[3]arkusz główny'!V75</f>
        <v>555697330.4000001</v>
      </c>
      <c r="I24" s="108">
        <f t="shared" si="1"/>
        <v>0.942353994163041</v>
      </c>
      <c r="J24" s="109">
        <f>'[3]arkusz główny'!AK75</f>
        <v>4434</v>
      </c>
      <c r="K24" s="84">
        <f>'[3]arkusz główny'!AL75</f>
        <v>364078065.54000002</v>
      </c>
      <c r="L24" s="84">
        <f>'[3]arkusz główny'!AM75</f>
        <v>332196298.25999999</v>
      </c>
      <c r="M24" s="84">
        <f>'[3]arkusz główny'!AN75</f>
        <v>80828551.25</v>
      </c>
      <c r="N24" s="110">
        <f t="shared" si="2"/>
        <v>0.60892891913051495</v>
      </c>
      <c r="O24" s="111">
        <f>'[3]arkusz główny'!AR75</f>
        <v>132738894</v>
      </c>
    </row>
    <row r="25" spans="1:17" x14ac:dyDescent="0.25">
      <c r="A25" s="47" t="s">
        <v>49</v>
      </c>
      <c r="B25" s="85" t="s">
        <v>50</v>
      </c>
      <c r="C25" s="113">
        <f>'[3]arkusz główny'!F85</f>
        <v>3138607259.7394948</v>
      </c>
      <c r="D25" s="93">
        <f>'[3]arkusz główny'!H85</f>
        <v>5846</v>
      </c>
      <c r="E25" s="94">
        <f>'[3]arkusz główny'!I85</f>
        <v>11194473194.859999</v>
      </c>
      <c r="F25" s="114">
        <f t="shared" si="0"/>
        <v>3.5667008543748615</v>
      </c>
      <c r="G25" s="95">
        <f>'[3]arkusz główny'!U85</f>
        <v>1459</v>
      </c>
      <c r="H25" s="94">
        <f>'[3]arkusz główny'!V85</f>
        <v>3104652937.2600002</v>
      </c>
      <c r="I25" s="115">
        <f t="shared" si="1"/>
        <v>0.98918172307983743</v>
      </c>
      <c r="J25" s="52">
        <f>'[3]arkusz główny'!AK85</f>
        <v>1006</v>
      </c>
      <c r="K25" s="53">
        <f>'[3]arkusz główny'!AL85</f>
        <v>2399528988.4300003</v>
      </c>
      <c r="L25" s="53">
        <f>'[3]arkusz główny'!AM85</f>
        <v>1526820288.5699999</v>
      </c>
      <c r="M25" s="53">
        <f>'[3]arkusz główny'!AN85</f>
        <v>537141817.21000004</v>
      </c>
      <c r="N25" s="116">
        <f t="shared" si="2"/>
        <v>0.759411878348906</v>
      </c>
      <c r="O25" s="117">
        <f>'[3]arkusz główny'!AR85</f>
        <v>707312899</v>
      </c>
    </row>
    <row r="26" spans="1:17" x14ac:dyDescent="0.25">
      <c r="A26" s="268" t="s">
        <v>51</v>
      </c>
      <c r="B26" s="82" t="s">
        <v>52</v>
      </c>
      <c r="C26" s="113">
        <f>'[3]arkusz główny'!F97</f>
        <v>1856227066.350606</v>
      </c>
      <c r="D26" s="93">
        <f>'[3]arkusz główny'!H97</f>
        <v>234</v>
      </c>
      <c r="E26" s="94">
        <f>'[3]arkusz główny'!I97</f>
        <v>2189936393.7623234</v>
      </c>
      <c r="F26" s="114">
        <f t="shared" si="0"/>
        <v>1.1797782897691493</v>
      </c>
      <c r="G26" s="51">
        <f>'[3]arkusz główny'!U97</f>
        <v>185</v>
      </c>
      <c r="H26" s="94">
        <f>'[3]arkusz główny'!V97</f>
        <v>1885183424.2072749</v>
      </c>
      <c r="I26" s="115">
        <f t="shared" si="1"/>
        <v>1.0155995774340247</v>
      </c>
      <c r="J26" s="118">
        <f>'[3]arkusz główny'!AK97</f>
        <v>55</v>
      </c>
      <c r="K26" s="81">
        <f>'[3]arkusz główny'!AL97</f>
        <v>654562384.18999994</v>
      </c>
      <c r="L26" s="119">
        <f>'[3]arkusz główny'!AM97</f>
        <v>416498044.15999997</v>
      </c>
      <c r="M26" s="53">
        <f>'[3]arkusz główny'!AN97</f>
        <v>146500586.82000002</v>
      </c>
      <c r="N26" s="116">
        <f t="shared" si="2"/>
        <v>0.34635304148480489</v>
      </c>
      <c r="O26" s="117">
        <f>'[3]arkusz główny'!AR97</f>
        <v>422980512</v>
      </c>
    </row>
    <row r="27" spans="1:17" x14ac:dyDescent="0.25">
      <c r="A27" s="269"/>
      <c r="B27" s="82" t="s">
        <v>53</v>
      </c>
      <c r="C27" s="113">
        <f>'[3]arkusz główny'!F98</f>
        <v>398752688.66230005</v>
      </c>
      <c r="D27" s="93">
        <f>'[3]arkusz główny'!H98</f>
        <v>827</v>
      </c>
      <c r="E27" s="94">
        <f>'[3]arkusz główny'!I98</f>
        <v>478740164.89000005</v>
      </c>
      <c r="F27" s="114">
        <f t="shared" si="0"/>
        <v>1.2005941991163367</v>
      </c>
      <c r="G27" s="51">
        <f>'[3]arkusz główny'!U98</f>
        <v>462</v>
      </c>
      <c r="H27" s="94">
        <f>'[3]arkusz główny'!V98</f>
        <v>315393472.16999996</v>
      </c>
      <c r="I27" s="115">
        <f t="shared" si="1"/>
        <v>0.79095008294001434</v>
      </c>
      <c r="J27" s="118">
        <f>'[3]arkusz główny'!AK98</f>
        <v>0</v>
      </c>
      <c r="K27" s="81">
        <f>'[3]arkusz główny'!AL98</f>
        <v>0</v>
      </c>
      <c r="L27" s="119">
        <f>'[3]arkusz główny'!AM98</f>
        <v>0</v>
      </c>
      <c r="M27" s="53">
        <f>'[3]arkusz główny'!AN98</f>
        <v>0</v>
      </c>
      <c r="N27" s="116">
        <f t="shared" si="2"/>
        <v>0</v>
      </c>
      <c r="O27" s="117">
        <f>'[3]arkusz główny'!AR98</f>
        <v>91745321</v>
      </c>
    </row>
    <row r="28" spans="1:17" x14ac:dyDescent="0.25">
      <c r="A28" s="269"/>
      <c r="B28" s="120" t="str">
        <f>'[3]arkusz główny'!D99</f>
        <v>w tym beneficjent - PGW Wody Polskie</v>
      </c>
      <c r="C28" s="113"/>
      <c r="D28" s="93">
        <f>'[3]arkusz główny'!H99</f>
        <v>24</v>
      </c>
      <c r="E28" s="94">
        <f>'[3]arkusz główny'!I99</f>
        <v>152650722.06</v>
      </c>
      <c r="F28" s="114" t="str">
        <f t="shared" si="0"/>
        <v>.</v>
      </c>
      <c r="G28" s="51">
        <f>'[3]arkusz główny'!U99</f>
        <v>15</v>
      </c>
      <c r="H28" s="94">
        <f>'[3]arkusz główny'!V99</f>
        <v>130570520</v>
      </c>
      <c r="I28" s="115" t="str">
        <f t="shared" si="1"/>
        <v>.</v>
      </c>
      <c r="J28" s="118">
        <f>'[3]arkusz główny'!AK99</f>
        <v>0</v>
      </c>
      <c r="K28" s="81">
        <f>'[3]arkusz główny'!AL99</f>
        <v>0</v>
      </c>
      <c r="L28" s="119">
        <f>'[3]arkusz główny'!AM99</f>
        <v>0</v>
      </c>
      <c r="M28" s="53">
        <f>'[3]arkusz główny'!AN99</f>
        <v>0</v>
      </c>
      <c r="N28" s="116">
        <f t="shared" si="2"/>
        <v>0</v>
      </c>
      <c r="O28" s="117">
        <f>'[3]arkusz główny'!AR99</f>
        <v>30539482</v>
      </c>
    </row>
    <row r="29" spans="1:17" x14ac:dyDescent="0.25">
      <c r="A29" s="270"/>
      <c r="B29" s="120" t="str">
        <f>'[3]arkusz główny'!D100</f>
        <v>w tym beneficjenci - gminy</v>
      </c>
      <c r="C29" s="113"/>
      <c r="D29" s="93">
        <f>'[3]arkusz główny'!H100</f>
        <v>803</v>
      </c>
      <c r="E29" s="94">
        <f>'[3]arkusz główny'!I100</f>
        <v>326089442.82999998</v>
      </c>
      <c r="F29" s="114" t="str">
        <f t="shared" si="0"/>
        <v>.</v>
      </c>
      <c r="G29" s="51">
        <f>'[3]arkusz główny'!U100</f>
        <v>447</v>
      </c>
      <c r="H29" s="94">
        <f>'[3]arkusz główny'!V100</f>
        <v>184822952.17000002</v>
      </c>
      <c r="I29" s="115" t="str">
        <f t="shared" si="1"/>
        <v>.</v>
      </c>
      <c r="J29" s="118">
        <f>'[3]arkusz główny'!AK100</f>
        <v>0</v>
      </c>
      <c r="K29" s="81">
        <f>'[3]arkusz główny'!AL100</f>
        <v>0</v>
      </c>
      <c r="L29" s="119">
        <f>'[3]arkusz główny'!AM100</f>
        <v>0</v>
      </c>
      <c r="M29" s="53">
        <f>'[3]arkusz główny'!AN100</f>
        <v>0</v>
      </c>
      <c r="N29" s="116">
        <f t="shared" si="2"/>
        <v>0</v>
      </c>
      <c r="O29" s="117">
        <f>'[3]arkusz główny'!AR100</f>
        <v>63538886</v>
      </c>
    </row>
    <row r="30" spans="1:17" ht="24" x14ac:dyDescent="0.25">
      <c r="A30" s="55">
        <v>5</v>
      </c>
      <c r="B30" s="56" t="s">
        <v>54</v>
      </c>
      <c r="C30" s="57">
        <f>'[3]arkusz główny'!F101</f>
        <v>445407563.974029</v>
      </c>
      <c r="D30" s="58">
        <f>D31+D32</f>
        <v>11603</v>
      </c>
      <c r="E30" s="59">
        <f>E31+E32</f>
        <v>840715001.67000008</v>
      </c>
      <c r="F30" s="60">
        <f t="shared" si="0"/>
        <v>1.8875184654902286</v>
      </c>
      <c r="G30" s="61">
        <f>G31+G32</f>
        <v>6268</v>
      </c>
      <c r="H30" s="59">
        <f>H31+H32</f>
        <v>429766823.37000006</v>
      </c>
      <c r="I30" s="62">
        <f t="shared" si="1"/>
        <v>0.96488442974681743</v>
      </c>
      <c r="J30" s="63">
        <f>'[3]arkusz główny'!AK101</f>
        <v>5272</v>
      </c>
      <c r="K30" s="64">
        <f>K31+K32</f>
        <v>387463074.57000011</v>
      </c>
      <c r="L30" s="64">
        <f>L31+L32</f>
        <v>245449104.80999997</v>
      </c>
      <c r="M30" s="64">
        <f>M31+M32</f>
        <v>85687785.180000007</v>
      </c>
      <c r="N30" s="65">
        <f t="shared" si="2"/>
        <v>0.86512968365643284</v>
      </c>
      <c r="O30" s="66">
        <f>'[3]arkusz główny'!AR101</f>
        <v>99046174</v>
      </c>
    </row>
    <row r="31" spans="1:17" x14ac:dyDescent="0.25">
      <c r="A31" s="67" t="s">
        <v>55</v>
      </c>
      <c r="B31" s="121" t="s">
        <v>56</v>
      </c>
      <c r="C31" s="257"/>
      <c r="D31" s="40">
        <f>'[3]arkusz główny'!H102</f>
        <v>9862</v>
      </c>
      <c r="E31" s="41">
        <f>'[3]arkusz główny'!I102</f>
        <v>716189202.85000002</v>
      </c>
      <c r="F31" s="266"/>
      <c r="G31" s="43">
        <f>'[3]arkusz główny'!U102</f>
        <v>5616</v>
      </c>
      <c r="H31" s="41">
        <f>'[3]arkusz główny'!V102</f>
        <v>394807941.39000005</v>
      </c>
      <c r="I31" s="260"/>
      <c r="J31" s="71">
        <f>'[3]arkusz główny'!AK102</f>
        <v>4722</v>
      </c>
      <c r="K31" s="54">
        <f>'[3]arkusz główny'!AL102</f>
        <v>354735128.41000009</v>
      </c>
      <c r="L31" s="54">
        <f>'[3]arkusz główny'!AM102</f>
        <v>224624315.10999998</v>
      </c>
      <c r="M31" s="54">
        <f>'[3]arkusz główny'!AN102</f>
        <v>78315810.970000014</v>
      </c>
      <c r="N31" s="262"/>
      <c r="O31" s="264"/>
    </row>
    <row r="32" spans="1:17" x14ac:dyDescent="0.25">
      <c r="A32" s="47" t="s">
        <v>57</v>
      </c>
      <c r="B32" s="48" t="s">
        <v>58</v>
      </c>
      <c r="C32" s="257"/>
      <c r="D32" s="49">
        <f>'[3]arkusz główny'!H112</f>
        <v>1741</v>
      </c>
      <c r="E32" s="50">
        <f>'[3]arkusz główny'!I112</f>
        <v>124525798.82000001</v>
      </c>
      <c r="F32" s="266"/>
      <c r="G32" s="51">
        <f>'[3]arkusz główny'!U112</f>
        <v>652</v>
      </c>
      <c r="H32" s="50">
        <f>'[3]arkusz główny'!V112</f>
        <v>34958881.979999997</v>
      </c>
      <c r="I32" s="260"/>
      <c r="J32" s="52">
        <f>'[3]arkusz główny'!AK112</f>
        <v>557</v>
      </c>
      <c r="K32" s="53">
        <f>'[3]arkusz główny'!AL112</f>
        <v>32727946.16</v>
      </c>
      <c r="L32" s="53">
        <f>'[3]arkusz główny'!AM112</f>
        <v>20824789.699999999</v>
      </c>
      <c r="M32" s="53">
        <f>'[3]arkusz główny'!AN112</f>
        <v>7371974.21</v>
      </c>
      <c r="N32" s="262"/>
      <c r="O32" s="264"/>
    </row>
    <row r="33" spans="1:15" x14ac:dyDescent="0.25">
      <c r="A33" s="55">
        <v>6</v>
      </c>
      <c r="B33" s="56" t="s">
        <v>59</v>
      </c>
      <c r="C33" s="57">
        <f>SUM(C34:C38)</f>
        <v>13754024203.428907</v>
      </c>
      <c r="D33" s="58">
        <f>D34+D35+D36+D37+D38</f>
        <v>171097</v>
      </c>
      <c r="E33" s="59">
        <f>E34+E35+E36+E37+E38</f>
        <v>21005890198.889999</v>
      </c>
      <c r="F33" s="60">
        <f t="shared" ref="F33:F39" si="3">IFERROR(E33/C33,".")</f>
        <v>1.5272541249166325</v>
      </c>
      <c r="G33" s="61">
        <f>G34+G35+G36+G37+G38</f>
        <v>121821</v>
      </c>
      <c r="H33" s="59">
        <f>H34+H35+H36+H37+H38</f>
        <v>13438816175.5</v>
      </c>
      <c r="I33" s="62">
        <f t="shared" ref="I33:I39" si="4">IFERROR(H33/C33,".")</f>
        <v>0.97708248704038736</v>
      </c>
      <c r="J33" s="63">
        <f>'[3]arkusz główny'!AK126</f>
        <v>123197</v>
      </c>
      <c r="K33" s="64">
        <f>K34+K35+K36+K37+K38</f>
        <v>12139857130.720001</v>
      </c>
      <c r="L33" s="64">
        <f>L34+L35+L36+L37+L38</f>
        <v>7724591077.710001</v>
      </c>
      <c r="M33" s="64">
        <f>M34+M35+M36+M37+M38</f>
        <v>2700620743</v>
      </c>
      <c r="N33" s="65">
        <f t="shared" ref="N33:N39" si="5">IFERROR(M33/O33,".")</f>
        <v>0.87880055407588153</v>
      </c>
      <c r="O33" s="66">
        <f>SUM(O34:O38)</f>
        <v>3073075831</v>
      </c>
    </row>
    <row r="34" spans="1:15" x14ac:dyDescent="0.25">
      <c r="A34" s="67" t="s">
        <v>60</v>
      </c>
      <c r="B34" s="121" t="s">
        <v>61</v>
      </c>
      <c r="C34" s="122">
        <f>'[3]arkusz główny'!F127</f>
        <v>3380845761.195066</v>
      </c>
      <c r="D34" s="40">
        <f>'[3]arkusz główny'!H127</f>
        <v>35642</v>
      </c>
      <c r="E34" s="41">
        <f>'[3]arkusz główny'!I127</f>
        <v>4485450000</v>
      </c>
      <c r="F34" s="100">
        <f t="shared" si="3"/>
        <v>1.3267242331736768</v>
      </c>
      <c r="G34" s="43">
        <f>'[3]arkusz główny'!U127</f>
        <v>26111</v>
      </c>
      <c r="H34" s="41">
        <f>'[3]arkusz główny'!V127</f>
        <v>3333950000</v>
      </c>
      <c r="I34" s="101">
        <f t="shared" si="4"/>
        <v>0.98612898531683113</v>
      </c>
      <c r="J34" s="71">
        <f>'[3]arkusz główny'!AK127</f>
        <v>27025</v>
      </c>
      <c r="K34" s="54">
        <f>'[3]arkusz główny'!AL127</f>
        <v>3256040000</v>
      </c>
      <c r="L34" s="54">
        <f>'[3]arkusz główny'!AM127</f>
        <v>2071818252</v>
      </c>
      <c r="M34" s="54">
        <f>'[3]arkusz główny'!AN127</f>
        <v>728397172.45999992</v>
      </c>
      <c r="N34" s="123">
        <f t="shared" si="5"/>
        <v>0.96161694682236709</v>
      </c>
      <c r="O34" s="89">
        <f>'[3]arkusz główny'!AR127</f>
        <v>757471231</v>
      </c>
    </row>
    <row r="35" spans="1:15" x14ac:dyDescent="0.25">
      <c r="A35" s="47" t="s">
        <v>62</v>
      </c>
      <c r="B35" s="48" t="s">
        <v>63</v>
      </c>
      <c r="C35" s="113">
        <f>'[3]arkusz główny'!F136</f>
        <v>3128039922.2867856</v>
      </c>
      <c r="D35" s="93">
        <f>'[3]arkusz główny'!H136</f>
        <v>31826</v>
      </c>
      <c r="E35" s="94">
        <f>'[3]arkusz główny'!I136</f>
        <v>5629350000</v>
      </c>
      <c r="F35" s="114">
        <f t="shared" si="3"/>
        <v>1.7996413536450666</v>
      </c>
      <c r="G35" s="95">
        <f>'[3]arkusz główny'!U136</f>
        <v>17036</v>
      </c>
      <c r="H35" s="94">
        <f>'[3]arkusz główny'!V136</f>
        <v>2983100000</v>
      </c>
      <c r="I35" s="115">
        <f t="shared" si="4"/>
        <v>0.9536642990857912</v>
      </c>
      <c r="J35" s="52">
        <f>'[3]arkusz główny'!AK136</f>
        <v>17351</v>
      </c>
      <c r="K35" s="53">
        <f>'[3]arkusz główny'!AL136</f>
        <v>2714030000</v>
      </c>
      <c r="L35" s="53">
        <f>'[3]arkusz główny'!AM136</f>
        <v>1726937289</v>
      </c>
      <c r="M35" s="53">
        <f>'[3]arkusz główny'!AN136</f>
        <v>596762798.37</v>
      </c>
      <c r="N35" s="116">
        <f t="shared" si="5"/>
        <v>0.86190399058506462</v>
      </c>
      <c r="O35" s="117">
        <f>'[3]arkusz główny'!AR136</f>
        <v>692377347</v>
      </c>
    </row>
    <row r="36" spans="1:15" x14ac:dyDescent="0.25">
      <c r="A36" s="47" t="s">
        <v>64</v>
      </c>
      <c r="B36" s="48" t="s">
        <v>65</v>
      </c>
      <c r="C36" s="113">
        <f>'[3]arkusz główny'!F145</f>
        <v>4346025450.2252693</v>
      </c>
      <c r="D36" s="93">
        <f>'[3]arkusz główny'!H145</f>
        <v>89941</v>
      </c>
      <c r="E36" s="94">
        <f>'[3]arkusz główny'!I145</f>
        <v>5396460000</v>
      </c>
      <c r="F36" s="114">
        <f t="shared" si="3"/>
        <v>1.2417000456636265</v>
      </c>
      <c r="G36" s="95">
        <f>'[3]arkusz główny'!U145</f>
        <v>71501</v>
      </c>
      <c r="H36" s="94">
        <f>'[3]arkusz główny'!V145</f>
        <v>4290060000</v>
      </c>
      <c r="I36" s="115">
        <f t="shared" si="4"/>
        <v>0.98712261332423434</v>
      </c>
      <c r="J36" s="52">
        <f>'[3]arkusz główny'!AK145</f>
        <v>73695</v>
      </c>
      <c r="K36" s="53">
        <f>'[3]arkusz główny'!AL145</f>
        <v>4054284000</v>
      </c>
      <c r="L36" s="53">
        <f>'[3]arkusz główny'!AM145</f>
        <v>2579740909.2000003</v>
      </c>
      <c r="M36" s="53">
        <f>'[3]arkusz główny'!AN145</f>
        <v>901784598.30000007</v>
      </c>
      <c r="N36" s="116">
        <f t="shared" si="5"/>
        <v>0.93039172194000297</v>
      </c>
      <c r="O36" s="117">
        <f>'[3]arkusz główny'!AR145</f>
        <v>969252603</v>
      </c>
    </row>
    <row r="37" spans="1:15" x14ac:dyDescent="0.25">
      <c r="A37" s="47" t="s">
        <v>66</v>
      </c>
      <c r="B37" s="48" t="s">
        <v>67</v>
      </c>
      <c r="C37" s="113">
        <f>'[3]arkusz główny'!F156</f>
        <v>2888852533.1672797</v>
      </c>
      <c r="D37" s="93">
        <f>'[3]arkusz główny'!H156</f>
        <v>12801</v>
      </c>
      <c r="E37" s="94">
        <f>'[3]arkusz główny'!I156</f>
        <v>5494630198.8900003</v>
      </c>
      <c r="F37" s="114">
        <f t="shared" si="3"/>
        <v>1.9020113127290019</v>
      </c>
      <c r="G37" s="95">
        <f>'[3]arkusz główny'!U156</f>
        <v>6602</v>
      </c>
      <c r="H37" s="94">
        <f>'[3]arkusz główny'!V156</f>
        <v>2821590678.1000004</v>
      </c>
      <c r="I37" s="115">
        <f t="shared" si="4"/>
        <v>0.97671675715702433</v>
      </c>
      <c r="J37" s="52">
        <f>'[3]arkusz główny'!AK156</f>
        <v>4861</v>
      </c>
      <c r="K37" s="53">
        <f>'[3]arkusz główny'!AL156</f>
        <v>2105524069.52</v>
      </c>
      <c r="L37" s="53">
        <f>'[3]arkusz główny'!AM156</f>
        <v>1339744953.8</v>
      </c>
      <c r="M37" s="53">
        <f>'[3]arkusz główny'!AN156</f>
        <v>471344072.91000003</v>
      </c>
      <c r="N37" s="116">
        <f t="shared" si="5"/>
        <v>0.72338879251828647</v>
      </c>
      <c r="O37" s="117">
        <f>'[3]arkusz główny'!AR156</f>
        <v>651577793</v>
      </c>
    </row>
    <row r="38" spans="1:15" x14ac:dyDescent="0.25">
      <c r="A38" s="47" t="s">
        <v>68</v>
      </c>
      <c r="B38" s="48" t="s">
        <v>69</v>
      </c>
      <c r="C38" s="113">
        <f>'[3]arkusz główny'!F162</f>
        <v>10260536.554506999</v>
      </c>
      <c r="D38" s="49">
        <f>'[3]arkusz główny'!H162</f>
        <v>887</v>
      </c>
      <c r="E38" s="124"/>
      <c r="F38" s="125"/>
      <c r="G38" s="51">
        <f>'[3]arkusz główny'!U162</f>
        <v>571</v>
      </c>
      <c r="H38" s="50">
        <f>'[3]arkusz główny'!V162</f>
        <v>10115497.399999999</v>
      </c>
      <c r="I38" s="115">
        <f t="shared" si="4"/>
        <v>0.98586436939856803</v>
      </c>
      <c r="J38" s="52">
        <f>'[3]arkusz główny'!AK162</f>
        <v>570</v>
      </c>
      <c r="K38" s="53">
        <f>'[3]arkusz główny'!AL162</f>
        <v>9979061.1999999993</v>
      </c>
      <c r="L38" s="53">
        <f>'[3]arkusz główny'!AM162</f>
        <v>6349673.71</v>
      </c>
      <c r="M38" s="53">
        <f>'[3]arkusz główny'!AN162</f>
        <v>2332100.96</v>
      </c>
      <c r="N38" s="116">
        <f t="shared" si="5"/>
        <v>0.97298293556937265</v>
      </c>
      <c r="O38" s="117">
        <f>'[3]arkusz główny'!AR162</f>
        <v>2396857</v>
      </c>
    </row>
    <row r="39" spans="1:15" x14ac:dyDescent="0.25">
      <c r="A39" s="55">
        <v>7</v>
      </c>
      <c r="B39" s="56" t="s">
        <v>70</v>
      </c>
      <c r="C39" s="57">
        <f>'[3]arkusz główny'!F168</f>
        <v>10131463559.418941</v>
      </c>
      <c r="D39" s="58">
        <f>SUM(D40:D44)</f>
        <v>13052</v>
      </c>
      <c r="E39" s="59">
        <f>SUM(E40:E44)</f>
        <v>21387036048.630898</v>
      </c>
      <c r="F39" s="60">
        <f t="shared" si="3"/>
        <v>2.1109522748811509</v>
      </c>
      <c r="G39" s="61">
        <f>SUM(G40:G44)</f>
        <v>6643</v>
      </c>
      <c r="H39" s="59">
        <f>SUM(H40:H44)</f>
        <v>10097569844.245859</v>
      </c>
      <c r="I39" s="62">
        <f t="shared" si="4"/>
        <v>0.99665460819413676</v>
      </c>
      <c r="J39" s="63">
        <f>'[3]arkusz główny'!AK168</f>
        <v>2234</v>
      </c>
      <c r="K39" s="64">
        <f>SUM(K40:K44)</f>
        <v>6709870365.5900002</v>
      </c>
      <c r="L39" s="64">
        <f>SUM(L40:L44)</f>
        <v>4399564587.46</v>
      </c>
      <c r="M39" s="64">
        <f>SUM(M40:M44)</f>
        <v>1526183726.0200002</v>
      </c>
      <c r="N39" s="65">
        <f t="shared" si="5"/>
        <v>0.65969862827265824</v>
      </c>
      <c r="O39" s="66">
        <f>'[3]arkusz główny'!AR168</f>
        <v>2313455964</v>
      </c>
    </row>
    <row r="40" spans="1:15" x14ac:dyDescent="0.25">
      <c r="A40" s="268" t="s">
        <v>71</v>
      </c>
      <c r="B40" s="85" t="s">
        <v>72</v>
      </c>
      <c r="C40" s="257"/>
      <c r="D40" s="40">
        <f>'[3]arkusz główny'!H169</f>
        <v>6638</v>
      </c>
      <c r="E40" s="41">
        <f>'[3]arkusz główny'!I169</f>
        <v>10039938540.979868</v>
      </c>
      <c r="F40" s="266"/>
      <c r="G40" s="43">
        <f>'[3]arkusz główny'!U169</f>
        <v>3042</v>
      </c>
      <c r="H40" s="41">
        <f>'[3]arkusz główny'!V169</f>
        <v>4214797384.0763235</v>
      </c>
      <c r="I40" s="260"/>
      <c r="J40" s="44">
        <f>'[3]arkusz główny'!AK169</f>
        <v>1342</v>
      </c>
      <c r="K40" s="45">
        <f>'[3]arkusz główny'!AL169</f>
        <v>2714345228.9999995</v>
      </c>
      <c r="L40" s="45">
        <f>'[3]arkusz główny'!AM169</f>
        <v>1727137858.9700003</v>
      </c>
      <c r="M40" s="45">
        <f>'[3]arkusz główny'!AN169</f>
        <v>628716278.43999994</v>
      </c>
      <c r="N40" s="262"/>
      <c r="O40" s="264"/>
    </row>
    <row r="41" spans="1:15" x14ac:dyDescent="0.25">
      <c r="A41" s="284"/>
      <c r="B41" s="85" t="s">
        <v>73</v>
      </c>
      <c r="C41" s="257"/>
      <c r="D41" s="93">
        <f>'[3]arkusz główny'!H170</f>
        <v>4423</v>
      </c>
      <c r="E41" s="94">
        <f>'[3]arkusz główny'!I170</f>
        <v>9898365769.483139</v>
      </c>
      <c r="F41" s="266"/>
      <c r="G41" s="95">
        <f>'[3]arkusz główny'!U170</f>
        <v>2457</v>
      </c>
      <c r="H41" s="94">
        <f>'[3]arkusz główny'!V170</f>
        <v>5046264361.9451437</v>
      </c>
      <c r="I41" s="260"/>
      <c r="J41" s="80">
        <f>'[3]arkusz główny'!AK170</f>
        <v>1400</v>
      </c>
      <c r="K41" s="81">
        <f>'[3]arkusz główny'!AL170</f>
        <v>3230289172.0800004</v>
      </c>
      <c r="L41" s="81">
        <f>'[3]arkusz główny'!AM170</f>
        <v>2185507088.75</v>
      </c>
      <c r="M41" s="81">
        <f>'[3]arkusz główny'!AN170</f>
        <v>726008602.46000004</v>
      </c>
      <c r="N41" s="262"/>
      <c r="O41" s="264"/>
    </row>
    <row r="42" spans="1:15" x14ac:dyDescent="0.25">
      <c r="A42" s="268" t="s">
        <v>74</v>
      </c>
      <c r="B42" s="82" t="s">
        <v>75</v>
      </c>
      <c r="C42" s="257"/>
      <c r="D42" s="93">
        <f>'[3]arkusz główny'!H173</f>
        <v>1538</v>
      </c>
      <c r="E42" s="94">
        <f>'[3]arkusz główny'!I173</f>
        <v>944992148.65084243</v>
      </c>
      <c r="F42" s="266"/>
      <c r="G42" s="95">
        <f>'[3]arkusz główny'!U173</f>
        <v>856</v>
      </c>
      <c r="H42" s="94">
        <f>'[3]arkusz główny'!V173</f>
        <v>531952911.25627065</v>
      </c>
      <c r="I42" s="260"/>
      <c r="J42" s="80">
        <f>'[3]arkusz główny'!AK173</f>
        <v>625</v>
      </c>
      <c r="K42" s="81">
        <f>'[3]arkusz główny'!AL173</f>
        <v>474489177.43000001</v>
      </c>
      <c r="L42" s="81">
        <f>'[3]arkusz główny'!AM173</f>
        <v>301917460.18000001</v>
      </c>
      <c r="M42" s="81">
        <f>'[3]arkusz główny'!AN173</f>
        <v>105794191.34999999</v>
      </c>
      <c r="N42" s="262"/>
      <c r="O42" s="264"/>
    </row>
    <row r="43" spans="1:15" ht="24" x14ac:dyDescent="0.25">
      <c r="A43" s="284"/>
      <c r="B43" s="72" t="s">
        <v>76</v>
      </c>
      <c r="C43" s="257"/>
      <c r="D43" s="93">
        <f>'[3]arkusz główny'!H174</f>
        <v>350</v>
      </c>
      <c r="E43" s="94">
        <f>'[3]arkusz główny'!I174</f>
        <v>444843734.67647958</v>
      </c>
      <c r="F43" s="266"/>
      <c r="G43" s="95">
        <f>'[3]arkusz główny'!U174</f>
        <v>213</v>
      </c>
      <c r="H43" s="94">
        <f>'[3]arkusz główny'!V174</f>
        <v>260735803.99121955</v>
      </c>
      <c r="I43" s="260"/>
      <c r="J43" s="80">
        <f>'[3]arkusz główny'!AK174</f>
        <v>208</v>
      </c>
      <c r="K43" s="81">
        <f>'[3]arkusz główny'!AL174</f>
        <v>248117020.51000002</v>
      </c>
      <c r="L43" s="81">
        <f>'[3]arkusz główny'!AM174</f>
        <v>157876859.40000001</v>
      </c>
      <c r="M43" s="81">
        <f>'[3]arkusz główny'!AN174</f>
        <v>56095974.13000001</v>
      </c>
      <c r="N43" s="262"/>
      <c r="O43" s="264"/>
    </row>
    <row r="44" spans="1:15" x14ac:dyDescent="0.25">
      <c r="A44" s="126" t="s">
        <v>77</v>
      </c>
      <c r="B44" s="82" t="s">
        <v>78</v>
      </c>
      <c r="C44" s="257"/>
      <c r="D44" s="49">
        <f>'[3]arkusz główny'!H175</f>
        <v>103</v>
      </c>
      <c r="E44" s="50">
        <f>'[3]arkusz główny'!I175</f>
        <v>58895854.840573631</v>
      </c>
      <c r="F44" s="266"/>
      <c r="G44" s="51">
        <f>'[3]arkusz główny'!U175</f>
        <v>75</v>
      </c>
      <c r="H44" s="50">
        <f>'[3]arkusz główny'!V175</f>
        <v>43819382.976900831</v>
      </c>
      <c r="I44" s="260"/>
      <c r="J44" s="52">
        <f>'[3]arkusz główny'!AK175</f>
        <v>75</v>
      </c>
      <c r="K44" s="53">
        <f>'[3]arkusz główny'!AL175</f>
        <v>42629766.57</v>
      </c>
      <c r="L44" s="53">
        <f>'[3]arkusz główny'!AM175</f>
        <v>27125320.16</v>
      </c>
      <c r="M44" s="53">
        <f>'[3]arkusz główny'!AN175</f>
        <v>9568679.6400000006</v>
      </c>
      <c r="N44" s="262"/>
      <c r="O44" s="264"/>
    </row>
    <row r="45" spans="1:15" x14ac:dyDescent="0.25">
      <c r="A45" s="55">
        <v>8</v>
      </c>
      <c r="B45" s="56" t="s">
        <v>79</v>
      </c>
      <c r="C45" s="57">
        <f>'[3]arkusz główny'!F177</f>
        <v>1116276135.840456</v>
      </c>
      <c r="D45" s="58">
        <f>'[3]arkusz główny'!H177</f>
        <v>35551</v>
      </c>
      <c r="E45" s="59">
        <f>'[3]arkusz główny'!I177</f>
        <v>152041029.91</v>
      </c>
      <c r="F45" s="60">
        <f>IFERROR(E45/C45,".")</f>
        <v>0.13620378061341132</v>
      </c>
      <c r="G45" s="61">
        <f>'[3]arkusz główny'!U177</f>
        <v>28269</v>
      </c>
      <c r="H45" s="59">
        <f>'[3]arkusz główny'!V177</f>
        <v>1130511546.4499998</v>
      </c>
      <c r="I45" s="62">
        <f>IFERROR(H45/C45,".")</f>
        <v>1.0127525888554678</v>
      </c>
      <c r="J45" s="63">
        <f>'[3]arkusz główny'!AK177</f>
        <v>19065</v>
      </c>
      <c r="K45" s="64">
        <f>'[3]arkusz główny'!AL177</f>
        <v>953449349.81999993</v>
      </c>
      <c r="L45" s="64">
        <f>'[3]arkusz główny'!AM177</f>
        <v>606678395.62999988</v>
      </c>
      <c r="M45" s="64">
        <f>'[3]arkusz główny'!AN177</f>
        <v>216575391.29000002</v>
      </c>
      <c r="N45" s="65">
        <f>IFERROR(M45/O45,".")</f>
        <v>0.85236015785173913</v>
      </c>
      <c r="O45" s="66">
        <f>'[3]arkusz główny'!AR177</f>
        <v>254089060</v>
      </c>
    </row>
    <row r="46" spans="1:15" x14ac:dyDescent="0.25">
      <c r="A46" s="127" t="s">
        <v>80</v>
      </c>
      <c r="B46" s="128" t="s">
        <v>81</v>
      </c>
      <c r="C46" s="281"/>
      <c r="D46" s="129">
        <f>'[3]arkusz główny'!H178</f>
        <v>32912</v>
      </c>
      <c r="E46" s="130">
        <f>'[3]arkusz główny'!I178</f>
        <v>135851677.63</v>
      </c>
      <c r="F46" s="131"/>
      <c r="G46" s="132">
        <f>'[3]arkusz główny'!U178</f>
        <v>26445</v>
      </c>
      <c r="H46" s="130">
        <f>'[3]arkusz główny'!V178</f>
        <v>1121283289.5799999</v>
      </c>
      <c r="I46" s="133"/>
      <c r="J46" s="134">
        <f>'[3]arkusz główny'!AK178</f>
        <v>18609</v>
      </c>
      <c r="K46" s="135">
        <f>'[3]arkusz główny'!AL178</f>
        <v>944220646.1500001</v>
      </c>
      <c r="L46" s="135">
        <f>'[3]arkusz główny'!AM178</f>
        <v>600806180.66999996</v>
      </c>
      <c r="M46" s="135">
        <f>'[3]arkusz główny'!AN178</f>
        <v>214544910.88000003</v>
      </c>
      <c r="N46" s="136"/>
      <c r="O46" s="137"/>
    </row>
    <row r="47" spans="1:15" x14ac:dyDescent="0.25">
      <c r="A47" s="268" t="s">
        <v>82</v>
      </c>
      <c r="B47" s="138" t="s">
        <v>83</v>
      </c>
      <c r="C47" s="282"/>
      <c r="D47" s="139">
        <f>'[3]arkusz główny'!H179</f>
        <v>32750</v>
      </c>
      <c r="E47" s="140">
        <f>'[3]arkusz główny'!I179</f>
        <v>133456833.72999999</v>
      </c>
      <c r="F47" s="285"/>
      <c r="G47" s="141">
        <f>'[3]arkusz główny'!U179</f>
        <v>26388</v>
      </c>
      <c r="H47" s="142">
        <f>'[3]zobowiązania wieloletnie'!F10</f>
        <v>124560595.84</v>
      </c>
      <c r="I47" s="286"/>
      <c r="J47" s="143">
        <f>'[3]arkusz główny'!AK179</f>
        <v>2878</v>
      </c>
      <c r="K47" s="144">
        <f>'[3]arkusz główny'!AL179</f>
        <v>113360485.75</v>
      </c>
      <c r="L47" s="144">
        <f>'[3]arkusz główny'!AM179</f>
        <v>72131049.739999995</v>
      </c>
      <c r="M47" s="144">
        <f>'[3]arkusz główny'!AN179</f>
        <v>25666507.41</v>
      </c>
      <c r="N47" s="287"/>
      <c r="O47" s="288"/>
    </row>
    <row r="48" spans="1:15" x14ac:dyDescent="0.25">
      <c r="A48" s="276"/>
      <c r="B48" s="145" t="s">
        <v>84</v>
      </c>
      <c r="C48" s="282"/>
      <c r="D48" s="139">
        <f>'[3]arkusz główny'!H205</f>
        <v>162</v>
      </c>
      <c r="E48" s="140">
        <f>'[3]arkusz główny'!I205</f>
        <v>2394843.9</v>
      </c>
      <c r="F48" s="285"/>
      <c r="G48" s="146">
        <f>'[3]arkusz główny'!U205</f>
        <v>57</v>
      </c>
      <c r="H48" s="147">
        <f>'[3]zobowiązania wieloletnie'!F11</f>
        <v>457082693.73999995</v>
      </c>
      <c r="I48" s="286"/>
      <c r="J48" s="143">
        <f>'[3]arkusz główny'!AK205</f>
        <v>9465</v>
      </c>
      <c r="K48" s="144">
        <f>'[3]arkusz główny'!AL205</f>
        <v>412592702.39999998</v>
      </c>
      <c r="L48" s="144">
        <f>'[3]arkusz główny'!AM205</f>
        <v>262531864.05000001</v>
      </c>
      <c r="M48" s="144">
        <f>'[3]arkusz główny'!AN205</f>
        <v>94029040.210000008</v>
      </c>
      <c r="N48" s="287"/>
      <c r="O48" s="288"/>
    </row>
    <row r="49" spans="1:15" x14ac:dyDescent="0.25">
      <c r="A49" s="284"/>
      <c r="B49" s="145" t="s">
        <v>85</v>
      </c>
      <c r="C49" s="282"/>
      <c r="D49" s="148"/>
      <c r="E49" s="149"/>
      <c r="F49" s="285"/>
      <c r="G49" s="150"/>
      <c r="H49" s="147">
        <f>'[3]arkusz główny'!V217</f>
        <v>539640000</v>
      </c>
      <c r="I49" s="286"/>
      <c r="J49" s="143">
        <f>'[3]arkusz główny'!AK217</f>
        <v>7880</v>
      </c>
      <c r="K49" s="144">
        <f>'[3]arkusz główny'!AL217</f>
        <v>418267458</v>
      </c>
      <c r="L49" s="144">
        <f>'[3]arkusz główny'!AM217</f>
        <v>266143266.88000003</v>
      </c>
      <c r="M49" s="144">
        <f>'[3]arkusz główny'!AN217</f>
        <v>94849363.25999999</v>
      </c>
      <c r="N49" s="287"/>
      <c r="O49" s="288"/>
    </row>
    <row r="50" spans="1:15" s="155" customFormat="1" ht="13" x14ac:dyDescent="0.3">
      <c r="A50" s="151" t="s">
        <v>86</v>
      </c>
      <c r="B50" s="152" t="s">
        <v>87</v>
      </c>
      <c r="C50" s="283"/>
      <c r="D50" s="129">
        <f>'[3]arkusz główny'!H228</f>
        <v>2639</v>
      </c>
      <c r="E50" s="130">
        <f>'[3]arkusz główny'!I228</f>
        <v>16189352.279999999</v>
      </c>
      <c r="F50" s="131"/>
      <c r="G50" s="153">
        <f>'[3]arkusz główny'!U228</f>
        <v>1824</v>
      </c>
      <c r="H50" s="154">
        <f>'[3]arkusz główny'!V228</f>
        <v>9228256.8699999992</v>
      </c>
      <c r="I50" s="133"/>
      <c r="J50" s="134">
        <f>'[3]arkusz główny'!AK228</f>
        <v>1357</v>
      </c>
      <c r="K50" s="135">
        <f>'[3]arkusz główny'!AL228</f>
        <v>9228703.6700000018</v>
      </c>
      <c r="L50" s="135">
        <f>'[3]arkusz główny'!AM228</f>
        <v>5872214.96</v>
      </c>
      <c r="M50" s="135">
        <f>'[3]arkusz główny'!AN228</f>
        <v>2030480.4100000001</v>
      </c>
      <c r="N50" s="136"/>
      <c r="O50" s="137"/>
    </row>
    <row r="51" spans="1:15" x14ac:dyDescent="0.25">
      <c r="A51" s="55">
        <v>9</v>
      </c>
      <c r="B51" s="56" t="s">
        <v>88</v>
      </c>
      <c r="C51" s="57">
        <f>'[3]arkusz główny'!F235</f>
        <v>1161483360.0380487</v>
      </c>
      <c r="D51" s="58">
        <f>SUM(D52:D53)</f>
        <v>804</v>
      </c>
      <c r="E51" s="59"/>
      <c r="F51" s="60"/>
      <c r="G51" s="61">
        <f>SUM(G52)</f>
        <v>772</v>
      </c>
      <c r="H51" s="59">
        <f>'[3]zobowiązania wieloletnie'!F13</f>
        <v>1298698039.3708963</v>
      </c>
      <c r="I51" s="62">
        <f>IFERROR(H51/C51,".")</f>
        <v>1.1181374473831056</v>
      </c>
      <c r="J51" s="63">
        <f>J52+J53</f>
        <v>1499</v>
      </c>
      <c r="K51" s="64">
        <f>SUM(K52:K53)</f>
        <v>1094033172.3900001</v>
      </c>
      <c r="L51" s="64">
        <f>SUM(L52:L53)</f>
        <v>695405444.76999998</v>
      </c>
      <c r="M51" s="64">
        <f>SUM(M52:M53)</f>
        <v>246884617.79000002</v>
      </c>
      <c r="N51" s="65">
        <f>IFERROR(M51/O51,".")</f>
        <v>0.9408123843393642</v>
      </c>
      <c r="O51" s="66">
        <f>'[3]arkusz główny'!AR235</f>
        <v>262416420</v>
      </c>
    </row>
    <row r="52" spans="1:15" x14ac:dyDescent="0.25">
      <c r="A52" s="276" t="s">
        <v>89</v>
      </c>
      <c r="B52" s="156" t="s">
        <v>90</v>
      </c>
      <c r="C52" s="257"/>
      <c r="D52" s="40">
        <f>'[3]arkusz główny'!H236</f>
        <v>804</v>
      </c>
      <c r="E52" s="275"/>
      <c r="F52" s="266"/>
      <c r="G52" s="43">
        <f>'[3]arkusz główny'!U236</f>
        <v>772</v>
      </c>
      <c r="H52" s="142">
        <f>'[3]zobowiązania wieloletnie'!F14</f>
        <v>1020353180.0608964</v>
      </c>
      <c r="I52" s="260"/>
      <c r="J52" s="158">
        <f>'[3]arkusz główny'!AK236</f>
        <v>743</v>
      </c>
      <c r="K52" s="81">
        <f>'[3]arkusz główny'!AL236</f>
        <v>822778274.32000005</v>
      </c>
      <c r="L52" s="45">
        <f>'[3]arkusz główny'!AM236</f>
        <v>522805962.29000002</v>
      </c>
      <c r="M52" s="45">
        <f>'[3]arkusz główny'!AN236</f>
        <v>183907475.65000001</v>
      </c>
      <c r="N52" s="262"/>
      <c r="O52" s="264"/>
    </row>
    <row r="53" spans="1:15" x14ac:dyDescent="0.25">
      <c r="A53" s="276"/>
      <c r="B53" s="159" t="s">
        <v>39</v>
      </c>
      <c r="C53" s="257"/>
      <c r="D53" s="160"/>
      <c r="E53" s="275"/>
      <c r="F53" s="266"/>
      <c r="G53" s="161"/>
      <c r="H53" s="162">
        <f>'[3]zobowiązania wieloletnie'!F15</f>
        <v>278344859.31</v>
      </c>
      <c r="I53" s="260"/>
      <c r="J53" s="52">
        <f>'[3]arkusz główny'!AK249</f>
        <v>756</v>
      </c>
      <c r="K53" s="53">
        <f>'[3]arkusz główny'!AL249</f>
        <v>271254898.06999999</v>
      </c>
      <c r="L53" s="53">
        <f>'[3]arkusz główny'!AM249</f>
        <v>172599482.47999999</v>
      </c>
      <c r="M53" s="53">
        <f>'[3]arkusz główny'!AN249</f>
        <v>62977142.140000001</v>
      </c>
      <c r="N53" s="262"/>
      <c r="O53" s="264"/>
    </row>
    <row r="54" spans="1:15" x14ac:dyDescent="0.25">
      <c r="A54" s="55">
        <v>10</v>
      </c>
      <c r="B54" s="163" t="s">
        <v>91</v>
      </c>
      <c r="C54" s="57">
        <f>'[3]arkusz główny'!F250</f>
        <v>8501700666.209506</v>
      </c>
      <c r="D54" s="58">
        <f>'[3]arkusz główny'!H250</f>
        <v>675311</v>
      </c>
      <c r="E54" s="59"/>
      <c r="F54" s="60"/>
      <c r="G54" s="61">
        <f>'[3]arkusz główny'!U250</f>
        <v>608775</v>
      </c>
      <c r="H54" s="59">
        <f>'[3]zobowiązania wieloletnie'!F16</f>
        <v>8608881742.1100006</v>
      </c>
      <c r="I54" s="62">
        <f>IFERROR(H54/C54,".")</f>
        <v>1.0126070159499372</v>
      </c>
      <c r="J54" s="63">
        <f>'[3]arkusz główny'!AK250</f>
        <v>122918</v>
      </c>
      <c r="K54" s="164">
        <f>'[3]arkusz główny'!AL250</f>
        <v>8469151001.0200014</v>
      </c>
      <c r="L54" s="164">
        <f>'[3]arkusz główny'!AM250</f>
        <v>5388897772.0100002</v>
      </c>
      <c r="M54" s="164">
        <f>'[3]arkusz główny'!AN250</f>
        <v>1911397364.24</v>
      </c>
      <c r="N54" s="165">
        <f>IFERROR(M54/O54,".")</f>
        <v>0.99569367685687016</v>
      </c>
      <c r="O54" s="66">
        <f>'[3]arkusz główny'!AR250</f>
        <v>1919664058</v>
      </c>
    </row>
    <row r="55" spans="1:15" x14ac:dyDescent="0.25">
      <c r="A55" s="47" t="s">
        <v>92</v>
      </c>
      <c r="B55" s="138" t="s">
        <v>93</v>
      </c>
      <c r="C55" s="257"/>
      <c r="D55" s="166">
        <f>'[3]arkusz główny'!H251</f>
        <v>631364</v>
      </c>
      <c r="E55" s="280"/>
      <c r="F55" s="267"/>
      <c r="G55" s="169">
        <f>'[3]arkusz główny'!U251</f>
        <v>570436</v>
      </c>
      <c r="H55" s="170">
        <f>'[3]arkusz główny'!V251</f>
        <v>7236129410.000001</v>
      </c>
      <c r="I55" s="278"/>
      <c r="J55" s="172">
        <f>'[3]arkusz główny'!AK251</f>
        <v>115527</v>
      </c>
      <c r="K55" s="173">
        <f>'[3]arkusz główny'!AL251</f>
        <v>7831484919.4599991</v>
      </c>
      <c r="L55" s="173">
        <f>'[3]arkusz główny'!AM251</f>
        <v>4983151208.2200003</v>
      </c>
      <c r="M55" s="173">
        <f>'[3]arkusz główny'!AN251</f>
        <v>1767781305.2900002</v>
      </c>
      <c r="N55" s="279"/>
      <c r="O55" s="264"/>
    </row>
    <row r="56" spans="1:15" x14ac:dyDescent="0.25">
      <c r="A56" s="126" t="s">
        <v>94</v>
      </c>
      <c r="B56" s="138" t="s">
        <v>93</v>
      </c>
      <c r="C56" s="257"/>
      <c r="D56" s="104">
        <f>'[3]arkusz główny'!H252</f>
        <v>61394</v>
      </c>
      <c r="E56" s="280"/>
      <c r="F56" s="267"/>
      <c r="G56" s="107">
        <f>'[3]arkusz główny'!U252</f>
        <v>56863</v>
      </c>
      <c r="H56" s="105">
        <f>'[3]arkusz główny'!V252</f>
        <v>616845202.54999995</v>
      </c>
      <c r="I56" s="278"/>
      <c r="J56" s="172">
        <f>'[3]arkusz główny'!AK252</f>
        <v>13518</v>
      </c>
      <c r="K56" s="173">
        <f>'[3]arkusz główny'!AL252</f>
        <v>637666081.56000018</v>
      </c>
      <c r="L56" s="173">
        <f>'[3]arkusz główny'!AM252</f>
        <v>405746563.79000002</v>
      </c>
      <c r="M56" s="173">
        <f>'[3]arkusz główny'!AN252</f>
        <v>143616058.94999999</v>
      </c>
      <c r="N56" s="279"/>
      <c r="O56" s="264"/>
    </row>
    <row r="57" spans="1:15" x14ac:dyDescent="0.25">
      <c r="A57" s="271" t="s">
        <v>95</v>
      </c>
      <c r="B57" s="138" t="s">
        <v>83</v>
      </c>
      <c r="C57" s="257"/>
      <c r="D57" s="175">
        <f>'[3]arkusz główny'!H253</f>
        <v>525597</v>
      </c>
      <c r="E57" s="280"/>
      <c r="F57" s="267"/>
      <c r="G57" s="176">
        <f>'[3]arkusz główny'!U253</f>
        <v>465049</v>
      </c>
      <c r="H57" s="177">
        <f>'[3]zobowiązania wieloletnie'!F17</f>
        <v>7065976919.1300001</v>
      </c>
      <c r="I57" s="278"/>
      <c r="J57" s="172">
        <f>'[3]arkusz główny'!AK253</f>
        <v>94408</v>
      </c>
      <c r="K57" s="173">
        <f>'[3]arkusz główny'!AL253</f>
        <v>6926085762.2300014</v>
      </c>
      <c r="L57" s="173">
        <f>'[3]arkusz główny'!AM253</f>
        <v>4407063260.5400009</v>
      </c>
      <c r="M57" s="173">
        <f>'[3]arkusz główny'!AN253</f>
        <v>1553967489.0700002</v>
      </c>
      <c r="N57" s="279"/>
      <c r="O57" s="264"/>
    </row>
    <row r="58" spans="1:15" x14ac:dyDescent="0.25">
      <c r="A58" s="255"/>
      <c r="B58" s="178" t="s">
        <v>84</v>
      </c>
      <c r="C58" s="257"/>
      <c r="D58" s="104">
        <f>'[3]arkusz główny'!H271</f>
        <v>149714</v>
      </c>
      <c r="E58" s="280"/>
      <c r="F58" s="267"/>
      <c r="G58" s="107">
        <f>'[3]arkusz główny'!U271</f>
        <v>143726</v>
      </c>
      <c r="H58" s="147">
        <f>'[3]zobowiązania wieloletnie'!F18</f>
        <v>1542904822.98</v>
      </c>
      <c r="I58" s="278"/>
      <c r="J58" s="172">
        <f>'[3]arkusz główny'!AK271</f>
        <v>57610</v>
      </c>
      <c r="K58" s="84">
        <f>'[3]arkusz główny'!AL271</f>
        <v>1543021121.9899995</v>
      </c>
      <c r="L58" s="84">
        <f>'[3]arkusz główny'!AM271</f>
        <v>981806439.96000016</v>
      </c>
      <c r="M58" s="84">
        <f>'[3]arkusz główny'!AN271</f>
        <v>357419310.81</v>
      </c>
      <c r="N58" s="279"/>
      <c r="O58" s="264"/>
    </row>
    <row r="59" spans="1:15" x14ac:dyDescent="0.25">
      <c r="A59" s="270"/>
      <c r="B59" s="179" t="s">
        <v>85</v>
      </c>
      <c r="C59" s="39"/>
      <c r="D59" s="180"/>
      <c r="E59" s="167"/>
      <c r="F59" s="168"/>
      <c r="G59" s="181"/>
      <c r="H59" s="182"/>
      <c r="I59" s="171"/>
      <c r="J59" s="172">
        <f>'[3]arkusz główny'!AK276</f>
        <v>1</v>
      </c>
      <c r="K59" s="84">
        <f>'[3]arkusz główny'!AL276</f>
        <v>44116.800000000003</v>
      </c>
      <c r="L59" s="84">
        <f>'[3]arkusz główny'!AM276</f>
        <v>28071.51</v>
      </c>
      <c r="M59" s="84">
        <f>'[3]arkusz główny'!AN276</f>
        <v>10564.36</v>
      </c>
      <c r="N59" s="174"/>
      <c r="O59" s="46"/>
    </row>
    <row r="60" spans="1:15" x14ac:dyDescent="0.25">
      <c r="A60" s="55">
        <v>11</v>
      </c>
      <c r="B60" s="56" t="s">
        <v>96</v>
      </c>
      <c r="C60" s="57">
        <f>'[3]arkusz główny'!F277</f>
        <v>3753822355.3876004</v>
      </c>
      <c r="D60" s="58">
        <f>'[3]arkusz główny'!H277</f>
        <v>176152</v>
      </c>
      <c r="E60" s="59"/>
      <c r="F60" s="60"/>
      <c r="G60" s="61">
        <f>'[3]arkusz główny'!U277</f>
        <v>160632</v>
      </c>
      <c r="H60" s="59">
        <f>'[3]zobowiązania wieloletnie'!F19</f>
        <v>3886038430.9499998</v>
      </c>
      <c r="I60" s="62">
        <f>IFERROR(H60/C60,".")</f>
        <v>1.0352217188361721</v>
      </c>
      <c r="J60" s="63">
        <f>'[3]arkusz główny'!AK277</f>
        <v>34309</v>
      </c>
      <c r="K60" s="164">
        <f>'[3]arkusz główny'!AL277</f>
        <v>3673851667.1800003</v>
      </c>
      <c r="L60" s="164">
        <f>'[3]arkusz główny'!AM277</f>
        <v>2337669914.02</v>
      </c>
      <c r="M60" s="164">
        <f>'[3]arkusz główny'!AN277</f>
        <v>830419489.32000005</v>
      </c>
      <c r="N60" s="165">
        <f>IFERROR(M60/O60,".")</f>
        <v>0.97803635855991056</v>
      </c>
      <c r="O60" s="66">
        <f>'[3]arkusz główny'!AR277</f>
        <v>849068117</v>
      </c>
    </row>
    <row r="61" spans="1:15" x14ac:dyDescent="0.25">
      <c r="A61" s="67" t="s">
        <v>97</v>
      </c>
      <c r="B61" s="38" t="s">
        <v>98</v>
      </c>
      <c r="C61" s="257"/>
      <c r="D61" s="166">
        <f>'[3]arkusz główny'!H278</f>
        <v>42236</v>
      </c>
      <c r="E61" s="277"/>
      <c r="F61" s="267"/>
      <c r="G61" s="169">
        <f>'[3]arkusz główny'!U278</f>
        <v>37862</v>
      </c>
      <c r="H61" s="170">
        <f>'[3]arkusz główny'!V278</f>
        <v>801046389.79999995</v>
      </c>
      <c r="I61" s="278"/>
      <c r="J61" s="172">
        <f>'[3]arkusz główny'!AK278</f>
        <v>16759</v>
      </c>
      <c r="K61" s="173">
        <f>'[3]arkusz główny'!AL278</f>
        <v>805393958.66000009</v>
      </c>
      <c r="L61" s="173">
        <f>'[3]arkusz główny'!AM278</f>
        <v>512471813.90000004</v>
      </c>
      <c r="M61" s="173">
        <f>'[3]arkusz główny'!AN278</f>
        <v>180953489.50999999</v>
      </c>
      <c r="N61" s="279"/>
      <c r="O61" s="264"/>
    </row>
    <row r="62" spans="1:15" x14ac:dyDescent="0.25">
      <c r="A62" s="126" t="s">
        <v>99</v>
      </c>
      <c r="B62" s="72" t="s">
        <v>100</v>
      </c>
      <c r="C62" s="257"/>
      <c r="D62" s="104">
        <f>'[3]arkusz główny'!H279</f>
        <v>148081</v>
      </c>
      <c r="E62" s="277"/>
      <c r="F62" s="267"/>
      <c r="G62" s="107">
        <f>'[3]arkusz główny'!U279</f>
        <v>135147</v>
      </c>
      <c r="H62" s="105">
        <f>'[3]arkusz główny'!V279</f>
        <v>2726013501.2400002</v>
      </c>
      <c r="I62" s="278"/>
      <c r="J62" s="172">
        <f>'[3]arkusz główny'!AK279</f>
        <v>32718</v>
      </c>
      <c r="K62" s="173">
        <f>'[3]arkusz główny'!AL279</f>
        <v>2868457708.52</v>
      </c>
      <c r="L62" s="173">
        <f>'[3]arkusz główny'!AM279</f>
        <v>1825198100.1199999</v>
      </c>
      <c r="M62" s="173">
        <f>'[3]arkusz główny'!AN279</f>
        <v>649465999.81000006</v>
      </c>
      <c r="N62" s="279"/>
      <c r="O62" s="264"/>
    </row>
    <row r="63" spans="1:15" x14ac:dyDescent="0.25">
      <c r="A63" s="271" t="s">
        <v>101</v>
      </c>
      <c r="B63" s="183" t="s">
        <v>90</v>
      </c>
      <c r="C63" s="257"/>
      <c r="D63" s="175">
        <f>'[3]arkusz główny'!H280</f>
        <v>135372</v>
      </c>
      <c r="E63" s="277"/>
      <c r="F63" s="267"/>
      <c r="G63" s="176">
        <f>'[3]arkusz główny'!U280</f>
        <v>120674</v>
      </c>
      <c r="H63" s="177">
        <f>'[3]zobowiązania wieloletnie'!F20</f>
        <v>3325000000</v>
      </c>
      <c r="I63" s="278"/>
      <c r="J63" s="109">
        <f>'[3]arkusz główny'!AK280</f>
        <v>24003</v>
      </c>
      <c r="K63" s="184">
        <f>'[3]arkusz główny'!AL280</f>
        <v>3112813236.2300005</v>
      </c>
      <c r="L63" s="184">
        <f>'[3]arkusz główny'!AM280</f>
        <v>1980681510.6500001</v>
      </c>
      <c r="M63" s="184">
        <f>'[3]arkusz główny'!AN280</f>
        <v>700560917.59000003</v>
      </c>
      <c r="N63" s="279"/>
      <c r="O63" s="264"/>
    </row>
    <row r="64" spans="1:15" x14ac:dyDescent="0.25">
      <c r="A64" s="255"/>
      <c r="B64" s="159" t="s">
        <v>39</v>
      </c>
      <c r="C64" s="257"/>
      <c r="D64" s="166">
        <f>'[3]arkusz główny'!H298</f>
        <v>40780</v>
      </c>
      <c r="E64" s="277"/>
      <c r="F64" s="267"/>
      <c r="G64" s="169">
        <f>'[3]arkusz główny'!U298</f>
        <v>39958</v>
      </c>
      <c r="H64" s="162">
        <f>'[3]zobowiązania wieloletnie'!F21</f>
        <v>561038430.95000005</v>
      </c>
      <c r="I64" s="278"/>
      <c r="J64" s="109">
        <f>'[3]arkusz główny'!AK298</f>
        <v>17901</v>
      </c>
      <c r="K64" s="84">
        <f>'[3]arkusz główny'!AL298</f>
        <v>561038430.95000005</v>
      </c>
      <c r="L64" s="84">
        <f>'[3]arkusz główny'!AM298</f>
        <v>356988403.37</v>
      </c>
      <c r="M64" s="84">
        <f>'[3]arkusz główny'!AN298</f>
        <v>129858571.72999999</v>
      </c>
      <c r="N64" s="279"/>
      <c r="O64" s="264"/>
    </row>
    <row r="65" spans="1:15" x14ac:dyDescent="0.25">
      <c r="A65" s="55">
        <v>13</v>
      </c>
      <c r="B65" s="56" t="s">
        <v>102</v>
      </c>
      <c r="C65" s="57">
        <f>'[3]arkusz główny'!F303</f>
        <v>12503949366.106321</v>
      </c>
      <c r="D65" s="58">
        <f>'[3]arkusz główny'!H303</f>
        <v>7142244</v>
      </c>
      <c r="E65" s="59"/>
      <c r="F65" s="60"/>
      <c r="G65" s="61">
        <f>'[3]arkusz główny'!U303</f>
        <v>7002332</v>
      </c>
      <c r="H65" s="59">
        <f>'[3]arkusz główny'!V303</f>
        <v>12475093763.049999</v>
      </c>
      <c r="I65" s="62">
        <f>IFERROR(H65/C65,".")</f>
        <v>0.997692280877709</v>
      </c>
      <c r="J65" s="63">
        <f>'[3]arkusz główny'!AK303</f>
        <v>1099796</v>
      </c>
      <c r="K65" s="64">
        <f>'[3]arkusz główny'!AL303</f>
        <v>12511588141.789999</v>
      </c>
      <c r="L65" s="64">
        <f>'[3]arkusz główny'!AM303</f>
        <v>8468180838.8799992</v>
      </c>
      <c r="M65" s="64">
        <f>'[3]arkusz główny'!AN303</f>
        <v>2818676104.9699998</v>
      </c>
      <c r="N65" s="65">
        <f>IFERROR(M65/O65,".")</f>
        <v>1.0005849000156963</v>
      </c>
      <c r="O65" s="66">
        <f>'[3]arkusz główny'!AR303</f>
        <v>2817028425</v>
      </c>
    </row>
    <row r="66" spans="1:15" x14ac:dyDescent="0.25">
      <c r="A66" s="37" t="s">
        <v>103</v>
      </c>
      <c r="B66" s="272" t="s">
        <v>104</v>
      </c>
      <c r="C66" s="257"/>
      <c r="D66" s="185">
        <f>'[3]arkusz główny'!H304</f>
        <v>279911</v>
      </c>
      <c r="E66" s="275"/>
      <c r="F66" s="266"/>
      <c r="G66" s="186">
        <f>'[3]arkusz główny'!U304</f>
        <v>275851</v>
      </c>
      <c r="H66" s="187">
        <f>'[3]arkusz główny'!V304</f>
        <v>622055721.44000018</v>
      </c>
      <c r="I66" s="260"/>
      <c r="J66" s="188">
        <f>'[3]arkusz główny'!AK304</f>
        <v>42186</v>
      </c>
      <c r="K66" s="189">
        <f>'[3]arkusz główny'!AL304</f>
        <v>624342329.12</v>
      </c>
      <c r="L66" s="189">
        <f>'[3]arkusz główny'!AM304</f>
        <v>424690239.72999996</v>
      </c>
      <c r="M66" s="189">
        <f>'[3]arkusz główny'!AN304</f>
        <v>140588548.50999999</v>
      </c>
      <c r="N66" s="262"/>
      <c r="O66" s="264"/>
    </row>
    <row r="67" spans="1:15" x14ac:dyDescent="0.25">
      <c r="A67" s="126" t="s">
        <v>105</v>
      </c>
      <c r="B67" s="273"/>
      <c r="C67" s="257"/>
      <c r="D67" s="185">
        <f>'[3]arkusz główny'!H305</f>
        <v>5929837</v>
      </c>
      <c r="E67" s="275"/>
      <c r="F67" s="266"/>
      <c r="G67" s="186">
        <f>'[3]arkusz główny'!U305</f>
        <v>5830724</v>
      </c>
      <c r="H67" s="187">
        <f>'[3]arkusz główny'!V305</f>
        <v>10459806982.41</v>
      </c>
      <c r="I67" s="260"/>
      <c r="J67" s="190">
        <f>'[3]arkusz główny'!AK305</f>
        <v>940640</v>
      </c>
      <c r="K67" s="191">
        <f>'[3]arkusz główny'!AL305</f>
        <v>10487490595.48</v>
      </c>
      <c r="L67" s="191">
        <f>'[3]arkusz główny'!AM305</f>
        <v>7073233205.5699997</v>
      </c>
      <c r="M67" s="191">
        <f>'[3]arkusz główny'!AN305</f>
        <v>2366621854.5999999</v>
      </c>
      <c r="N67" s="262"/>
      <c r="O67" s="264"/>
    </row>
    <row r="68" spans="1:15" x14ac:dyDescent="0.25">
      <c r="A68" s="126" t="s">
        <v>106</v>
      </c>
      <c r="B68" s="274"/>
      <c r="C68" s="257"/>
      <c r="D68" s="185">
        <f>'[3]arkusz główny'!H306</f>
        <v>1142981</v>
      </c>
      <c r="E68" s="275"/>
      <c r="F68" s="266"/>
      <c r="G68" s="186">
        <f>'[3]arkusz główny'!U306</f>
        <v>1110213</v>
      </c>
      <c r="H68" s="187">
        <f>'[3]arkusz główny'!V306</f>
        <v>1393231059.2</v>
      </c>
      <c r="I68" s="260"/>
      <c r="J68" s="190">
        <f>'[3]arkusz główny'!AK306</f>
        <v>223777</v>
      </c>
      <c r="K68" s="191">
        <f>'[3]arkusz główny'!AL306</f>
        <v>1399755217.1900003</v>
      </c>
      <c r="L68" s="191">
        <f>'[3]arkusz główny'!AM306</f>
        <v>970257393.58000004</v>
      </c>
      <c r="M68" s="191">
        <f>'[3]arkusz główny'!AN306</f>
        <v>311465701.86000001</v>
      </c>
      <c r="N68" s="262"/>
      <c r="O68" s="264"/>
    </row>
    <row r="69" spans="1:15" x14ac:dyDescent="0.25">
      <c r="A69" s="268" t="s">
        <v>107</v>
      </c>
      <c r="B69" s="183" t="s">
        <v>90</v>
      </c>
      <c r="C69" s="257"/>
      <c r="D69" s="192">
        <f>'[3]arkusz główny'!H307</f>
        <v>7141435</v>
      </c>
      <c r="E69" s="275"/>
      <c r="F69" s="266"/>
      <c r="G69" s="193">
        <f>'[3]arkusz główny'!U307</f>
        <v>7001523</v>
      </c>
      <c r="H69" s="194">
        <f>'[3]arkusz główny'!V307</f>
        <v>12471090222.75</v>
      </c>
      <c r="I69" s="260"/>
      <c r="J69" s="109">
        <f>'[3]arkusz główny'!AK307</f>
        <v>1099717</v>
      </c>
      <c r="K69" s="84">
        <f>'[3]arkusz główny'!AL307</f>
        <v>12509162875.4</v>
      </c>
      <c r="L69" s="84">
        <f>'[3]arkusz główny'!AM307</f>
        <v>8466637644.6199989</v>
      </c>
      <c r="M69" s="84">
        <f>'[3]arkusz główny'!AN307</f>
        <v>2818109895.1199999</v>
      </c>
      <c r="N69" s="262"/>
      <c r="O69" s="264"/>
    </row>
    <row r="70" spans="1:15" x14ac:dyDescent="0.25">
      <c r="A70" s="276"/>
      <c r="B70" s="159" t="s">
        <v>108</v>
      </c>
      <c r="C70" s="257"/>
      <c r="D70" s="49">
        <f>'[3]arkusz główny'!H317</f>
        <v>809</v>
      </c>
      <c r="E70" s="275"/>
      <c r="F70" s="266"/>
      <c r="G70" s="193">
        <f>'[3]arkusz główny'!U317</f>
        <v>809</v>
      </c>
      <c r="H70" s="194">
        <f>'[3]arkusz główny'!V317</f>
        <v>4003540.3000000003</v>
      </c>
      <c r="I70" s="260"/>
      <c r="J70" s="109">
        <f>'[3]arkusz główny'!AK317</f>
        <v>812</v>
      </c>
      <c r="K70" s="84">
        <f>'[3]arkusz główny'!AL317</f>
        <v>2425266.3899999997</v>
      </c>
      <c r="L70" s="84">
        <f>'[3]arkusz główny'!AM317</f>
        <v>1543194.2599999998</v>
      </c>
      <c r="M70" s="84">
        <f>'[3]arkusz główny'!AN317</f>
        <v>566209.84999999986</v>
      </c>
      <c r="N70" s="262"/>
      <c r="O70" s="264"/>
    </row>
    <row r="71" spans="1:15" x14ac:dyDescent="0.25">
      <c r="A71" s="195">
        <v>14</v>
      </c>
      <c r="B71" s="196" t="s">
        <v>109</v>
      </c>
      <c r="C71" s="197">
        <f>'[3]arkusz główny'!F319</f>
        <v>973488519.1415</v>
      </c>
      <c r="D71" s="198">
        <f>'[3]arkusz główny'!H319</f>
        <v>144696</v>
      </c>
      <c r="E71" s="199"/>
      <c r="F71" s="200"/>
      <c r="G71" s="201">
        <f>'[3]arkusz główny'!U319</f>
        <v>136648</v>
      </c>
      <c r="H71" s="202">
        <f>'[3]arkusz główny'!V319</f>
        <v>969953677.65999985</v>
      </c>
      <c r="I71" s="203">
        <f>IFERROR(H71/C71,".")</f>
        <v>0.99636889248101512</v>
      </c>
      <c r="J71" s="204">
        <f>'[3]arkusz główny'!AK319</f>
        <v>57965</v>
      </c>
      <c r="K71" s="205">
        <f>'[3]arkusz główny'!AL319</f>
        <v>970852195.17000008</v>
      </c>
      <c r="L71" s="205">
        <f>'[3]arkusz główny'!AM319</f>
        <v>669054171.33999991</v>
      </c>
      <c r="M71" s="205">
        <f>'[3]arkusz główny'!AN319</f>
        <v>210724916.19</v>
      </c>
      <c r="N71" s="206">
        <f>IFERROR(M71/O71,".")</f>
        <v>0.99708960059619567</v>
      </c>
      <c r="O71" s="207">
        <f>'[3]arkusz główny'!AR319</f>
        <v>211340000</v>
      </c>
    </row>
    <row r="72" spans="1:15" x14ac:dyDescent="0.25">
      <c r="A72" s="208">
        <v>16</v>
      </c>
      <c r="B72" s="163" t="s">
        <v>110</v>
      </c>
      <c r="C72" s="197">
        <f>'[3]arkusz główny'!F324</f>
        <v>728745978.53561199</v>
      </c>
      <c r="D72" s="198">
        <f>'[3]arkusz główny'!H324</f>
        <v>1112</v>
      </c>
      <c r="E72" s="202">
        <f>'[3]arkusz główny'!I324</f>
        <v>2554318245.1499996</v>
      </c>
      <c r="F72" s="209">
        <f>IFERROR(E72/C72,".")</f>
        <v>3.5050872600117908</v>
      </c>
      <c r="G72" s="201">
        <f>'[3]arkusz główny'!U324</f>
        <v>436</v>
      </c>
      <c r="H72" s="202">
        <f>'[3]arkusz główny'!V324</f>
        <v>732622832</v>
      </c>
      <c r="I72" s="203">
        <f>IFERROR(H72/C72,".")</f>
        <v>1.0053198968894188</v>
      </c>
      <c r="J72" s="204">
        <f>'[3]arkusz główny'!AK324</f>
        <v>347</v>
      </c>
      <c r="K72" s="205">
        <f>'[3]arkusz główny'!AL324</f>
        <v>472537951.78999996</v>
      </c>
      <c r="L72" s="205">
        <f>'[3]arkusz główny'!AM324</f>
        <v>247937558.82999995</v>
      </c>
      <c r="M72" s="205">
        <f>'[3]arkusz główny'!AN324</f>
        <v>104681902.08999999</v>
      </c>
      <c r="N72" s="206">
        <f>IFERROR(M72/O72,".")</f>
        <v>0.63969246048259798</v>
      </c>
      <c r="O72" s="207">
        <f>'[3]arkusz główny'!AR324</f>
        <v>163644108</v>
      </c>
    </row>
    <row r="73" spans="1:15" x14ac:dyDescent="0.25">
      <c r="A73" s="208">
        <v>17</v>
      </c>
      <c r="B73" s="163" t="s">
        <v>111</v>
      </c>
      <c r="C73" s="197">
        <f>'[3]arkusz główny'!F332</f>
        <v>15295329.711759001</v>
      </c>
      <c r="D73" s="210">
        <f>'[3]arkusz główny'!H332</f>
        <v>1683</v>
      </c>
      <c r="E73" s="202">
        <f>'[3]arkusz główny'!I332</f>
        <v>17222895.77</v>
      </c>
      <c r="F73" s="209">
        <f>IFERROR(E73/C73,".")</f>
        <v>1.12602317796125</v>
      </c>
      <c r="G73" s="201">
        <f>'[3]arkusz główny'!U332</f>
        <v>1420</v>
      </c>
      <c r="H73" s="202">
        <f>'[3]arkusz główny'!V332</f>
        <v>15384783.199999999</v>
      </c>
      <c r="I73" s="203">
        <f>IFERROR(H73/C73,".")</f>
        <v>1.0058484184340417</v>
      </c>
      <c r="J73" s="204">
        <f>'[3]arkusz główny'!AK332</f>
        <v>896</v>
      </c>
      <c r="K73" s="205">
        <f>'[3]arkusz główny'!AL332</f>
        <v>14736356.67</v>
      </c>
      <c r="L73" s="205">
        <f>'[3]arkusz główny'!AM332</f>
        <v>9376736.7000000011</v>
      </c>
      <c r="M73" s="205">
        <f>'[3]arkusz główny'!AN332</f>
        <v>3341406.9599999995</v>
      </c>
      <c r="N73" s="206">
        <f>IFERROR(M73/O73,".")</f>
        <v>0.96294148703170013</v>
      </c>
      <c r="O73" s="207">
        <f>'[3]arkusz główny'!AR332</f>
        <v>3470000</v>
      </c>
    </row>
    <row r="74" spans="1:15" x14ac:dyDescent="0.25">
      <c r="A74" s="55">
        <v>19</v>
      </c>
      <c r="B74" s="56" t="s">
        <v>112</v>
      </c>
      <c r="C74" s="57">
        <f>'[3]arkusz główny'!F338</f>
        <v>4267155669.3308959</v>
      </c>
      <c r="D74" s="211">
        <f>D75+D76+D79+D82</f>
        <v>53797</v>
      </c>
      <c r="E74" s="59">
        <f>E75+E76+E79+E82</f>
        <v>6965919258.9799309</v>
      </c>
      <c r="F74" s="60">
        <f>IFERROR(E74/C74,".")</f>
        <v>1.6324502312033558</v>
      </c>
      <c r="G74" s="61">
        <f>G75+G76+G79+G82</f>
        <v>31316</v>
      </c>
      <c r="H74" s="59">
        <f>H75+H76+H79+H82</f>
        <v>4319132682.0897074</v>
      </c>
      <c r="I74" s="62">
        <f>IFERROR(H74/C74,".")</f>
        <v>1.0121807163334544</v>
      </c>
      <c r="J74" s="63">
        <f>'[3]arkusz główny'!AK338</f>
        <v>24138</v>
      </c>
      <c r="K74" s="64">
        <f>K75+K76+K79+K82</f>
        <v>4136801629.2800007</v>
      </c>
      <c r="L74" s="64">
        <f>L75+L76+L79+L82</f>
        <v>2579373526.9799995</v>
      </c>
      <c r="M74" s="64">
        <f>M75+M76+M79+M82</f>
        <v>934265863.42000008</v>
      </c>
      <c r="N74" s="65">
        <f>IFERROR(M74/O74,".")</f>
        <v>0.96849894528705194</v>
      </c>
      <c r="O74" s="66">
        <f>'[3]arkusz główny'!AR338</f>
        <v>964653465</v>
      </c>
    </row>
    <row r="75" spans="1:15" x14ac:dyDescent="0.25">
      <c r="A75" s="37" t="s">
        <v>113</v>
      </c>
      <c r="B75" s="212" t="s">
        <v>114</v>
      </c>
      <c r="C75" s="257"/>
      <c r="D75" s="213">
        <f>'[3]arkusz główny'!H339</f>
        <v>620</v>
      </c>
      <c r="E75" s="41">
        <f>'[3]arkusz główny'!I339</f>
        <v>61028000</v>
      </c>
      <c r="F75" s="266"/>
      <c r="G75" s="214">
        <f>'[3]arkusz główny'!U339</f>
        <v>603</v>
      </c>
      <c r="H75" s="94">
        <f>'[3]arkusz główny'!V339</f>
        <v>59640000</v>
      </c>
      <c r="I75" s="260"/>
      <c r="J75" s="44">
        <f>'[3]arkusz główny'!AK339</f>
        <v>334</v>
      </c>
      <c r="K75" s="215">
        <f>'[3]arkusz główny'!AL339</f>
        <v>59798460</v>
      </c>
      <c r="L75" s="215">
        <f>'[3]arkusz główny'!AM339</f>
        <v>38049760.07</v>
      </c>
      <c r="M75" s="215">
        <f>'[3]arkusz główny'!AN339</f>
        <v>13630497.820000002</v>
      </c>
      <c r="N75" s="262"/>
      <c r="O75" s="264"/>
    </row>
    <row r="76" spans="1:15" x14ac:dyDescent="0.25">
      <c r="A76" s="268" t="s">
        <v>115</v>
      </c>
      <c r="B76" s="85" t="s">
        <v>116</v>
      </c>
      <c r="C76" s="257"/>
      <c r="D76" s="93">
        <f>'[3]arkusz główny'!H342</f>
        <v>52499</v>
      </c>
      <c r="E76" s="94">
        <f>'[3]arkusz główny'!I342</f>
        <v>6028254297.6028585</v>
      </c>
      <c r="F76" s="266"/>
      <c r="G76" s="95">
        <f>SUM(G77:G78)</f>
        <v>30122</v>
      </c>
      <c r="H76" s="94">
        <f>SUM(H77:H78)</f>
        <v>3433632556.6232667</v>
      </c>
      <c r="I76" s="260"/>
      <c r="J76" s="80">
        <f>'[3]arkusz główny'!AK342</f>
        <v>24052</v>
      </c>
      <c r="K76" s="81">
        <f>'[3]arkusz główny'!AL342</f>
        <v>3305086018.8000007</v>
      </c>
      <c r="L76" s="81">
        <f>'[3]arkusz główny'!AM342</f>
        <v>2062741573.2099996</v>
      </c>
      <c r="M76" s="81">
        <f>'[3]arkusz główny'!AN342</f>
        <v>746809935.33000004</v>
      </c>
      <c r="N76" s="262"/>
      <c r="O76" s="264"/>
    </row>
    <row r="77" spans="1:15" x14ac:dyDescent="0.25">
      <c r="A77" s="269"/>
      <c r="B77" s="183" t="s">
        <v>117</v>
      </c>
      <c r="C77" s="257"/>
      <c r="D77" s="93">
        <f>'[3]arkusz główny'!H343</f>
        <v>52499</v>
      </c>
      <c r="E77" s="94">
        <f>'[3]arkusz główny'!I343</f>
        <v>6028254297.6028585</v>
      </c>
      <c r="F77" s="266"/>
      <c r="G77" s="95">
        <f>'[3]arkusz główny'!U343</f>
        <v>30059</v>
      </c>
      <c r="H77" s="94">
        <f>'[3]arkusz główny'!V343</f>
        <v>3428585876.0832667</v>
      </c>
      <c r="I77" s="260"/>
      <c r="J77" s="80">
        <f>'[3]arkusz główny'!AK343</f>
        <v>23999</v>
      </c>
      <c r="K77" s="81">
        <f>'[3]arkusz główny'!AL343</f>
        <v>3300039338.2600007</v>
      </c>
      <c r="L77" s="81">
        <f>'[3]arkusz główny'!AM343</f>
        <v>2059530370.5899997</v>
      </c>
      <c r="M77" s="81">
        <f>'[3]arkusz główny'!AN343</f>
        <v>745675223.66000009</v>
      </c>
      <c r="N77" s="262"/>
      <c r="O77" s="264"/>
    </row>
    <row r="78" spans="1:15" x14ac:dyDescent="0.25">
      <c r="A78" s="270"/>
      <c r="B78" s="159" t="s">
        <v>118</v>
      </c>
      <c r="C78" s="257"/>
      <c r="D78" s="216"/>
      <c r="E78" s="217"/>
      <c r="F78" s="266"/>
      <c r="G78" s="95">
        <f>'[3]arkusz główny'!U344</f>
        <v>63</v>
      </c>
      <c r="H78" s="94">
        <f>'[3]arkusz główny'!V344</f>
        <v>5046680.5399999991</v>
      </c>
      <c r="I78" s="260"/>
      <c r="J78" s="80">
        <f>'[3]arkusz główny'!AK344</f>
        <v>62</v>
      </c>
      <c r="K78" s="81">
        <f>'[3]arkusz główny'!AL344</f>
        <v>5046680.5399999991</v>
      </c>
      <c r="L78" s="81">
        <f>'[3]arkusz główny'!AM344</f>
        <v>3211202.62</v>
      </c>
      <c r="M78" s="81">
        <f>'[3]arkusz główny'!AN344</f>
        <v>1134711.67</v>
      </c>
      <c r="N78" s="262"/>
      <c r="O78" s="264"/>
    </row>
    <row r="79" spans="1:15" x14ac:dyDescent="0.25">
      <c r="A79" s="268" t="s">
        <v>119</v>
      </c>
      <c r="B79" s="85" t="s">
        <v>120</v>
      </c>
      <c r="C79" s="257"/>
      <c r="D79" s="93">
        <f>'[3]arkusz główny'!H345</f>
        <v>404</v>
      </c>
      <c r="E79" s="94">
        <f>'[3]arkusz główny'!I345</f>
        <v>244129322.9807418</v>
      </c>
      <c r="F79" s="266"/>
      <c r="G79" s="95">
        <f>SUM(G80:G81)</f>
        <v>318</v>
      </c>
      <c r="H79" s="94">
        <f>SUM(H80:H81)</f>
        <v>194928020.82011002</v>
      </c>
      <c r="I79" s="260"/>
      <c r="J79" s="80">
        <f>'[3]arkusz główny'!AK345</f>
        <v>284</v>
      </c>
      <c r="K79" s="81">
        <f>'[3]arkusz główny'!AL345</f>
        <v>163613122.05000001</v>
      </c>
      <c r="L79" s="81">
        <f>'[3]arkusz główny'!AM345</f>
        <v>92259684.250000015</v>
      </c>
      <c r="M79" s="81">
        <f>'[3]arkusz główny'!AN345</f>
        <v>36513341.589999996</v>
      </c>
      <c r="N79" s="262"/>
      <c r="O79" s="264"/>
    </row>
    <row r="80" spans="1:15" x14ac:dyDescent="0.25">
      <c r="A80" s="269"/>
      <c r="B80" s="183" t="s">
        <v>117</v>
      </c>
      <c r="C80" s="257"/>
      <c r="D80" s="49">
        <f>'[3]arkusz główny'!H346</f>
        <v>404</v>
      </c>
      <c r="E80" s="50">
        <f>'[3]arkusz główny'!I346</f>
        <v>244129322.9807418</v>
      </c>
      <c r="F80" s="266"/>
      <c r="G80" s="51">
        <f>'[3]arkusz główny'!U346</f>
        <v>314</v>
      </c>
      <c r="H80" s="50">
        <f>'[3]arkusz główny'!V346</f>
        <v>193957862.54011002</v>
      </c>
      <c r="I80" s="260"/>
      <c r="J80" s="52">
        <f>'[3]arkusz główny'!AK346</f>
        <v>283</v>
      </c>
      <c r="K80" s="53">
        <f>'[3]arkusz główny'!AL346</f>
        <v>162642963.77000001</v>
      </c>
      <c r="L80" s="53">
        <f>'[3]arkusz główny'!AM346</f>
        <v>91642372.570000008</v>
      </c>
      <c r="M80" s="53">
        <f>'[3]arkusz główny'!AN346</f>
        <v>36295494.949999996</v>
      </c>
      <c r="N80" s="262"/>
      <c r="O80" s="264"/>
    </row>
    <row r="81" spans="1:15" x14ac:dyDescent="0.25">
      <c r="A81" s="270"/>
      <c r="B81" s="159" t="s">
        <v>118</v>
      </c>
      <c r="C81" s="257"/>
      <c r="D81" s="216"/>
      <c r="E81" s="217"/>
      <c r="F81" s="267"/>
      <c r="G81" s="51">
        <f>'[3]arkusz główny'!U347</f>
        <v>4</v>
      </c>
      <c r="H81" s="50">
        <f>'[3]arkusz główny'!V347</f>
        <v>970158.28</v>
      </c>
      <c r="I81" s="260"/>
      <c r="J81" s="52">
        <f>'[3]arkusz główny'!AK347</f>
        <v>7</v>
      </c>
      <c r="K81" s="53">
        <f>'[3]arkusz główny'!AL347</f>
        <v>970158.28</v>
      </c>
      <c r="L81" s="53">
        <f>'[3]arkusz główny'!AM347</f>
        <v>617311.68000000005</v>
      </c>
      <c r="M81" s="53">
        <f>'[3]arkusz główny'!AN347</f>
        <v>217846.64</v>
      </c>
      <c r="N81" s="262"/>
      <c r="O81" s="264"/>
    </row>
    <row r="82" spans="1:15" x14ac:dyDescent="0.25">
      <c r="A82" s="47" t="s">
        <v>121</v>
      </c>
      <c r="B82" s="82" t="s">
        <v>122</v>
      </c>
      <c r="C82" s="257"/>
      <c r="D82" s="49">
        <f>'[3]arkusz główny'!H348</f>
        <v>274</v>
      </c>
      <c r="E82" s="50">
        <f>'[3]arkusz główny'!I348</f>
        <v>632507638.39633071</v>
      </c>
      <c r="F82" s="266"/>
      <c r="G82" s="51">
        <f>'[3]arkusz główny'!U348</f>
        <v>273</v>
      </c>
      <c r="H82" s="50">
        <f>'[3]arkusz główny'!V348</f>
        <v>630932104.64633071</v>
      </c>
      <c r="I82" s="260"/>
      <c r="J82" s="52">
        <f>'[3]arkusz główny'!AK348</f>
        <v>274</v>
      </c>
      <c r="K82" s="53">
        <f>'[3]arkusz główny'!AL348</f>
        <v>608304028.43000007</v>
      </c>
      <c r="L82" s="53">
        <f>'[3]arkusz główny'!AM348</f>
        <v>386322509.44999993</v>
      </c>
      <c r="M82" s="53">
        <f>'[3]arkusz główny'!AN348</f>
        <v>137312088.67999998</v>
      </c>
      <c r="N82" s="262"/>
      <c r="O82" s="264"/>
    </row>
    <row r="83" spans="1:15" x14ac:dyDescent="0.25">
      <c r="A83" s="55">
        <v>20</v>
      </c>
      <c r="B83" s="56" t="s">
        <v>123</v>
      </c>
      <c r="C83" s="57">
        <f>'[3]arkusz główny'!F349</f>
        <v>2118872400.782747</v>
      </c>
      <c r="D83" s="58">
        <f>'[3]arkusz główny'!H349</f>
        <v>2132</v>
      </c>
      <c r="E83" s="59">
        <f>'[3]arkusz główny'!I349</f>
        <v>2196089898.7400007</v>
      </c>
      <c r="F83" s="60">
        <f>IFERROR(E83/C83,".")</f>
        <v>1.0364427314871478</v>
      </c>
      <c r="G83" s="61">
        <f>'[3]arkusz główny'!U349</f>
        <v>1881</v>
      </c>
      <c r="H83" s="59">
        <f>'[3]arkusz główny'!V349</f>
        <v>1759802421.3600001</v>
      </c>
      <c r="I83" s="62">
        <f>IFERROR(H83/C83,".")</f>
        <v>0.83053723325194073</v>
      </c>
      <c r="J83" s="63">
        <f>'[3]arkusz główny'!AK349</f>
        <v>43</v>
      </c>
      <c r="K83" s="64">
        <f>'[3]arkusz główny'!AL349</f>
        <v>1565579019.75</v>
      </c>
      <c r="L83" s="64">
        <f>'[3]arkusz główny'!AM349</f>
        <v>996177600.35000002</v>
      </c>
      <c r="M83" s="64">
        <f>'[3]arkusz główny'!AN349</f>
        <v>350835836.91999996</v>
      </c>
      <c r="N83" s="65">
        <f>IFERROR(M83/O83,".")</f>
        <v>0.73375438275685345</v>
      </c>
      <c r="O83" s="66">
        <f>'[3]arkusz główny'!AR349</f>
        <v>478137978</v>
      </c>
    </row>
    <row r="84" spans="1:15" ht="24.75" customHeight="1" x14ac:dyDescent="0.25">
      <c r="A84" s="55">
        <f>'[3]arkusz główny'!B352</f>
        <v>21</v>
      </c>
      <c r="B84" s="56" t="e">
        <f>'[3]arkusz główny'!C352:D352</f>
        <v>#VALUE!</v>
      </c>
      <c r="C84" s="57">
        <f>'[3]arkusz główny'!F352</f>
        <v>1198800031.1079891</v>
      </c>
      <c r="D84" s="211">
        <f>'[3]arkusz główny'!H352</f>
        <v>195625</v>
      </c>
      <c r="E84" s="218"/>
      <c r="F84" s="219"/>
      <c r="G84" s="61">
        <f>'[3]arkusz główny'!U352</f>
        <v>180304</v>
      </c>
      <c r="H84" s="59">
        <f>'[3]arkusz główny'!V352</f>
        <v>1198851096.1099999</v>
      </c>
      <c r="I84" s="62">
        <f>IFERROR(H84/C84,".")</f>
        <v>1.0000425967640021</v>
      </c>
      <c r="J84" s="63">
        <f>'[3]arkusz główny'!AK352</f>
        <v>180340</v>
      </c>
      <c r="K84" s="64">
        <f>'[3]arkusz główny'!AL352</f>
        <v>1199187395.2399998</v>
      </c>
      <c r="L84" s="64">
        <f>'[3]arkusz główny'!AM352</f>
        <v>763042532.93000019</v>
      </c>
      <c r="M84" s="64">
        <f>'[3]arkusz główny'!AN352</f>
        <v>267027232.38999996</v>
      </c>
      <c r="N84" s="65">
        <f>IFERROR(M84/O84,".")</f>
        <v>1.000313453490419</v>
      </c>
      <c r="O84" s="66">
        <f>'[3]arkusz główny'!AR352</f>
        <v>266943558</v>
      </c>
    </row>
    <row r="85" spans="1:15" ht="24.75" customHeight="1" x14ac:dyDescent="0.25">
      <c r="A85" s="55">
        <v>22</v>
      </c>
      <c r="B85" s="56" t="s">
        <v>124</v>
      </c>
      <c r="C85" s="57">
        <f>'[3]arkusz główny'!F353</f>
        <v>578725482.89592099</v>
      </c>
      <c r="D85" s="211">
        <f>'[3]arkusz główny'!H353</f>
        <v>34662</v>
      </c>
      <c r="E85" s="218"/>
      <c r="F85" s="219"/>
      <c r="G85" s="61">
        <f>'[3]arkusz główny'!U353</f>
        <v>30137</v>
      </c>
      <c r="H85" s="59">
        <f>'[3]arkusz główny'!V353</f>
        <v>578594815</v>
      </c>
      <c r="I85" s="62">
        <f>IFERROR(H85/C85,".")</f>
        <v>0.99977421437316505</v>
      </c>
      <c r="J85" s="63">
        <f>'[3]arkusz główny'!AK353</f>
        <v>30137</v>
      </c>
      <c r="K85" s="64">
        <f>'[3]arkusz główny'!AL353</f>
        <v>578724815</v>
      </c>
      <c r="L85" s="64">
        <f>'[3]arkusz główny'!AM353</f>
        <v>368242599.77000004</v>
      </c>
      <c r="M85" s="64">
        <f>'[3]arkusz główny'!AN353</f>
        <v>122722661.33</v>
      </c>
      <c r="N85" s="65">
        <f>IFERROR(M85/O85,".")</f>
        <v>0.99999874782859244</v>
      </c>
      <c r="O85" s="66">
        <f>'[3]arkusz główny'!AR353</f>
        <v>122722815</v>
      </c>
    </row>
    <row r="86" spans="1:15" x14ac:dyDescent="0.25">
      <c r="A86" s="55"/>
      <c r="B86" s="56" t="s">
        <v>125</v>
      </c>
      <c r="C86" s="57">
        <f>'[3]arkusz główny'!F354</f>
        <v>1106585018.6935689</v>
      </c>
      <c r="D86" s="220"/>
      <c r="E86" s="218"/>
      <c r="F86" s="219"/>
      <c r="G86" s="221"/>
      <c r="H86" s="59">
        <f>'[3]zobowiązania wieloletnie'!F22</f>
        <v>1259806059.8399999</v>
      </c>
      <c r="I86" s="62">
        <f>IFERROR(H86/C86,".")</f>
        <v>1.1384629635844188</v>
      </c>
      <c r="J86" s="63">
        <f>'[3]arkusz główny'!AK354</f>
        <v>53466</v>
      </c>
      <c r="K86" s="64">
        <f>SUM(K87:K88)</f>
        <v>1259806059.8399999</v>
      </c>
      <c r="L86" s="64">
        <f>SUM(L87:L88)</f>
        <v>801610222.11000001</v>
      </c>
      <c r="M86" s="64">
        <f>SUM(M87:M88)</f>
        <v>298022333.51999998</v>
      </c>
      <c r="N86" s="65">
        <f>IFERROR(M86/O86,".")</f>
        <v>1.1362533924201312</v>
      </c>
      <c r="O86" s="66">
        <f>'[3]arkusz główny'!AR354</f>
        <v>262285099</v>
      </c>
    </row>
    <row r="87" spans="1:15" x14ac:dyDescent="0.25">
      <c r="A87" s="255" t="s">
        <v>89</v>
      </c>
      <c r="B87" s="222" t="s">
        <v>39</v>
      </c>
      <c r="C87" s="257"/>
      <c r="D87" s="259"/>
      <c r="E87" s="157"/>
      <c r="F87" s="42"/>
      <c r="G87" s="223"/>
      <c r="H87" s="142">
        <f>'[3]zobowiązania wieloletnie'!F23</f>
        <v>586710746.80999994</v>
      </c>
      <c r="I87" s="260"/>
      <c r="J87" s="224">
        <f>'[3]arkusz główny'!AK355</f>
        <v>17662</v>
      </c>
      <c r="K87" s="225">
        <f>'[3]arkusz główny'!AL355</f>
        <v>586710746.80999994</v>
      </c>
      <c r="L87" s="225">
        <f>'[3]arkusz główny'!AM355</f>
        <v>373321628.94999999</v>
      </c>
      <c r="M87" s="225">
        <f>'[3]arkusz główny'!AN355</f>
        <v>137689495.24000001</v>
      </c>
      <c r="N87" s="262"/>
      <c r="O87" s="264"/>
    </row>
    <row r="88" spans="1:15" ht="13" thickBot="1" x14ac:dyDescent="0.3">
      <c r="A88" s="256"/>
      <c r="B88" s="159" t="s">
        <v>126</v>
      </c>
      <c r="C88" s="258"/>
      <c r="D88" s="259"/>
      <c r="E88" s="157"/>
      <c r="F88" s="42"/>
      <c r="G88" s="226"/>
      <c r="H88" s="227">
        <f>'[3]zobowiązania wieloletnie'!F24</f>
        <v>673095313.02999997</v>
      </c>
      <c r="I88" s="261"/>
      <c r="J88" s="228">
        <f>'[3]arkusz główny'!AK356</f>
        <v>35804</v>
      </c>
      <c r="K88" s="229">
        <f>'[3]arkusz główny'!AL356</f>
        <v>673095313.02999997</v>
      </c>
      <c r="L88" s="229">
        <f>'[3]arkusz główny'!AM356</f>
        <v>428288593.16000003</v>
      </c>
      <c r="M88" s="229">
        <f>'[3]arkusz główny'!AN356</f>
        <v>160332838.28</v>
      </c>
      <c r="N88" s="263"/>
      <c r="O88" s="265"/>
    </row>
    <row r="89" spans="1:15" ht="31.5" customHeight="1" thickBot="1" x14ac:dyDescent="0.3">
      <c r="A89" s="249" t="s">
        <v>127</v>
      </c>
      <c r="B89" s="250"/>
      <c r="C89" s="230">
        <f>'[3]arkusz główny'!F357</f>
        <v>80066238999.011032</v>
      </c>
      <c r="D89" s="231">
        <f>D86+D83+D74+D72+D71+D65+D60+D54+D51+D45+D39+D33+D30+D18+D13+D9+D6+D84+D73+D85</f>
        <v>8793194</v>
      </c>
      <c r="E89" s="232">
        <f>E86+E83+E74+E72+E71+E65+E60+E54+E51+E45+E39+E33+E30+E18+E13+E9+E6+E84+E73</f>
        <v>92310193705.843155</v>
      </c>
      <c r="F89" s="233">
        <f>IFERROR(E89/C89,".")</f>
        <v>1.1529228156574629</v>
      </c>
      <c r="G89" s="234">
        <f>G86+G83+G74+G72+G71+G65+G60+G54+G51+G45+G39+G33+G30+G18+G13+G9+G6+G84+G73+G85</f>
        <v>8384040</v>
      </c>
      <c r="H89" s="235">
        <f>H86+H83+H74+H72+H71+H65+H60+H54+H51+H45+H39+H33+H30+H18+H13+H9+H6+H84+H73+H85</f>
        <v>79133617937.07373</v>
      </c>
      <c r="I89" s="236">
        <f>IFERROR(H89/C89,".")</f>
        <v>0.98835188122238615</v>
      </c>
      <c r="J89" s="237">
        <f>'[3]arkusz główny'!AK357</f>
        <v>1313138</v>
      </c>
      <c r="K89" s="238">
        <f>K86+K83+K74+K72+K65+K60+K54+K51+K45+K39+K33+K30+K18+K13+K9+K6+K84+K71+K73+K85</f>
        <v>69226499581.799988</v>
      </c>
      <c r="L89" s="238">
        <f>L86+L83+L74+L72+L65+L60+L54+L51+L45+L39+L33+L30+L18+L13+L9+L6+L84+L71+L73+L85</f>
        <v>44824405745.779991</v>
      </c>
      <c r="M89" s="238">
        <f>M86+M83+M74+M72+M65+M60+M54+M51+M45+M39+M33+M30+M18+M13+M9+M6+M84+M71+M73+M85</f>
        <v>15560813048.629997</v>
      </c>
      <c r="N89" s="239">
        <f>IFERROR(M89/O89,".")</f>
        <v>0.86174526078948233</v>
      </c>
      <c r="O89" s="240">
        <f>'[3]arkusz główny'!AR357</f>
        <v>18057323616</v>
      </c>
    </row>
    <row r="90" spans="1:15" ht="31.5" customHeight="1" thickBot="1" x14ac:dyDescent="0.3">
      <c r="A90" s="251" t="s">
        <v>128</v>
      </c>
      <c r="B90" s="251"/>
      <c r="C90" s="241">
        <f>'[3]arkusz główny'!F358</f>
        <v>80611230999.011032</v>
      </c>
      <c r="D90" s="252"/>
      <c r="E90" s="253"/>
      <c r="F90" s="253"/>
      <c r="G90" s="254"/>
      <c r="H90" s="235">
        <f>'[3]arkusz główny'!V358</f>
        <v>79678609937.07373</v>
      </c>
      <c r="I90" s="242">
        <f>IFERROR(H90/C90,".")</f>
        <v>0.9884306311865062</v>
      </c>
      <c r="J90" s="243"/>
      <c r="K90" s="238">
        <f>'[3]arkusz główny'!AL358</f>
        <v>69771491581.800018</v>
      </c>
      <c r="L90" s="238">
        <f>'[3]arkusz główny'!AM358</f>
        <v>45171184155.239998</v>
      </c>
      <c r="M90" s="238">
        <f>'[3]arkusz główny'!AN358</f>
        <v>15679044364.129995</v>
      </c>
      <c r="N90" s="239">
        <f>IFERROR(M90/O90,".")</f>
        <v>0.86264460270551213</v>
      </c>
      <c r="O90" s="241">
        <f>O86+O83+O74+O72+O65+O60+O54+O51+O45+O39+O33+O30+O18+O13+O9+O6+O71+O84+O73+O85</f>
        <v>18175554933</v>
      </c>
    </row>
    <row r="91" spans="1:15" ht="13" x14ac:dyDescent="0.3">
      <c r="A91" s="244" t="s">
        <v>131</v>
      </c>
      <c r="B91" s="245"/>
      <c r="C91" s="245"/>
      <c r="D91" s="245"/>
      <c r="E91" s="245"/>
      <c r="F91" s="245"/>
      <c r="G91" s="245"/>
      <c r="H91" s="245"/>
      <c r="I91" s="245"/>
      <c r="J91" s="245"/>
      <c r="K91" s="245"/>
      <c r="L91" s="245"/>
      <c r="M91" s="245"/>
      <c r="N91" s="245"/>
      <c r="O91" s="245"/>
    </row>
    <row r="92" spans="1:15" ht="13" x14ac:dyDescent="0.3">
      <c r="A92" s="244" t="s">
        <v>130</v>
      </c>
      <c r="B92" s="245"/>
      <c r="C92" s="245"/>
      <c r="D92" s="245"/>
      <c r="E92" s="245"/>
      <c r="F92" s="245"/>
      <c r="G92" s="245"/>
      <c r="H92" s="245"/>
      <c r="I92" s="245"/>
      <c r="J92" s="245"/>
      <c r="K92" s="245"/>
      <c r="L92" s="245"/>
      <c r="M92" s="245"/>
      <c r="O92" s="246"/>
    </row>
    <row r="93" spans="1:15" hidden="1" x14ac:dyDescent="0.25">
      <c r="A93" s="244" t="str">
        <f>'[3]arkusz główny'!B361</f>
        <v xml:space="preserve">3.) W ramach poddziałania 19.2 dane zawarte w sekcjach "złożone wnioski" oraz "wnioski odrzucone / wycofane" nie zawierają wniosków niewybranych przez LGD. </v>
      </c>
      <c r="J93" s="90"/>
      <c r="K93" s="90"/>
      <c r="L93" s="90"/>
      <c r="M93" s="90"/>
      <c r="N93" s="90"/>
    </row>
    <row r="94" spans="1:15" hidden="1" x14ac:dyDescent="0.25">
      <c r="A94" s="244" t="str">
        <f>'[3]arkusz główny'!B362</f>
        <v>4.) W ramach poddziałania 19.4 dane kwotowe zawarte w sekcjach dotyczących złożonych wniosków oraz zawartych umów dotyczą maksymalnej kwoty wsparcia wynikającej z umowy ramowej zawartej przez daną LGD.</v>
      </c>
    </row>
    <row r="95" spans="1:15" hidden="1" x14ac:dyDescent="0.25">
      <c r="A95" s="244" t="str">
        <f>'[3]arkusz główny'!B363</f>
        <v>5.)  W przypadku działania 13, w wyniku przeksięgowań płatności część kwot z decyzji została zrealizowana w ramach budżetu PROW 2007-2013 (dot. wiersza zobowiązania z PROW 2007-2013 (część kampanii 2014)).</v>
      </c>
      <c r="K95" s="247"/>
      <c r="L95" s="247"/>
      <c r="M95" s="247"/>
    </row>
    <row r="96" spans="1:15" hidden="1" x14ac:dyDescent="0.25">
      <c r="A96" s="244" t="str">
        <f>'[3]arkusz główny'!B364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7" spans="1:17" hidden="1" x14ac:dyDescent="0.25">
      <c r="A97" s="244" t="str">
        <f>'[3]arkusz główny'!B365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8" spans="1:17" hidden="1" x14ac:dyDescent="0.25">
      <c r="A98" s="244" t="str">
        <f>'[3]arkusz główny'!B366</f>
        <v>8.) Dane w sekcjach B-J i L-N nie obejmują instrumentów finansowych realizowanych w ramach Programu.</v>
      </c>
    </row>
    <row r="99" spans="1:17" hidden="1" x14ac:dyDescent="0.25">
      <c r="A99" s="244" t="str">
        <f>'[3]arkusz główny'!B367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9" s="90"/>
      <c r="H99" s="90"/>
      <c r="I99" s="90"/>
    </row>
    <row r="100" spans="1:17" hidden="1" x14ac:dyDescent="0.25">
      <c r="A100" s="248" t="s">
        <v>129</v>
      </c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  <c r="N100" s="248"/>
      <c r="O100" s="248"/>
      <c r="P100" s="248"/>
      <c r="Q100" s="248"/>
    </row>
    <row r="101" spans="1:17" hidden="1" x14ac:dyDescent="0.25">
      <c r="A101" s="244"/>
      <c r="C101" s="247"/>
      <c r="D101" s="90"/>
      <c r="E101" s="90"/>
      <c r="G101" s="90"/>
      <c r="H101" s="90"/>
      <c r="J101" s="90"/>
      <c r="K101" s="90"/>
    </row>
    <row r="102" spans="1:17" hidden="1" x14ac:dyDescent="0.25">
      <c r="A102" s="244" t="str">
        <f>'[3]arkusz główny'!B371</f>
        <v xml:space="preserve">Sporządzili: pracownicy Wydziału Informacji Zarządczej i Sprawozdawczości oraz Wydziału Sprawozdawczości Instrumentów Rolnych i Rybackich </v>
      </c>
    </row>
    <row r="103" spans="1:17" hidden="1" x14ac:dyDescent="0.25">
      <c r="A103" s="244" t="str">
        <f>'[3]arkusz główny'!B372</f>
        <v>Sprawdzili: Izabela Florczyk p.o. Naczelnika Wydziału Informacji Zarządczej i Sprawozdawczości , Tomasz Sikora Naczelnik Wydziału Sprawozdawczości Instrumentów Rolnych i Rybackich</v>
      </c>
    </row>
    <row r="104" spans="1:17" hidden="1" x14ac:dyDescent="0.25">
      <c r="A104" s="244" t="str">
        <f>'[3]arkusz główny'!B373</f>
        <v>Zaakceptował: Marcin Bereziński, p.o. Zastępcy Dyrektora Departamentu Analiz i Sprawozdawczości</v>
      </c>
    </row>
    <row r="105" spans="1:17" hidden="1" x14ac:dyDescent="0.25">
      <c r="A105" s="244" t="str">
        <f>'[3]arkusz główny'!B374</f>
        <v>Zatwierdziła: Katarzyna Kotańska, p.o. Dyrektora Departamentu Analiz i Sprawozdawczości</v>
      </c>
    </row>
    <row r="106" spans="1:17" ht="15" hidden="1" customHeight="1" x14ac:dyDescent="0.25">
      <c r="A106" s="244" t="str">
        <f>'[3]arkusz główny'!B375</f>
        <v>Data sporządzenia: 13.12.2024 r.</v>
      </c>
    </row>
    <row r="107" spans="1:17" ht="13.5" hidden="1" customHeight="1" x14ac:dyDescent="0.25">
      <c r="C107" s="90">
        <f>C6+C9+C13+C18+C30+C33+C39+C45+C51+C54+C60+C65+C71+C72+C73+C74+C83+C84+C86+C85-C90</f>
        <v>0</v>
      </c>
      <c r="D107" s="90">
        <f>D89-'[3]arkusz główny'!H357</f>
        <v>0</v>
      </c>
      <c r="E107" s="90">
        <f>E89-'[3]arkusz główny'!I357</f>
        <v>0</v>
      </c>
      <c r="G107" s="90">
        <f>G89-'[3]arkusz główny'!U357</f>
        <v>0</v>
      </c>
      <c r="H107" s="90">
        <f>H89-'[3]arkusz główny'!V357</f>
        <v>0</v>
      </c>
      <c r="J107" s="90">
        <f>J89-'[3]arkusz główny'!AK357</f>
        <v>0</v>
      </c>
      <c r="K107" s="90">
        <f>K89-'[3]arkusz główny'!AL357</f>
        <v>0</v>
      </c>
      <c r="L107" s="90">
        <f>L89-'[3]arkusz główny'!AM357</f>
        <v>0</v>
      </c>
      <c r="M107" s="90">
        <f>M89-'[3]arkusz główny'!AN357</f>
        <v>0</v>
      </c>
      <c r="O107" s="247">
        <f>O90-'[3]arkusz główny'!AR358</f>
        <v>0</v>
      </c>
    </row>
    <row r="108" spans="1:17" x14ac:dyDescent="0.25">
      <c r="A108" s="244" t="s">
        <v>132</v>
      </c>
    </row>
    <row r="109" spans="1:17" x14ac:dyDescent="0.25">
      <c r="A109" s="244" t="s">
        <v>133</v>
      </c>
    </row>
    <row r="110" spans="1:17" x14ac:dyDescent="0.25">
      <c r="A110" s="244" t="s">
        <v>134</v>
      </c>
    </row>
  </sheetData>
  <mergeCells count="105"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</mergeCells>
  <printOptions horizontalCentered="1" verticalCentered="1"/>
  <pageMargins left="0.31496062992125984" right="0" top="0" bottom="0" header="0.27559055118110237" footer="7.874015748031496E-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listopad 2024</vt:lpstr>
      <vt:lpstr>'PROW 2014-2020 listopad 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2024-12-17T10:40:02Z</cp:lastPrinted>
  <dcterms:created xsi:type="dcterms:W3CDTF">2024-12-17T10:33:41Z</dcterms:created>
  <dcterms:modified xsi:type="dcterms:W3CDTF">2024-12-19T09:38:10Z</dcterms:modified>
</cp:coreProperties>
</file>