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rta\Desktop\"/>
    </mc:Choice>
  </mc:AlternateContent>
  <bookViews>
    <workbookView xWindow="1020" yWindow="0" windowWidth="19470" windowHeight="8205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4" i="1" l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29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</calcChain>
</file>

<file path=xl/sharedStrings.xml><?xml version="1.0" encoding="utf-8"?>
<sst xmlns="http://schemas.openxmlformats.org/spreadsheetml/2006/main" count="1744" uniqueCount="272">
  <si>
    <t>uzupelnione_lokale_testowe</t>
  </si>
  <si>
    <t>Nazwa Dewelopera</t>
  </si>
  <si>
    <t>Nazwa Inwestycji</t>
  </si>
  <si>
    <t>Miasto Inwestycji</t>
  </si>
  <si>
    <t>Województwo Inwestycji</t>
  </si>
  <si>
    <t>Powiat Inwestycji</t>
  </si>
  <si>
    <t>Gmina Inwestycji</t>
  </si>
  <si>
    <t>Ulica Inwestycji</t>
  </si>
  <si>
    <t>Numer nieruchomości</t>
  </si>
  <si>
    <t>Kod pocztowy</t>
  </si>
  <si>
    <t>Rodzaj lokalu</t>
  </si>
  <si>
    <t>Budynek</t>
  </si>
  <si>
    <t>Numer Lokalu</t>
  </si>
  <si>
    <t>Piętro</t>
  </si>
  <si>
    <t>Pokoje</t>
  </si>
  <si>
    <t>Powierzchnia Całkowita</t>
  </si>
  <si>
    <t>Powierzchnia Rekreacyjna</t>
  </si>
  <si>
    <t>Rodzaj powierzchni</t>
  </si>
  <si>
    <t>Status</t>
  </si>
  <si>
    <t>Cena</t>
  </si>
  <si>
    <t>Cena m2</t>
  </si>
  <si>
    <t>Cena Promocyjna</t>
  </si>
  <si>
    <t>Cena promocyjna m2</t>
  </si>
  <si>
    <t>Karta lokalu: URL</t>
  </si>
  <si>
    <t>Części nieruchomości będących przedmiotem umowy zawarte w cenie końcowej(oddzielane średnikami)</t>
  </si>
  <si>
    <t>Oznaczenie (przez dewelopera) części nieruchomości zawartych w cenie końcowej (Oddzielane średnikami)</t>
  </si>
  <si>
    <t>Ceny części nieruchomości, będących przedmiotem umowy zawarte w cenie końcowej (oddzielane średnikami)</t>
  </si>
  <si>
    <t>Rodzaj pomieszczeń przynależnych, o których mowa w art. 2 ust. 4 ustawy z dnia 24 czerwca 1994 r. o własności lokali  (oddzielane średnikami)</t>
  </si>
  <si>
    <t>Oznaczenie (przez dewelopera) pomieszczeń przynależnych, o których mowa w art. 2 ust. 4 ustawy z dnia 24 czerwca 1994 r. o własności (Oddzielane średnikami)</t>
  </si>
  <si>
    <t>Wyszczególnienie cen pomieszczeń przynależnych, o których mowa w art. 2 ust. 4 ustawy z dnia 24 czerwca 1994 r. o własności lokali  (oddzielane średnikami) (Jeżeli zawarto w cenie końcowej, zostaw puste albo zero)</t>
  </si>
  <si>
    <t>Prawa niezbędne do korzystania z lokalu mieszkalnego lub domu jednorodzinnego (oddzielone średnikami)</t>
  </si>
  <si>
    <t>Wartości praw niezbędnych do korzystania z lokalu mieszkalnego lub domu jednorodzinnego (oddzielone średnikami)</t>
  </si>
  <si>
    <t>Wyszczególnienie rodzajów innych świadczeń pieniężnych, które nabywca zobowiązany jest spełnić na rzecz dewelopera w wykonaniu umowy przenoszącej własność (oddzielone średnikiem)</t>
  </si>
  <si>
    <t>Wartość innych świadczeń pieniężnych, które nabywca zobowiązany jest spełnić na rzecz dewelopera w wykonaniu umowy przenoszącej własność (oddzielone średnikiem)</t>
  </si>
  <si>
    <t>Szczytniki</t>
  </si>
  <si>
    <t>Wielkopolskie</t>
  </si>
  <si>
    <t>Poznański</t>
  </si>
  <si>
    <t>Kórnik</t>
  </si>
  <si>
    <t>Osiedle Poznań Malarska</t>
  </si>
  <si>
    <t>KDM Deweloper Sp. Z o. o. Szczytniki Sp.k ul. Pszeniczna 2a, 63-040 Nowe Miasto nad Wartą</t>
  </si>
  <si>
    <t>J. Malczewskiego</t>
  </si>
  <si>
    <t>4A/3</t>
  </si>
  <si>
    <t>62-023</t>
  </si>
  <si>
    <t>Mieszkanie/Dom</t>
  </si>
  <si>
    <t>A</t>
  </si>
  <si>
    <t>A1/2</t>
  </si>
  <si>
    <t>Dostępne</t>
  </si>
  <si>
    <t>X</t>
  </si>
  <si>
    <t>https://osiedlemalarska.pl/wp-content/uploads/2022/06/A1_2.pdf</t>
  </si>
  <si>
    <t xml:space="preserve">Miejsce postojowe, </t>
  </si>
  <si>
    <t>74</t>
  </si>
  <si>
    <t>4A/5</t>
  </si>
  <si>
    <t>4A/6</t>
  </si>
  <si>
    <t>A1/4</t>
  </si>
  <si>
    <t>A1/5</t>
  </si>
  <si>
    <t>https://osiedlemalarska.pl/wp-content/uploads/2022/06/A1_4.pdf</t>
  </si>
  <si>
    <t>https://osiedlemalarska.pl/wp-content/uploads/2022/06/A1_5.pdf</t>
  </si>
  <si>
    <t>S. Witkiewicza</t>
  </si>
  <si>
    <t>G</t>
  </si>
  <si>
    <t>G8/2</t>
  </si>
  <si>
    <t>3/2</t>
  </si>
  <si>
    <t>https://osiedlemalarska.pl/wp-content/uploads/2023/10/G8_2-1.pdf</t>
  </si>
  <si>
    <t>Udział w działce drogowej</t>
  </si>
  <si>
    <t>T. Makowskiego</t>
  </si>
  <si>
    <t>J</t>
  </si>
  <si>
    <t>J1/1</t>
  </si>
  <si>
    <t>J1/2</t>
  </si>
  <si>
    <t>https://osiedlemalarska.pl/wp-content/uploads/2024/03/J1_1-1.pdf</t>
  </si>
  <si>
    <t>https://osiedlemalarska.pl/wp-content/uploads/2024/03/J1_2-1.pdf</t>
  </si>
  <si>
    <t>G8/2; G8/2</t>
  </si>
  <si>
    <t>Miejsce postojowe; miejsce garażowe</t>
  </si>
  <si>
    <t>J1/1; J1/1</t>
  </si>
  <si>
    <t>J1/2; J1/2</t>
  </si>
  <si>
    <t>17/1</t>
  </si>
  <si>
    <t>17/2</t>
  </si>
  <si>
    <t>15/1</t>
  </si>
  <si>
    <t>15/2</t>
  </si>
  <si>
    <t>13/1</t>
  </si>
  <si>
    <t>13/2</t>
  </si>
  <si>
    <t>11/1</t>
  </si>
  <si>
    <t>J2/1</t>
  </si>
  <si>
    <t>J2/2</t>
  </si>
  <si>
    <t>J3/1</t>
  </si>
  <si>
    <t>J3/2</t>
  </si>
  <si>
    <t>J4/1</t>
  </si>
  <si>
    <t>11/2</t>
  </si>
  <si>
    <t>9/1</t>
  </si>
  <si>
    <t>9/2</t>
  </si>
  <si>
    <t>7/1</t>
  </si>
  <si>
    <t>7/2</t>
  </si>
  <si>
    <t>5/1</t>
  </si>
  <si>
    <t>5/2</t>
  </si>
  <si>
    <t>3/1</t>
  </si>
  <si>
    <t>1/1</t>
  </si>
  <si>
    <t>1/2</t>
  </si>
  <si>
    <t>14/1</t>
  </si>
  <si>
    <t>14/2</t>
  </si>
  <si>
    <t>L</t>
  </si>
  <si>
    <t>J4/2</t>
  </si>
  <si>
    <t>J5/1</t>
  </si>
  <si>
    <t>J5/2</t>
  </si>
  <si>
    <t>J6/1</t>
  </si>
  <si>
    <t>J6/2</t>
  </si>
  <si>
    <t>J7/1</t>
  </si>
  <si>
    <t>J7/2</t>
  </si>
  <si>
    <t>J8/1</t>
  </si>
  <si>
    <t>J8/2</t>
  </si>
  <si>
    <t>J9/1</t>
  </si>
  <si>
    <t>J9/2</t>
  </si>
  <si>
    <t>L3/1</t>
  </si>
  <si>
    <t>L3/2</t>
  </si>
  <si>
    <t>L4/1</t>
  </si>
  <si>
    <t>L4/2</t>
  </si>
  <si>
    <t>12/1</t>
  </si>
  <si>
    <t>12/2</t>
  </si>
  <si>
    <t>10/1</t>
  </si>
  <si>
    <t>10/2</t>
  </si>
  <si>
    <t>8/1</t>
  </si>
  <si>
    <t>8/2</t>
  </si>
  <si>
    <t>6/1</t>
  </si>
  <si>
    <t>6/2</t>
  </si>
  <si>
    <t>4/1</t>
  </si>
  <si>
    <t>4/2</t>
  </si>
  <si>
    <t>L5/1</t>
  </si>
  <si>
    <t>L5/2</t>
  </si>
  <si>
    <t>L6/1</t>
  </si>
  <si>
    <t>L6/2</t>
  </si>
  <si>
    <t>L7/1</t>
  </si>
  <si>
    <t>L7/2</t>
  </si>
  <si>
    <t>L8/1</t>
  </si>
  <si>
    <t>L8/2</t>
  </si>
  <si>
    <t>2/1</t>
  </si>
  <si>
    <t>2/2</t>
  </si>
  <si>
    <t>L9/1</t>
  </si>
  <si>
    <t>L9/2</t>
  </si>
  <si>
    <t>J.Kossaka</t>
  </si>
  <si>
    <t>M</t>
  </si>
  <si>
    <t>M2/1</t>
  </si>
  <si>
    <t>M2/2</t>
  </si>
  <si>
    <t>M3/1</t>
  </si>
  <si>
    <t>M3/2</t>
  </si>
  <si>
    <t>M4/1</t>
  </si>
  <si>
    <t>M4/2</t>
  </si>
  <si>
    <t>M5/1</t>
  </si>
  <si>
    <t>M5/2</t>
  </si>
  <si>
    <t>M6/1</t>
  </si>
  <si>
    <t>M6/2</t>
  </si>
  <si>
    <t>M7/1</t>
  </si>
  <si>
    <t>M7/2</t>
  </si>
  <si>
    <t>M8/1</t>
  </si>
  <si>
    <t>M8/2</t>
  </si>
  <si>
    <t>M9/1</t>
  </si>
  <si>
    <t>M9/2</t>
  </si>
  <si>
    <t>J2/2; J2/2</t>
  </si>
  <si>
    <t>J3/1; J3/1</t>
  </si>
  <si>
    <t>J3/2; J3/2</t>
  </si>
  <si>
    <t>J4/2; J4/2</t>
  </si>
  <si>
    <t>J5/2; J5/2</t>
  </si>
  <si>
    <t>J6/2; J6/2</t>
  </si>
  <si>
    <t>J4/1; J4/1</t>
  </si>
  <si>
    <t xml:space="preserve">J2/1; J2/1 </t>
  </si>
  <si>
    <t>J5/1; J5/1</t>
  </si>
  <si>
    <t xml:space="preserve">J6/1; J6/1 </t>
  </si>
  <si>
    <t>J7/1; J7/1</t>
  </si>
  <si>
    <t>J8/1; J8/1</t>
  </si>
  <si>
    <t xml:space="preserve">J8/2; J8/2 </t>
  </si>
  <si>
    <t>J9/1; J9/2</t>
  </si>
  <si>
    <t>L3/1; L3/1</t>
  </si>
  <si>
    <t>L3/2; L3/2</t>
  </si>
  <si>
    <t>L4/1; L4/1</t>
  </si>
  <si>
    <t>L4/2; L4/2</t>
  </si>
  <si>
    <t>L5/1; L5/1</t>
  </si>
  <si>
    <t>L5/2; L5/2</t>
  </si>
  <si>
    <t>L6/1; L6/1</t>
  </si>
  <si>
    <t>L6/2; L6/2</t>
  </si>
  <si>
    <t>L7/2; L7/2</t>
  </si>
  <si>
    <t>L9/1; L9/1</t>
  </si>
  <si>
    <t>J7/2; J7/2</t>
  </si>
  <si>
    <t>J9/2; J9/2</t>
  </si>
  <si>
    <t>L7/1; L7/1</t>
  </si>
  <si>
    <t xml:space="preserve">L8/1; L8/1 </t>
  </si>
  <si>
    <t>L8/2; L8/2</t>
  </si>
  <si>
    <t>L9/2: L9/2</t>
  </si>
  <si>
    <t>M2/1; M2/1</t>
  </si>
  <si>
    <t>M2/2; M2/2</t>
  </si>
  <si>
    <t>M3/1; M3/1</t>
  </si>
  <si>
    <t>M3/2; M3/2</t>
  </si>
  <si>
    <t>M4/1; M4/2</t>
  </si>
  <si>
    <t>M4/2; M4/2</t>
  </si>
  <si>
    <t>M5/1; M5/1</t>
  </si>
  <si>
    <t>M5/2; M5/2</t>
  </si>
  <si>
    <t>M6/1; M6/1</t>
  </si>
  <si>
    <t>M6/2; M6/2</t>
  </si>
  <si>
    <t>M7/1; M7/1</t>
  </si>
  <si>
    <t>M7/2; M7/2</t>
  </si>
  <si>
    <t>M8/1; M8;1</t>
  </si>
  <si>
    <t>M8/2; M8/2</t>
  </si>
  <si>
    <t>M9/1; M9/1</t>
  </si>
  <si>
    <t xml:space="preserve">M9/2; M9/2 </t>
  </si>
  <si>
    <t>https://osiedlemalarska.pl/wp-content/uploads/2024/03/J2_1-1.pdf</t>
  </si>
  <si>
    <t>https://osiedlemalarska.pl/wp-content/uploads/2024/03/J2_2-1.pdf</t>
  </si>
  <si>
    <t>https://osiedlemalarska.pl/wp-content/uploads/2024/03/J3_1-1.pdf</t>
  </si>
  <si>
    <t>https://osiedlemalarska.pl/wp-content/uploads/2024/03/J3_2-1.pdf</t>
  </si>
  <si>
    <t>https://osiedlemalarska.pl/wp-content/uploads/2024/03/J4_1-1.pdf</t>
  </si>
  <si>
    <t>https://osiedlemalarska.pl/wp-content/uploads/2024/03/J4_2-1.pdf</t>
  </si>
  <si>
    <t>https://osiedlemalarska.pl/wp-content/uploads/2024/03/J5_1-1.pdf</t>
  </si>
  <si>
    <t>https://osiedlemalarska.pl/wp-content/uploads/2024/03/J5_2-1.pdf</t>
  </si>
  <si>
    <t>https://osiedlemalarska.pl/wp-content/uploads/2024/03/J6_1-1.pdf</t>
  </si>
  <si>
    <t>https://osiedlemalarska.pl/wp-content/uploads/2024/03/J6_2-2.pdf</t>
  </si>
  <si>
    <t>https://osiedlemalarska.pl/wp-content/uploads/2024/03/J7_1-1.pdf</t>
  </si>
  <si>
    <t>https://osiedlemalarska.pl/wp-content/uploads/2024/03/J7_2-1.pdf</t>
  </si>
  <si>
    <t>https://osiedlemalarska.pl/wp-content/uploads/2024/03/J8_1-1.pdf</t>
  </si>
  <si>
    <t>https://osiedlemalarska.pl/wp-content/uploads/2024/03/J8_2-1.pdf</t>
  </si>
  <si>
    <t>https://osiedlemalarska.pl/wp-content/uploads/2024/03/J9_1.pdf</t>
  </si>
  <si>
    <t>https://osiedlemalarska.pl/wp-content/uploads/2024/03/J9_2.pdf</t>
  </si>
  <si>
    <t>https://osiedlemalarska.pl/wp-content/uploads/2024/03/L3_1-2.pdf</t>
  </si>
  <si>
    <t>https://osiedlemalarska.pl/wp-content/uploads/2024/03/L3_2-3.pdf</t>
  </si>
  <si>
    <t>https://osiedlemalarska.pl/wp-content/uploads/2024/03/L4_1-2.pdf</t>
  </si>
  <si>
    <t>https://osiedlemalarska.pl/wp-content/uploads/2024/03/L4_2-2.pdf</t>
  </si>
  <si>
    <t>https://osiedlemalarska.pl/wp-content/uploads/2024/03/L5_1-1.pdf</t>
  </si>
  <si>
    <t>https://osiedlemalarska.pl/wp-content/uploads/2024/03/L5_2-1.pdf</t>
  </si>
  <si>
    <t>https://osiedlemalarska.pl/wp-content/uploads/2024/03/L6_1-1.pdf</t>
  </si>
  <si>
    <t>https://osiedlemalarska.pl/wp-content/uploads/2024/03/L6_2-2.pdf</t>
  </si>
  <si>
    <t>https://osiedlemalarska.pl/wp-content/uploads/2024/03/L7_1-1.pdf</t>
  </si>
  <si>
    <t>https://osiedlemalarska.pl/wp-content/uploads/2024/03/L7_2-1.pdf</t>
  </si>
  <si>
    <t>https://osiedlemalarska.pl/wp-content/uploads/2024/03/L8_1.pdf</t>
  </si>
  <si>
    <t>https://osiedlemalarska.pl/wp-content/uploads/2024/03/L8_2.pdf</t>
  </si>
  <si>
    <t>https://osiedlemalarska.pl/wp-content/uploads/2024/03/L9_1.pdf</t>
  </si>
  <si>
    <t>https://osiedlemalarska.pl/wp-content/uploads/2024/03/L9_2.pdf</t>
  </si>
  <si>
    <t>https://osiedlemalarska.pl/wp-content/uploads/2025/06/M2_1.pdf</t>
  </si>
  <si>
    <t>https://osiedlemalarska.pl/wp-content/uploads/2025/06/M2_2.pdf</t>
  </si>
  <si>
    <t>https://osiedlemalarska.pl/wp-content/uploads/2025/06/M3_1.pdf</t>
  </si>
  <si>
    <t>https://osiedlemalarska.pl/wp-content/uploads/2025/06/M3_2.pdf</t>
  </si>
  <si>
    <t>https://osiedlemalarska.pl/wp-content/uploads/2025/06/M4_1.pdf</t>
  </si>
  <si>
    <t>https://osiedlemalarska.pl/wp-content/uploads/2025/06/M4_2-DESKTOP-H04UMVK.pdf</t>
  </si>
  <si>
    <t>https://osiedlemalarska.pl/wp-content/uploads/2025/06/M5_1.pdf</t>
  </si>
  <si>
    <t>https://osiedlemalarska.pl/wp-content/uploads/2025/06/M5_2.pdf</t>
  </si>
  <si>
    <t>https://osiedlemalarska.pl/wp-content/uploads/2025/06/M6_1.pdf</t>
  </si>
  <si>
    <t>https://osiedlemalarska.pl/wp-content/uploads/2025/06/M6_2-DESKTOP-H04UMVK.pdf</t>
  </si>
  <si>
    <t>https://osiedlemalarska.pl/wp-content/uploads/2025/06/M7_1.pdf</t>
  </si>
  <si>
    <t>https://osiedlemalarska.pl/wp-content/uploads/2025/06/M7_2.pdf</t>
  </si>
  <si>
    <t>https://osiedlemalarska.pl/wp-content/uploads/2025/06/M8_1.pdf</t>
  </si>
  <si>
    <t>https://osiedlemalarska.pl/wp-content/uploads/2025/06/M8_2.pdf</t>
  </si>
  <si>
    <t>https://osiedlemalarska.pl/wp-content/uploads/2025/06/M9_1.pdf</t>
  </si>
  <si>
    <t>Balkon/Taras</t>
  </si>
  <si>
    <t>Balkon/Taras; ogród</t>
  </si>
  <si>
    <t>ogród</t>
  </si>
  <si>
    <t>Balkon/ Taras</t>
  </si>
  <si>
    <t>Balkon/Taras;</t>
  </si>
  <si>
    <t>32,65; 45,1</t>
  </si>
  <si>
    <t>https://osiedlemalarska.pl/wp-content/uploads/2025/06/M9_2.pdf</t>
  </si>
  <si>
    <t>dostępne</t>
  </si>
  <si>
    <t>A1</t>
  </si>
  <si>
    <t>A3</t>
  </si>
  <si>
    <t>sprzedane</t>
  </si>
  <si>
    <t>0; 1</t>
  </si>
  <si>
    <t xml:space="preserve"> ogród</t>
  </si>
  <si>
    <t>Regon</t>
  </si>
  <si>
    <t>Nip</t>
  </si>
  <si>
    <t>KRS</t>
  </si>
  <si>
    <t>385791807</t>
  </si>
  <si>
    <t>7861722307</t>
  </si>
  <si>
    <t>0000834201</t>
  </si>
  <si>
    <t>Nr telefonu</t>
  </si>
  <si>
    <t>Adres strony internetowej</t>
  </si>
  <si>
    <t>660777153</t>
  </si>
  <si>
    <t>kdm-deweloper.pl</t>
  </si>
  <si>
    <t>Garaż</t>
  </si>
  <si>
    <t>koszty zarządzania i administrowania częściami wspólnymi, koszty eksploatacji i utrzymania lokalu oraz praw związanych, koszty związane z cesją praw i obowiązków na innego nabywcę</t>
  </si>
  <si>
    <t>A3/G4</t>
  </si>
  <si>
    <t>A1/G2</t>
  </si>
  <si>
    <t>SPRZEDANE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</si>
</sst>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zł&quot;;[Red]\-#,##0.00\ &quot;zł&quot;"/>
  </numFmts>
  <fonts count="4">
    <font>
      <sz val="10"/>
      <color indexed="8"/>
      <name val="Helvetica Neue"/>
      <charset val="134"/>
    </font>
    <font>
      <sz val="12"/>
      <color indexed="8"/>
      <name val="Helvetica Neue"/>
      <charset val="134"/>
    </font>
    <font>
      <b/>
      <sz val="10"/>
      <color indexed="8"/>
      <name val="Helvetica Neue"/>
      <charset val="134"/>
    </font>
    <font>
      <sz val="8"/>
      <name val="Helvetica Neue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3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" fillId="2" borderId="1" xfId="0" applyFont="1" applyFill="1" applyBorder="1" applyAlignment="1">
      <alignment horizontal="center" vertical="center"/>
    </xf>
    <xf numFmtId="49" fontId="2" fillId="3" borderId="3" xfId="0" applyNumberFormat="1" applyFont="1" applyFill="1" applyBorder="1">
      <alignment vertical="top" wrapText="1"/>
    </xf>
    <xf numFmtId="49" fontId="0" fillId="2" borderId="4" xfId="0" applyNumberFormat="1" applyFill="1" applyBorder="1">
      <alignment vertical="top" wrapText="1"/>
    </xf>
    <xf numFmtId="0" fontId="0" fillId="2" borderId="4" xfId="0" applyNumberFormat="1" applyFill="1" applyBorder="1">
      <alignment vertical="top" wrapText="1"/>
    </xf>
    <xf numFmtId="49" fontId="0" fillId="2" borderId="5" xfId="0" applyNumberFormat="1" applyFill="1" applyBorder="1">
      <alignment vertical="top" wrapText="1"/>
    </xf>
    <xf numFmtId="0" fontId="0" fillId="2" borderId="5" xfId="0" applyNumberFormat="1" applyFill="1" applyBorder="1">
      <alignment vertical="top" wrapText="1"/>
    </xf>
    <xf numFmtId="0" fontId="0" fillId="2" borderId="6" xfId="0" applyFill="1" applyBorder="1">
      <alignment vertical="top" wrapText="1"/>
    </xf>
    <xf numFmtId="49" fontId="2" fillId="4" borderId="3" xfId="0" applyNumberFormat="1" applyFont="1" applyFill="1" applyBorder="1">
      <alignment vertical="top" wrapText="1"/>
    </xf>
    <xf numFmtId="0" fontId="0" fillId="2" borderId="5" xfId="0" applyFill="1" applyBorder="1">
      <alignment vertical="top" wrapText="1"/>
    </xf>
    <xf numFmtId="49" fontId="2" fillId="5" borderId="6" xfId="0" applyNumberFormat="1" applyFont="1" applyFill="1" applyBorder="1">
      <alignment vertical="top" wrapText="1"/>
    </xf>
    <xf numFmtId="49" fontId="2" fillId="5" borderId="3" xfId="0" applyNumberFormat="1" applyFont="1" applyFill="1" applyBorder="1">
      <alignment vertical="top" wrapText="1"/>
    </xf>
    <xf numFmtId="49" fontId="2" fillId="6" borderId="3" xfId="0" applyNumberFormat="1" applyFont="1" applyFill="1" applyBorder="1">
      <alignment vertical="top" wrapText="1"/>
    </xf>
    <xf numFmtId="49" fontId="2" fillId="7" borderId="3" xfId="0" applyNumberFormat="1" applyFont="1" applyFill="1" applyBorder="1">
      <alignment vertical="top" wrapText="1"/>
    </xf>
    <xf numFmtId="49" fontId="0" fillId="2" borderId="6" xfId="0" applyNumberFormat="1" applyFill="1" applyBorder="1">
      <alignment vertical="top" wrapText="1"/>
    </xf>
    <xf numFmtId="0" fontId="0" fillId="2" borderId="4" xfId="0" applyFill="1" applyBorder="1">
      <alignment vertical="top" wrapText="1"/>
    </xf>
    <xf numFmtId="3" fontId="0" fillId="2" borderId="4" xfId="0" applyNumberFormat="1" applyFill="1" applyBorder="1">
      <alignment vertical="top" wrapText="1"/>
    </xf>
    <xf numFmtId="3" fontId="0" fillId="2" borderId="5" xfId="0" applyNumberFormat="1" applyFill="1" applyBorder="1">
      <alignment vertical="top" wrapText="1"/>
    </xf>
    <xf numFmtId="3" fontId="0" fillId="2" borderId="6" xfId="0" applyNumberFormat="1" applyFill="1" applyBorder="1">
      <alignment vertical="top" wrapText="1"/>
    </xf>
    <xf numFmtId="8" fontId="0" fillId="2" borderId="6" xfId="0" applyNumberFormat="1" applyFill="1" applyBorder="1">
      <alignment vertical="top" wrapText="1"/>
    </xf>
    <xf numFmtId="0" fontId="0" fillId="2" borderId="8" xfId="0" applyNumberFormat="1" applyFill="1" applyBorder="1">
      <alignment vertical="top" wrapText="1"/>
    </xf>
    <xf numFmtId="0" fontId="0" fillId="0" borderId="9" xfId="0" applyBorder="1" applyAlignment="1"/>
    <xf numFmtId="0" fontId="0" fillId="0" borderId="10" xfId="0" applyBorder="1" applyAlignment="1"/>
    <xf numFmtId="0" fontId="1" fillId="2" borderId="2" xfId="0" applyFont="1" applyFill="1" applyBorder="1" applyAlignment="1">
      <alignment horizontal="center" vertical="center"/>
    </xf>
    <xf numFmtId="0" fontId="0" fillId="8" borderId="6" xfId="0" applyFill="1" applyBorder="1">
      <alignment vertical="top" wrapText="1"/>
    </xf>
    <xf numFmtId="49" fontId="0" fillId="2" borderId="11" xfId="0" applyNumberFormat="1" applyFill="1" applyBorder="1">
      <alignment vertical="top" wrapText="1"/>
    </xf>
    <xf numFmtId="0" fontId="0" fillId="2" borderId="11" xfId="0" applyNumberFormat="1" applyFill="1" applyBorder="1">
      <alignment vertical="top" wrapText="1"/>
    </xf>
    <xf numFmtId="0" fontId="0" fillId="2" borderId="10" xfId="0" applyNumberFormat="1" applyFill="1" applyBorder="1">
      <alignment vertical="top" wrapText="1"/>
    </xf>
    <xf numFmtId="49" fontId="0" fillId="2" borderId="10" xfId="0" applyNumberFormat="1" applyFill="1" applyBorder="1">
      <alignment vertical="top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A5A5A5"/>
      <rgbColor rgb="00BDC0BF"/>
      <rgbColor rgb="003F3F3F"/>
      <rgbColor rgb="0056C1FE"/>
      <rgbColor rgb="0000A1FE"/>
      <rgbColor rgb="0088F94E"/>
      <rgbColor rgb="0060D83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6"/>
  <sheetViews>
    <sheetView showGridLines="0" tabSelected="1" topLeftCell="E4" workbookViewId="0">
      <selection activeCell="W48" sqref="W48"/>
    </sheetView>
  </sheetViews>
  <sheetFormatPr defaultColWidth="8.28515625" defaultRowHeight="19.899999999999999" customHeight="1"/>
  <cols>
    <col min="1" max="1" width="19.5703125" style="1" customWidth="1"/>
    <col min="2" max="2" width="12.28515625" style="1" customWidth="1"/>
    <col min="3" max="3" width="14.140625" style="1" customWidth="1"/>
    <col min="4" max="5" width="12.28515625" style="1" customWidth="1"/>
    <col min="6" max="6" width="17.28515625" style="1" customWidth="1"/>
    <col min="7" max="7" width="16.42578125" style="1" customWidth="1"/>
    <col min="8" max="8" width="15.28515625" style="1" customWidth="1"/>
    <col min="9" max="9" width="17" style="1" customWidth="1"/>
    <col min="10" max="10" width="15.28515625" style="1" customWidth="1"/>
    <col min="11" max="11" width="9.85546875" style="1" customWidth="1"/>
    <col min="12" max="12" width="17.28515625" style="1" customWidth="1"/>
    <col min="13" max="13" width="11" style="1" customWidth="1"/>
    <col min="14" max="14" width="12.85546875" style="1" customWidth="1"/>
    <col min="15" max="15" width="18.7109375" style="1" customWidth="1"/>
    <col min="16" max="16" width="8.5703125" style="1" customWidth="1"/>
    <col min="17" max="17" width="7.140625" style="1" customWidth="1"/>
    <col min="18" max="18" width="6.140625" style="1" customWidth="1"/>
    <col min="19" max="19" width="7" style="1" customWidth="1"/>
    <col min="20" max="20" width="7.5703125" style="1" customWidth="1"/>
    <col min="21" max="21" width="8.5703125" style="1" customWidth="1"/>
    <col min="22" max="22" width="13.5703125" style="1" customWidth="1"/>
    <col min="23" max="23" width="13.28515625" style="1" customWidth="1"/>
    <col min="24" max="24" width="8" style="1" customWidth="1"/>
    <col min="25" max="25" width="8.5703125" style="1" customWidth="1"/>
    <col min="26" max="26" width="12.5703125" style="1" customWidth="1"/>
    <col min="27" max="27" width="18.28515625" style="1" customWidth="1"/>
    <col min="28" max="28" width="39.42578125" style="1" customWidth="1"/>
    <col min="29" max="29" width="38.7109375" style="1" customWidth="1"/>
    <col min="30" max="30" width="31.5703125" style="1" customWidth="1"/>
    <col min="31" max="31" width="55.85546875" style="1" customWidth="1"/>
    <col min="32" max="32" width="55.5703125" style="1" customWidth="1"/>
    <col min="33" max="33" width="35.7109375" style="1" customWidth="1"/>
    <col min="34" max="34" width="53.28515625" style="1" customWidth="1"/>
    <col min="35" max="35" width="31.140625" style="1" customWidth="1"/>
    <col min="36" max="36" width="50.140625" style="1" customWidth="1"/>
    <col min="37" max="37" width="55.5703125" style="1" customWidth="1"/>
    <col min="38" max="38" width="35.7109375" style="1" customWidth="1"/>
    <col min="39" max="39" width="8.28515625" style="1" customWidth="1"/>
    <col min="40" max="16384" width="8.28515625" style="1"/>
  </cols>
  <sheetData>
    <row r="1" spans="1:38" ht="27.6" customHeight="1">
      <c r="A1" s="2"/>
      <c r="B1" s="24"/>
      <c r="C1" s="24"/>
      <c r="D1" s="24"/>
      <c r="E1" s="24"/>
      <c r="F1" s="24"/>
      <c r="G1" s="30" t="s">
        <v>0</v>
      </c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2"/>
    </row>
    <row r="2" spans="1:38" ht="80.25" customHeight="1">
      <c r="A2" s="3" t="s">
        <v>1</v>
      </c>
      <c r="B2" s="3" t="s">
        <v>257</v>
      </c>
      <c r="C2" s="3" t="s">
        <v>258</v>
      </c>
      <c r="D2" s="3" t="s">
        <v>259</v>
      </c>
      <c r="E2" s="3" t="s">
        <v>263</v>
      </c>
      <c r="F2" s="3" t="s">
        <v>264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" t="s">
        <v>11</v>
      </c>
      <c r="Q2" s="3" t="s">
        <v>12</v>
      </c>
      <c r="R2" s="3" t="s">
        <v>13</v>
      </c>
      <c r="S2" s="3" t="s">
        <v>14</v>
      </c>
      <c r="T2" s="3" t="s">
        <v>15</v>
      </c>
      <c r="U2" s="3" t="s">
        <v>16</v>
      </c>
      <c r="V2" s="3" t="s">
        <v>17</v>
      </c>
      <c r="W2" s="3" t="s">
        <v>18</v>
      </c>
      <c r="X2" s="3" t="s">
        <v>19</v>
      </c>
      <c r="Y2" s="3" t="s">
        <v>20</v>
      </c>
      <c r="Z2" s="3" t="s">
        <v>21</v>
      </c>
      <c r="AA2" s="3" t="s">
        <v>22</v>
      </c>
      <c r="AB2" s="3" t="s">
        <v>23</v>
      </c>
      <c r="AC2" s="9" t="s">
        <v>24</v>
      </c>
      <c r="AD2" s="9" t="s">
        <v>25</v>
      </c>
      <c r="AE2" s="9" t="s">
        <v>26</v>
      </c>
      <c r="AF2" s="11" t="s">
        <v>27</v>
      </c>
      <c r="AG2" s="12" t="s">
        <v>28</v>
      </c>
      <c r="AH2" s="12" t="s">
        <v>29</v>
      </c>
      <c r="AI2" s="13" t="s">
        <v>30</v>
      </c>
      <c r="AJ2" s="13" t="s">
        <v>31</v>
      </c>
      <c r="AK2" s="14" t="s">
        <v>32</v>
      </c>
      <c r="AL2" s="14" t="s">
        <v>33</v>
      </c>
    </row>
    <row r="3" spans="1:38" ht="54" customHeight="1">
      <c r="A3" s="4" t="s">
        <v>39</v>
      </c>
      <c r="B3" s="4" t="s">
        <v>260</v>
      </c>
      <c r="C3" s="4" t="s">
        <v>261</v>
      </c>
      <c r="D3" s="4" t="s">
        <v>262</v>
      </c>
      <c r="E3" s="4" t="s">
        <v>265</v>
      </c>
      <c r="F3" s="4" t="s">
        <v>266</v>
      </c>
      <c r="G3" s="4" t="s">
        <v>38</v>
      </c>
      <c r="H3" s="4" t="s">
        <v>34</v>
      </c>
      <c r="I3" s="4" t="s">
        <v>35</v>
      </c>
      <c r="J3" s="4" t="s">
        <v>36</v>
      </c>
      <c r="K3" s="4" t="s">
        <v>37</v>
      </c>
      <c r="L3" s="4" t="s">
        <v>40</v>
      </c>
      <c r="M3" s="5" t="s">
        <v>41</v>
      </c>
      <c r="N3" s="4" t="s">
        <v>42</v>
      </c>
      <c r="O3" s="4" t="s">
        <v>43</v>
      </c>
      <c r="P3" s="4" t="s">
        <v>44</v>
      </c>
      <c r="Q3" s="5" t="s">
        <v>45</v>
      </c>
      <c r="R3" s="5">
        <v>1</v>
      </c>
      <c r="S3" s="5">
        <v>3</v>
      </c>
      <c r="T3" s="5">
        <v>52.86</v>
      </c>
      <c r="U3" s="5">
        <v>10.46</v>
      </c>
      <c r="V3" s="4" t="s">
        <v>244</v>
      </c>
      <c r="W3" s="4" t="s">
        <v>46</v>
      </c>
      <c r="X3" s="17">
        <v>470000</v>
      </c>
      <c r="Y3" s="17">
        <f>470000/52.86</f>
        <v>8891.4112750662134</v>
      </c>
      <c r="Z3" s="5" t="s">
        <v>47</v>
      </c>
      <c r="AA3" s="5" t="s">
        <v>47</v>
      </c>
      <c r="AB3" s="4" t="s">
        <v>48</v>
      </c>
      <c r="AC3" s="4" t="s">
        <v>49</v>
      </c>
      <c r="AD3" s="4" t="s">
        <v>50</v>
      </c>
      <c r="AE3" s="5" t="s">
        <v>47</v>
      </c>
      <c r="AF3" s="15" t="s">
        <v>47</v>
      </c>
      <c r="AG3" s="4" t="s">
        <v>47</v>
      </c>
      <c r="AH3" s="16" t="s">
        <v>47</v>
      </c>
      <c r="AI3" s="4" t="s">
        <v>47</v>
      </c>
      <c r="AJ3" s="5" t="s">
        <v>47</v>
      </c>
      <c r="AK3" s="4" t="s">
        <v>268</v>
      </c>
      <c r="AL3" s="5" t="s">
        <v>47</v>
      </c>
    </row>
    <row r="4" spans="1:38" ht="36.75" customHeight="1">
      <c r="A4" s="4" t="s">
        <v>39</v>
      </c>
      <c r="B4" s="4" t="s">
        <v>260</v>
      </c>
      <c r="C4" s="4" t="s">
        <v>261</v>
      </c>
      <c r="D4" s="4" t="s">
        <v>262</v>
      </c>
      <c r="E4" s="4" t="s">
        <v>265</v>
      </c>
      <c r="F4" s="4" t="s">
        <v>266</v>
      </c>
      <c r="G4" s="4" t="s">
        <v>38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40</v>
      </c>
      <c r="M4" s="7" t="s">
        <v>51</v>
      </c>
      <c r="N4" s="4" t="s">
        <v>42</v>
      </c>
      <c r="O4" s="6" t="s">
        <v>43</v>
      </c>
      <c r="P4" s="6" t="s">
        <v>44</v>
      </c>
      <c r="Q4" s="7" t="s">
        <v>53</v>
      </c>
      <c r="R4" s="7">
        <v>2</v>
      </c>
      <c r="S4" s="7">
        <v>4</v>
      </c>
      <c r="T4" s="7">
        <v>65.680000000000007</v>
      </c>
      <c r="U4" s="7">
        <v>12.13</v>
      </c>
      <c r="V4" s="6" t="s">
        <v>244</v>
      </c>
      <c r="W4" s="6" t="s">
        <v>46</v>
      </c>
      <c r="X4" s="18">
        <v>500000</v>
      </c>
      <c r="Y4" s="7">
        <f>500000/65.68</f>
        <v>7612.6674786845306</v>
      </c>
      <c r="Z4" s="5" t="s">
        <v>47</v>
      </c>
      <c r="AA4" s="5" t="s">
        <v>47</v>
      </c>
      <c r="AB4" s="6" t="s">
        <v>55</v>
      </c>
      <c r="AC4" s="4" t="s">
        <v>49</v>
      </c>
      <c r="AD4" s="10">
        <v>76</v>
      </c>
      <c r="AE4" s="5" t="s">
        <v>47</v>
      </c>
      <c r="AF4" s="15" t="s">
        <v>47</v>
      </c>
      <c r="AG4" s="4" t="s">
        <v>47</v>
      </c>
      <c r="AH4" s="16" t="s">
        <v>47</v>
      </c>
      <c r="AI4" s="4" t="s">
        <v>47</v>
      </c>
      <c r="AJ4" s="5" t="s">
        <v>47</v>
      </c>
      <c r="AK4" s="4" t="s">
        <v>268</v>
      </c>
      <c r="AL4" s="5" t="s">
        <v>47</v>
      </c>
    </row>
    <row r="5" spans="1:38" ht="27" customHeight="1">
      <c r="A5" s="4" t="s">
        <v>39</v>
      </c>
      <c r="B5" s="4" t="s">
        <v>260</v>
      </c>
      <c r="C5" s="4" t="s">
        <v>261</v>
      </c>
      <c r="D5" s="4" t="s">
        <v>262</v>
      </c>
      <c r="E5" s="4" t="s">
        <v>265</v>
      </c>
      <c r="F5" s="4" t="s">
        <v>266</v>
      </c>
      <c r="G5" s="4" t="s">
        <v>38</v>
      </c>
      <c r="H5" s="4" t="s">
        <v>34</v>
      </c>
      <c r="I5" s="4" t="s">
        <v>35</v>
      </c>
      <c r="J5" s="4" t="s">
        <v>36</v>
      </c>
      <c r="K5" s="4" t="s">
        <v>37</v>
      </c>
      <c r="L5" s="4" t="s">
        <v>40</v>
      </c>
      <c r="M5" s="8" t="s">
        <v>52</v>
      </c>
      <c r="N5" s="4" t="s">
        <v>42</v>
      </c>
      <c r="O5" s="8" t="s">
        <v>43</v>
      </c>
      <c r="P5" s="8" t="s">
        <v>44</v>
      </c>
      <c r="Q5" s="8" t="s">
        <v>54</v>
      </c>
      <c r="R5" s="8">
        <v>2</v>
      </c>
      <c r="S5" s="8">
        <v>3</v>
      </c>
      <c r="T5" s="8">
        <v>51.95</v>
      </c>
      <c r="U5" s="8">
        <v>10.46</v>
      </c>
      <c r="V5" s="8" t="s">
        <v>244</v>
      </c>
      <c r="W5" s="8" t="s">
        <v>251</v>
      </c>
      <c r="X5" s="19">
        <v>470000</v>
      </c>
      <c r="Y5" s="8">
        <f>470000/51.95</f>
        <v>9047.1607314725698</v>
      </c>
      <c r="Z5" s="5" t="s">
        <v>47</v>
      </c>
      <c r="AA5" s="5" t="s">
        <v>47</v>
      </c>
      <c r="AB5" s="8" t="s">
        <v>56</v>
      </c>
      <c r="AC5" s="4" t="s">
        <v>49</v>
      </c>
      <c r="AD5" s="8">
        <v>77</v>
      </c>
      <c r="AE5" s="5" t="s">
        <v>47</v>
      </c>
      <c r="AF5" s="15" t="s">
        <v>47</v>
      </c>
      <c r="AG5" s="4" t="s">
        <v>47</v>
      </c>
      <c r="AH5" s="16" t="s">
        <v>47</v>
      </c>
      <c r="AI5" s="4" t="s">
        <v>47</v>
      </c>
      <c r="AJ5" s="5" t="s">
        <v>47</v>
      </c>
      <c r="AK5" s="4" t="s">
        <v>268</v>
      </c>
      <c r="AL5" s="5" t="s">
        <v>47</v>
      </c>
    </row>
    <row r="6" spans="1:38" ht="27.75" customHeight="1">
      <c r="A6" s="4" t="s">
        <v>39</v>
      </c>
      <c r="B6" s="4" t="s">
        <v>260</v>
      </c>
      <c r="C6" s="4" t="s">
        <v>261</v>
      </c>
      <c r="D6" s="4" t="s">
        <v>262</v>
      </c>
      <c r="E6" s="4" t="s">
        <v>265</v>
      </c>
      <c r="F6" s="4" t="s">
        <v>266</v>
      </c>
      <c r="G6" s="4" t="s">
        <v>38</v>
      </c>
      <c r="H6" s="4" t="s">
        <v>34</v>
      </c>
      <c r="I6" s="4" t="s">
        <v>35</v>
      </c>
      <c r="J6" s="4" t="s">
        <v>36</v>
      </c>
      <c r="K6" s="4" t="s">
        <v>37</v>
      </c>
      <c r="L6" s="4" t="s">
        <v>57</v>
      </c>
      <c r="M6" s="15" t="s">
        <v>60</v>
      </c>
      <c r="N6" s="8" t="s">
        <v>42</v>
      </c>
      <c r="O6" s="8" t="s">
        <v>43</v>
      </c>
      <c r="P6" s="8" t="s">
        <v>58</v>
      </c>
      <c r="Q6" s="8" t="s">
        <v>59</v>
      </c>
      <c r="R6" s="8" t="s">
        <v>255</v>
      </c>
      <c r="S6" s="8">
        <v>4</v>
      </c>
      <c r="T6" s="8">
        <v>86.95</v>
      </c>
      <c r="U6" s="8">
        <v>93.4</v>
      </c>
      <c r="V6" s="8" t="s">
        <v>256</v>
      </c>
      <c r="W6" s="8" t="s">
        <v>46</v>
      </c>
      <c r="X6" s="19">
        <v>679000</v>
      </c>
      <c r="Y6" s="8">
        <f>679000/86.95</f>
        <v>7809.0856814261069</v>
      </c>
      <c r="Z6" s="8" t="s">
        <v>47</v>
      </c>
      <c r="AA6" s="8" t="s">
        <v>47</v>
      </c>
      <c r="AB6" s="8" t="s">
        <v>61</v>
      </c>
      <c r="AC6" s="8" t="s">
        <v>70</v>
      </c>
      <c r="AD6" s="8" t="s">
        <v>69</v>
      </c>
      <c r="AE6" s="5" t="s">
        <v>47</v>
      </c>
      <c r="AF6" s="8" t="s">
        <v>47</v>
      </c>
      <c r="AG6" s="8" t="s">
        <v>47</v>
      </c>
      <c r="AH6" s="8" t="s">
        <v>47</v>
      </c>
      <c r="AI6" s="8" t="s">
        <v>62</v>
      </c>
      <c r="AJ6" s="20">
        <v>1.23</v>
      </c>
      <c r="AK6" s="4" t="s">
        <v>268</v>
      </c>
      <c r="AL6" s="8" t="s">
        <v>47</v>
      </c>
    </row>
    <row r="7" spans="1:38" ht="27.75" customHeight="1">
      <c r="A7" s="4" t="s">
        <v>39</v>
      </c>
      <c r="B7" s="4" t="s">
        <v>260</v>
      </c>
      <c r="C7" s="4" t="s">
        <v>261</v>
      </c>
      <c r="D7" s="4" t="s">
        <v>262</v>
      </c>
      <c r="E7" s="4" t="s">
        <v>265</v>
      </c>
      <c r="F7" s="4" t="s">
        <v>266</v>
      </c>
      <c r="G7" s="4" t="s">
        <v>38</v>
      </c>
      <c r="H7" s="4" t="s">
        <v>34</v>
      </c>
      <c r="I7" s="4" t="s">
        <v>35</v>
      </c>
      <c r="J7" s="4" t="s">
        <v>36</v>
      </c>
      <c r="K7" s="4" t="s">
        <v>37</v>
      </c>
      <c r="L7" s="4" t="s">
        <v>63</v>
      </c>
      <c r="M7" s="15" t="s">
        <v>73</v>
      </c>
      <c r="N7" s="8" t="s">
        <v>42</v>
      </c>
      <c r="O7" s="8" t="s">
        <v>43</v>
      </c>
      <c r="P7" s="8" t="s">
        <v>64</v>
      </c>
      <c r="Q7" s="8" t="s">
        <v>65</v>
      </c>
      <c r="R7" s="8">
        <v>0</v>
      </c>
      <c r="S7" s="8">
        <v>3</v>
      </c>
      <c r="T7" s="8">
        <v>49.44</v>
      </c>
      <c r="U7" s="8">
        <v>65.099999999999994</v>
      </c>
      <c r="V7" s="8" t="s">
        <v>246</v>
      </c>
      <c r="W7" s="8" t="s">
        <v>254</v>
      </c>
      <c r="X7" s="19">
        <v>449000</v>
      </c>
      <c r="Y7" s="8">
        <f>449000/49.44</f>
        <v>9081.7152103559874</v>
      </c>
      <c r="Z7" s="8" t="s">
        <v>47</v>
      </c>
      <c r="AA7" s="8" t="s">
        <v>47</v>
      </c>
      <c r="AB7" s="8" t="s">
        <v>67</v>
      </c>
      <c r="AC7" s="8" t="s">
        <v>70</v>
      </c>
      <c r="AD7" s="8" t="s">
        <v>71</v>
      </c>
      <c r="AE7" s="5" t="s">
        <v>47</v>
      </c>
      <c r="AF7" s="8" t="s">
        <v>47</v>
      </c>
      <c r="AG7" s="8" t="s">
        <v>47</v>
      </c>
      <c r="AH7" s="8" t="s">
        <v>47</v>
      </c>
      <c r="AI7" s="8" t="s">
        <v>62</v>
      </c>
      <c r="AJ7" s="20">
        <v>1.23</v>
      </c>
      <c r="AK7" s="4" t="s">
        <v>268</v>
      </c>
      <c r="AL7" s="8" t="s">
        <v>47</v>
      </c>
    </row>
    <row r="8" spans="1:38" ht="30.75" customHeight="1">
      <c r="A8" s="4" t="s">
        <v>39</v>
      </c>
      <c r="B8" s="4" t="s">
        <v>260</v>
      </c>
      <c r="C8" s="4" t="s">
        <v>261</v>
      </c>
      <c r="D8" s="4" t="s">
        <v>262</v>
      </c>
      <c r="E8" s="4" t="s">
        <v>265</v>
      </c>
      <c r="F8" s="4" t="s">
        <v>266</v>
      </c>
      <c r="G8" s="4" t="s">
        <v>38</v>
      </c>
      <c r="H8" s="4" t="s">
        <v>34</v>
      </c>
      <c r="I8" s="4" t="s">
        <v>35</v>
      </c>
      <c r="J8" s="4" t="s">
        <v>36</v>
      </c>
      <c r="K8" s="4" t="s">
        <v>37</v>
      </c>
      <c r="L8" s="4" t="s">
        <v>63</v>
      </c>
      <c r="M8" s="15" t="s">
        <v>74</v>
      </c>
      <c r="N8" s="8" t="s">
        <v>42</v>
      </c>
      <c r="O8" s="8" t="s">
        <v>43</v>
      </c>
      <c r="P8" s="8" t="s">
        <v>64</v>
      </c>
      <c r="Q8" s="8" t="s">
        <v>66</v>
      </c>
      <c r="R8" s="8">
        <v>1</v>
      </c>
      <c r="S8" s="8">
        <v>3</v>
      </c>
      <c r="T8" s="8">
        <v>54.42</v>
      </c>
      <c r="U8" s="8">
        <v>32.65</v>
      </c>
      <c r="V8" s="8" t="s">
        <v>244</v>
      </c>
      <c r="W8" s="8" t="s">
        <v>254</v>
      </c>
      <c r="X8" s="19">
        <v>529000</v>
      </c>
      <c r="Y8" s="8">
        <f>529000/54.42</f>
        <v>9720.69092245498</v>
      </c>
      <c r="Z8" s="8" t="s">
        <v>47</v>
      </c>
      <c r="AA8" s="8" t="s">
        <v>47</v>
      </c>
      <c r="AB8" s="8" t="s">
        <v>68</v>
      </c>
      <c r="AC8" s="8" t="s">
        <v>70</v>
      </c>
      <c r="AD8" s="8" t="s">
        <v>72</v>
      </c>
      <c r="AE8" s="5" t="s">
        <v>47</v>
      </c>
      <c r="AF8" s="8" t="s">
        <v>47</v>
      </c>
      <c r="AG8" s="8" t="s">
        <v>47</v>
      </c>
      <c r="AH8" s="8" t="s">
        <v>47</v>
      </c>
      <c r="AI8" s="8" t="s">
        <v>62</v>
      </c>
      <c r="AJ8" s="20">
        <v>1.23</v>
      </c>
      <c r="AK8" s="4" t="s">
        <v>268</v>
      </c>
      <c r="AL8" s="8" t="s">
        <v>47</v>
      </c>
    </row>
    <row r="9" spans="1:38" ht="26.25" customHeight="1">
      <c r="A9" s="4" t="s">
        <v>39</v>
      </c>
      <c r="B9" s="4" t="s">
        <v>260</v>
      </c>
      <c r="C9" s="4" t="s">
        <v>261</v>
      </c>
      <c r="D9" s="4" t="s">
        <v>262</v>
      </c>
      <c r="E9" s="4" t="s">
        <v>265</v>
      </c>
      <c r="F9" s="4" t="s">
        <v>266</v>
      </c>
      <c r="G9" s="4" t="s">
        <v>38</v>
      </c>
      <c r="H9" s="4" t="s">
        <v>34</v>
      </c>
      <c r="I9" s="4" t="s">
        <v>35</v>
      </c>
      <c r="J9" s="4" t="s">
        <v>36</v>
      </c>
      <c r="K9" s="4" t="s">
        <v>37</v>
      </c>
      <c r="L9" s="4" t="s">
        <v>63</v>
      </c>
      <c r="M9" s="15" t="s">
        <v>75</v>
      </c>
      <c r="N9" s="8" t="s">
        <v>42</v>
      </c>
      <c r="O9" s="8" t="s">
        <v>43</v>
      </c>
      <c r="P9" s="8" t="s">
        <v>64</v>
      </c>
      <c r="Q9" s="8" t="s">
        <v>80</v>
      </c>
      <c r="R9" s="8">
        <v>0</v>
      </c>
      <c r="S9" s="8">
        <v>3</v>
      </c>
      <c r="T9" s="8">
        <v>53.01</v>
      </c>
      <c r="U9" s="8">
        <v>50.4</v>
      </c>
      <c r="V9" s="8" t="s">
        <v>246</v>
      </c>
      <c r="W9" s="8" t="s">
        <v>254</v>
      </c>
      <c r="X9" s="19">
        <v>507000</v>
      </c>
      <c r="Y9" s="22">
        <f>507000/53.01</f>
        <v>9564.2331635540468</v>
      </c>
      <c r="Z9" s="8" t="s">
        <v>47</v>
      </c>
      <c r="AA9" s="8" t="s">
        <v>47</v>
      </c>
      <c r="AB9" s="8" t="s">
        <v>199</v>
      </c>
      <c r="AC9" s="8" t="s">
        <v>70</v>
      </c>
      <c r="AD9" s="8" t="s">
        <v>160</v>
      </c>
      <c r="AE9" s="5" t="s">
        <v>47</v>
      </c>
      <c r="AF9" s="8" t="s">
        <v>47</v>
      </c>
      <c r="AG9" s="8" t="s">
        <v>47</v>
      </c>
      <c r="AH9" s="8" t="s">
        <v>47</v>
      </c>
      <c r="AI9" s="8" t="s">
        <v>62</v>
      </c>
      <c r="AJ9" s="20">
        <v>1.23</v>
      </c>
      <c r="AK9" s="4" t="s">
        <v>268</v>
      </c>
      <c r="AL9" s="8" t="s">
        <v>47</v>
      </c>
    </row>
    <row r="10" spans="1:38" ht="20.100000000000001" customHeight="1">
      <c r="A10" s="4" t="s">
        <v>39</v>
      </c>
      <c r="B10" s="4" t="s">
        <v>260</v>
      </c>
      <c r="C10" s="4" t="s">
        <v>261</v>
      </c>
      <c r="D10" s="4" t="s">
        <v>262</v>
      </c>
      <c r="E10" s="4" t="s">
        <v>265</v>
      </c>
      <c r="F10" s="4" t="s">
        <v>266</v>
      </c>
      <c r="G10" s="4" t="s">
        <v>38</v>
      </c>
      <c r="H10" s="4" t="s">
        <v>34</v>
      </c>
      <c r="I10" s="4" t="s">
        <v>35</v>
      </c>
      <c r="J10" s="4" t="s">
        <v>36</v>
      </c>
      <c r="K10" s="4" t="s">
        <v>37</v>
      </c>
      <c r="L10" s="4" t="s">
        <v>63</v>
      </c>
      <c r="M10" s="15" t="s">
        <v>76</v>
      </c>
      <c r="N10" s="8" t="s">
        <v>42</v>
      </c>
      <c r="O10" s="8" t="s">
        <v>43</v>
      </c>
      <c r="P10" s="8" t="s">
        <v>64</v>
      </c>
      <c r="Q10" s="8" t="s">
        <v>81</v>
      </c>
      <c r="R10" s="8">
        <v>1</v>
      </c>
      <c r="S10" s="8">
        <v>4</v>
      </c>
      <c r="T10" s="8">
        <v>59.47</v>
      </c>
      <c r="U10" s="8">
        <v>32.65</v>
      </c>
      <c r="V10" s="8" t="s">
        <v>244</v>
      </c>
      <c r="W10" s="8" t="s">
        <v>46</v>
      </c>
      <c r="X10" s="19">
        <v>529000</v>
      </c>
      <c r="Y10" s="23">
        <f>529000/59.47</f>
        <v>8895.2412981335128</v>
      </c>
      <c r="Z10" s="8" t="s">
        <v>47</v>
      </c>
      <c r="AA10" s="8" t="s">
        <v>47</v>
      </c>
      <c r="AB10" s="8" t="s">
        <v>200</v>
      </c>
      <c r="AC10" s="8" t="s">
        <v>70</v>
      </c>
      <c r="AD10" s="8" t="s">
        <v>153</v>
      </c>
      <c r="AE10" s="5" t="s">
        <v>47</v>
      </c>
      <c r="AF10" s="8" t="s">
        <v>47</v>
      </c>
      <c r="AG10" s="8" t="s">
        <v>47</v>
      </c>
      <c r="AH10" s="8" t="s">
        <v>47</v>
      </c>
      <c r="AI10" s="8" t="s">
        <v>62</v>
      </c>
      <c r="AJ10" s="20">
        <v>1.23</v>
      </c>
      <c r="AK10" s="4" t="s">
        <v>268</v>
      </c>
      <c r="AL10" s="8" t="s">
        <v>47</v>
      </c>
    </row>
    <row r="11" spans="1:38" ht="20.100000000000001" customHeight="1">
      <c r="A11" s="4" t="s">
        <v>39</v>
      </c>
      <c r="B11" s="4" t="s">
        <v>260</v>
      </c>
      <c r="C11" s="4" t="s">
        <v>261</v>
      </c>
      <c r="D11" s="4" t="s">
        <v>262</v>
      </c>
      <c r="E11" s="4" t="s">
        <v>265</v>
      </c>
      <c r="F11" s="4" t="s">
        <v>266</v>
      </c>
      <c r="G11" s="4" t="s">
        <v>38</v>
      </c>
      <c r="H11" s="4" t="s">
        <v>34</v>
      </c>
      <c r="I11" s="4" t="s">
        <v>35</v>
      </c>
      <c r="J11" s="4" t="s">
        <v>36</v>
      </c>
      <c r="K11" s="4" t="s">
        <v>37</v>
      </c>
      <c r="L11" s="4" t="s">
        <v>63</v>
      </c>
      <c r="M11" s="15" t="s">
        <v>77</v>
      </c>
      <c r="N11" s="8" t="s">
        <v>42</v>
      </c>
      <c r="O11" s="8" t="s">
        <v>43</v>
      </c>
      <c r="P11" s="8" t="s">
        <v>64</v>
      </c>
      <c r="Q11" s="8" t="s">
        <v>82</v>
      </c>
      <c r="R11" s="8">
        <v>0</v>
      </c>
      <c r="S11" s="8">
        <v>3</v>
      </c>
      <c r="T11" s="8">
        <v>59.96</v>
      </c>
      <c r="U11" s="8">
        <v>60.2</v>
      </c>
      <c r="V11" s="8" t="s">
        <v>246</v>
      </c>
      <c r="W11" s="8" t="s">
        <v>254</v>
      </c>
      <c r="X11" s="19">
        <v>469000</v>
      </c>
      <c r="Y11" s="23">
        <f>469000/59.96</f>
        <v>7821.881254169446</v>
      </c>
      <c r="Z11" s="8" t="s">
        <v>47</v>
      </c>
      <c r="AA11" s="8" t="s">
        <v>47</v>
      </c>
      <c r="AB11" s="8" t="s">
        <v>201</v>
      </c>
      <c r="AC11" s="8" t="s">
        <v>70</v>
      </c>
      <c r="AD11" s="8" t="s">
        <v>154</v>
      </c>
      <c r="AE11" s="5" t="s">
        <v>47</v>
      </c>
      <c r="AF11" s="8" t="s">
        <v>47</v>
      </c>
      <c r="AG11" s="8" t="s">
        <v>47</v>
      </c>
      <c r="AH11" s="8" t="s">
        <v>47</v>
      </c>
      <c r="AI11" s="8" t="s">
        <v>62</v>
      </c>
      <c r="AJ11" s="20">
        <v>1.23</v>
      </c>
      <c r="AK11" s="4" t="s">
        <v>268</v>
      </c>
      <c r="AL11" s="8" t="s">
        <v>47</v>
      </c>
    </row>
    <row r="12" spans="1:38" ht="20.100000000000001" customHeight="1">
      <c r="A12" s="4" t="s">
        <v>39</v>
      </c>
      <c r="B12" s="4" t="s">
        <v>260</v>
      </c>
      <c r="C12" s="4" t="s">
        <v>261</v>
      </c>
      <c r="D12" s="4" t="s">
        <v>262</v>
      </c>
      <c r="E12" s="4" t="s">
        <v>265</v>
      </c>
      <c r="F12" s="4" t="s">
        <v>266</v>
      </c>
      <c r="G12" s="4" t="s">
        <v>38</v>
      </c>
      <c r="H12" s="4" t="s">
        <v>34</v>
      </c>
      <c r="I12" s="4" t="s">
        <v>35</v>
      </c>
      <c r="J12" s="4" t="s">
        <v>36</v>
      </c>
      <c r="K12" s="4" t="s">
        <v>37</v>
      </c>
      <c r="L12" s="4" t="s">
        <v>63</v>
      </c>
      <c r="M12" s="15" t="s">
        <v>78</v>
      </c>
      <c r="N12" s="8" t="s">
        <v>42</v>
      </c>
      <c r="O12" s="8" t="s">
        <v>43</v>
      </c>
      <c r="P12" s="8" t="s">
        <v>64</v>
      </c>
      <c r="Q12" s="21" t="s">
        <v>83</v>
      </c>
      <c r="R12" s="8">
        <v>1</v>
      </c>
      <c r="S12" s="8">
        <v>3</v>
      </c>
      <c r="T12" s="8">
        <v>64.72</v>
      </c>
      <c r="U12" s="8">
        <v>32.65</v>
      </c>
      <c r="V12" s="8" t="s">
        <v>244</v>
      </c>
      <c r="W12" s="8" t="s">
        <v>46</v>
      </c>
      <c r="X12" s="19">
        <v>549000</v>
      </c>
      <c r="Y12" s="23">
        <f>549000/64.72</f>
        <v>8482.6946847960444</v>
      </c>
      <c r="Z12" s="8" t="s">
        <v>47</v>
      </c>
      <c r="AA12" s="8" t="s">
        <v>47</v>
      </c>
      <c r="AB12" s="8" t="s">
        <v>202</v>
      </c>
      <c r="AC12" s="8" t="s">
        <v>70</v>
      </c>
      <c r="AD12" s="8" t="s">
        <v>155</v>
      </c>
      <c r="AE12" s="5" t="s">
        <v>47</v>
      </c>
      <c r="AF12" s="8" t="s">
        <v>47</v>
      </c>
      <c r="AG12" s="8" t="s">
        <v>47</v>
      </c>
      <c r="AH12" s="8" t="s">
        <v>47</v>
      </c>
      <c r="AI12" s="8" t="s">
        <v>62</v>
      </c>
      <c r="AJ12" s="20">
        <v>1.23</v>
      </c>
      <c r="AK12" s="4" t="s">
        <v>268</v>
      </c>
      <c r="AL12" s="8" t="s">
        <v>47</v>
      </c>
    </row>
    <row r="13" spans="1:38" ht="20.100000000000001" customHeight="1">
      <c r="A13" s="4" t="s">
        <v>39</v>
      </c>
      <c r="B13" s="4" t="s">
        <v>260</v>
      </c>
      <c r="C13" s="4" t="s">
        <v>261</v>
      </c>
      <c r="D13" s="4" t="s">
        <v>262</v>
      </c>
      <c r="E13" s="4" t="s">
        <v>265</v>
      </c>
      <c r="F13" s="4" t="s">
        <v>266</v>
      </c>
      <c r="G13" s="4" t="s">
        <v>38</v>
      </c>
      <c r="H13" s="4" t="s">
        <v>34</v>
      </c>
      <c r="I13" s="4" t="s">
        <v>35</v>
      </c>
      <c r="J13" s="4" t="s">
        <v>36</v>
      </c>
      <c r="K13" s="4" t="s">
        <v>37</v>
      </c>
      <c r="L13" s="4" t="s">
        <v>63</v>
      </c>
      <c r="M13" s="15" t="s">
        <v>79</v>
      </c>
      <c r="N13" s="8" t="s">
        <v>42</v>
      </c>
      <c r="O13" s="8" t="s">
        <v>43</v>
      </c>
      <c r="P13" s="8" t="s">
        <v>64</v>
      </c>
      <c r="Q13" s="8" t="s">
        <v>84</v>
      </c>
      <c r="R13" s="8">
        <v>0</v>
      </c>
      <c r="S13" s="8">
        <v>3</v>
      </c>
      <c r="T13" s="8">
        <v>59.88</v>
      </c>
      <c r="U13" s="8">
        <v>68.599999999999994</v>
      </c>
      <c r="V13" s="8" t="s">
        <v>246</v>
      </c>
      <c r="W13" s="8" t="s">
        <v>254</v>
      </c>
      <c r="X13" s="19">
        <v>469000</v>
      </c>
      <c r="Y13" s="23">
        <f>469000/59.88</f>
        <v>7832.3313293253168</v>
      </c>
      <c r="Z13" s="8" t="s">
        <v>47</v>
      </c>
      <c r="AA13" s="8" t="s">
        <v>47</v>
      </c>
      <c r="AB13" s="8" t="s">
        <v>203</v>
      </c>
      <c r="AC13" s="8" t="s">
        <v>70</v>
      </c>
      <c r="AD13" s="8" t="s">
        <v>159</v>
      </c>
      <c r="AE13" s="5" t="s">
        <v>47</v>
      </c>
      <c r="AF13" s="8" t="s">
        <v>47</v>
      </c>
      <c r="AG13" s="8" t="s">
        <v>47</v>
      </c>
      <c r="AH13" s="8" t="s">
        <v>47</v>
      </c>
      <c r="AI13" s="8" t="s">
        <v>62</v>
      </c>
      <c r="AJ13" s="20">
        <v>1.23</v>
      </c>
      <c r="AK13" s="4" t="s">
        <v>268</v>
      </c>
      <c r="AL13" s="8" t="s">
        <v>47</v>
      </c>
    </row>
    <row r="14" spans="1:38" ht="20.100000000000001" customHeight="1">
      <c r="A14" s="4" t="s">
        <v>39</v>
      </c>
      <c r="B14" s="4" t="s">
        <v>260</v>
      </c>
      <c r="C14" s="4" t="s">
        <v>261</v>
      </c>
      <c r="D14" s="4" t="s">
        <v>262</v>
      </c>
      <c r="E14" s="4" t="s">
        <v>265</v>
      </c>
      <c r="F14" s="4" t="s">
        <v>266</v>
      </c>
      <c r="G14" s="4" t="s">
        <v>38</v>
      </c>
      <c r="H14" s="4" t="s">
        <v>34</v>
      </c>
      <c r="I14" s="4" t="s">
        <v>35</v>
      </c>
      <c r="J14" s="4" t="s">
        <v>36</v>
      </c>
      <c r="K14" s="4" t="s">
        <v>37</v>
      </c>
      <c r="L14" s="4" t="s">
        <v>63</v>
      </c>
      <c r="M14" s="15" t="s">
        <v>85</v>
      </c>
      <c r="N14" s="8" t="s">
        <v>42</v>
      </c>
      <c r="O14" s="8" t="s">
        <v>43</v>
      </c>
      <c r="P14" s="8" t="s">
        <v>64</v>
      </c>
      <c r="Q14" s="8" t="s">
        <v>98</v>
      </c>
      <c r="R14" s="8">
        <v>1</v>
      </c>
      <c r="S14" s="8">
        <v>4</v>
      </c>
      <c r="T14" s="8">
        <v>66.25</v>
      </c>
      <c r="U14" s="8">
        <v>32.65</v>
      </c>
      <c r="V14" s="8" t="s">
        <v>244</v>
      </c>
      <c r="W14" s="8" t="s">
        <v>46</v>
      </c>
      <c r="X14" s="19">
        <v>549000</v>
      </c>
      <c r="Y14" s="23">
        <f>549000/66.25</f>
        <v>8286.7924528301883</v>
      </c>
      <c r="Z14" s="8" t="s">
        <v>47</v>
      </c>
      <c r="AA14" s="8" t="s">
        <v>47</v>
      </c>
      <c r="AB14" s="8" t="s">
        <v>204</v>
      </c>
      <c r="AC14" s="8" t="s">
        <v>70</v>
      </c>
      <c r="AD14" s="8" t="s">
        <v>156</v>
      </c>
      <c r="AE14" s="5" t="s">
        <v>47</v>
      </c>
      <c r="AF14" s="8" t="s">
        <v>47</v>
      </c>
      <c r="AG14" s="8" t="s">
        <v>47</v>
      </c>
      <c r="AH14" s="8" t="s">
        <v>47</v>
      </c>
      <c r="AI14" s="8" t="s">
        <v>62</v>
      </c>
      <c r="AJ14" s="20">
        <v>1.23</v>
      </c>
      <c r="AK14" s="4" t="s">
        <v>268</v>
      </c>
      <c r="AL14" s="8" t="s">
        <v>47</v>
      </c>
    </row>
    <row r="15" spans="1:38" ht="20.100000000000001" customHeight="1">
      <c r="A15" s="4" t="s">
        <v>39</v>
      </c>
      <c r="B15" s="4" t="s">
        <v>260</v>
      </c>
      <c r="C15" s="4" t="s">
        <v>261</v>
      </c>
      <c r="D15" s="4" t="s">
        <v>262</v>
      </c>
      <c r="E15" s="4" t="s">
        <v>265</v>
      </c>
      <c r="F15" s="4" t="s">
        <v>266</v>
      </c>
      <c r="G15" s="4" t="s">
        <v>38</v>
      </c>
      <c r="H15" s="4" t="s">
        <v>34</v>
      </c>
      <c r="I15" s="4" t="s">
        <v>35</v>
      </c>
      <c r="J15" s="4" t="s">
        <v>36</v>
      </c>
      <c r="K15" s="4" t="s">
        <v>37</v>
      </c>
      <c r="L15" s="4" t="s">
        <v>63</v>
      </c>
      <c r="M15" s="15" t="s">
        <v>86</v>
      </c>
      <c r="N15" s="8" t="s">
        <v>42</v>
      </c>
      <c r="O15" s="8" t="s">
        <v>43</v>
      </c>
      <c r="P15" s="8" t="s">
        <v>64</v>
      </c>
      <c r="Q15" s="8" t="s">
        <v>99</v>
      </c>
      <c r="R15" s="8">
        <v>0</v>
      </c>
      <c r="S15" s="8">
        <v>3</v>
      </c>
      <c r="T15" s="8">
        <v>58.66</v>
      </c>
      <c r="U15" s="8">
        <v>63.9</v>
      </c>
      <c r="V15" s="8" t="s">
        <v>246</v>
      </c>
      <c r="W15" s="8" t="s">
        <v>254</v>
      </c>
      <c r="X15" s="19">
        <v>469000</v>
      </c>
      <c r="Y15" s="23">
        <f>469000/58.66</f>
        <v>7995.2267303102626</v>
      </c>
      <c r="Z15" s="8" t="s">
        <v>47</v>
      </c>
      <c r="AA15" s="8" t="s">
        <v>47</v>
      </c>
      <c r="AB15" s="8" t="s">
        <v>205</v>
      </c>
      <c r="AC15" s="8" t="s">
        <v>70</v>
      </c>
      <c r="AD15" s="8" t="s">
        <v>161</v>
      </c>
      <c r="AE15" s="5" t="s">
        <v>47</v>
      </c>
      <c r="AF15" s="8" t="s">
        <v>47</v>
      </c>
      <c r="AG15" s="8" t="s">
        <v>47</v>
      </c>
      <c r="AH15" s="8" t="s">
        <v>47</v>
      </c>
      <c r="AI15" s="8" t="s">
        <v>62</v>
      </c>
      <c r="AJ15" s="20">
        <v>1.23</v>
      </c>
      <c r="AK15" s="4" t="s">
        <v>268</v>
      </c>
      <c r="AL15" s="8" t="s">
        <v>47</v>
      </c>
    </row>
    <row r="16" spans="1:38" ht="20.100000000000001" customHeight="1">
      <c r="A16" s="4" t="s">
        <v>39</v>
      </c>
      <c r="B16" s="4" t="s">
        <v>260</v>
      </c>
      <c r="C16" s="4" t="s">
        <v>261</v>
      </c>
      <c r="D16" s="4" t="s">
        <v>262</v>
      </c>
      <c r="E16" s="4" t="s">
        <v>265</v>
      </c>
      <c r="F16" s="4" t="s">
        <v>266</v>
      </c>
      <c r="G16" s="4" t="s">
        <v>38</v>
      </c>
      <c r="H16" s="4" t="s">
        <v>34</v>
      </c>
      <c r="I16" s="4" t="s">
        <v>35</v>
      </c>
      <c r="J16" s="4" t="s">
        <v>36</v>
      </c>
      <c r="K16" s="4" t="s">
        <v>37</v>
      </c>
      <c r="L16" s="4" t="s">
        <v>63</v>
      </c>
      <c r="M16" s="15" t="s">
        <v>87</v>
      </c>
      <c r="N16" s="8" t="s">
        <v>42</v>
      </c>
      <c r="O16" s="8" t="s">
        <v>43</v>
      </c>
      <c r="P16" s="8" t="s">
        <v>64</v>
      </c>
      <c r="Q16" s="8" t="s">
        <v>100</v>
      </c>
      <c r="R16" s="8">
        <v>1</v>
      </c>
      <c r="S16" s="8">
        <v>4</v>
      </c>
      <c r="T16" s="8">
        <v>65.040000000000006</v>
      </c>
      <c r="U16" s="8">
        <v>32.65</v>
      </c>
      <c r="V16" s="8" t="s">
        <v>244</v>
      </c>
      <c r="W16" s="8" t="s">
        <v>46</v>
      </c>
      <c r="X16" s="19">
        <v>549000</v>
      </c>
      <c r="Y16" s="23">
        <f>549000/65.04</f>
        <v>8440.9594095940956</v>
      </c>
      <c r="Z16" s="8" t="s">
        <v>47</v>
      </c>
      <c r="AA16" s="8" t="s">
        <v>47</v>
      </c>
      <c r="AB16" s="8" t="s">
        <v>206</v>
      </c>
      <c r="AC16" s="8" t="s">
        <v>70</v>
      </c>
      <c r="AD16" s="8" t="s">
        <v>157</v>
      </c>
      <c r="AE16" s="5" t="s">
        <v>47</v>
      </c>
      <c r="AF16" s="8" t="s">
        <v>47</v>
      </c>
      <c r="AG16" s="8" t="s">
        <v>47</v>
      </c>
      <c r="AH16" s="8" t="s">
        <v>47</v>
      </c>
      <c r="AI16" s="8" t="s">
        <v>62</v>
      </c>
      <c r="AJ16" s="20">
        <v>1.23</v>
      </c>
      <c r="AK16" s="4" t="s">
        <v>268</v>
      </c>
      <c r="AL16" s="8" t="s">
        <v>47</v>
      </c>
    </row>
    <row r="17" spans="1:38" ht="20.100000000000001" customHeight="1">
      <c r="A17" s="4" t="s">
        <v>39</v>
      </c>
      <c r="B17" s="4" t="s">
        <v>260</v>
      </c>
      <c r="C17" s="4" t="s">
        <v>261</v>
      </c>
      <c r="D17" s="4" t="s">
        <v>262</v>
      </c>
      <c r="E17" s="4" t="s">
        <v>265</v>
      </c>
      <c r="F17" s="4" t="s">
        <v>266</v>
      </c>
      <c r="G17" s="4" t="s">
        <v>38</v>
      </c>
      <c r="H17" s="4" t="s">
        <v>34</v>
      </c>
      <c r="I17" s="4" t="s">
        <v>35</v>
      </c>
      <c r="J17" s="4" t="s">
        <v>36</v>
      </c>
      <c r="K17" s="4" t="s">
        <v>37</v>
      </c>
      <c r="L17" s="4" t="s">
        <v>63</v>
      </c>
      <c r="M17" s="15" t="s">
        <v>88</v>
      </c>
      <c r="N17" s="8" t="s">
        <v>42</v>
      </c>
      <c r="O17" s="8" t="s">
        <v>43</v>
      </c>
      <c r="P17" s="8" t="s">
        <v>64</v>
      </c>
      <c r="Q17" s="8" t="s">
        <v>101</v>
      </c>
      <c r="R17" s="8">
        <v>0</v>
      </c>
      <c r="S17" s="8">
        <v>3</v>
      </c>
      <c r="T17" s="8">
        <v>57.04</v>
      </c>
      <c r="U17" s="8">
        <v>61.9</v>
      </c>
      <c r="V17" s="8" t="s">
        <v>246</v>
      </c>
      <c r="W17" s="8" t="s">
        <v>254</v>
      </c>
      <c r="X17" s="19">
        <v>481200</v>
      </c>
      <c r="Y17" s="23">
        <f>481000/57.04</f>
        <v>8432.6788218793827</v>
      </c>
      <c r="Z17" s="8" t="s">
        <v>47</v>
      </c>
      <c r="AA17" s="8" t="s">
        <v>47</v>
      </c>
      <c r="AB17" s="8" t="s">
        <v>207</v>
      </c>
      <c r="AC17" s="8" t="s">
        <v>70</v>
      </c>
      <c r="AD17" s="8" t="s">
        <v>162</v>
      </c>
      <c r="AE17" s="5" t="s">
        <v>47</v>
      </c>
      <c r="AF17" s="8" t="s">
        <v>47</v>
      </c>
      <c r="AG17" s="8" t="s">
        <v>47</v>
      </c>
      <c r="AH17" s="8" t="s">
        <v>47</v>
      </c>
      <c r="AI17" s="8" t="s">
        <v>62</v>
      </c>
      <c r="AJ17" s="20">
        <v>1.23</v>
      </c>
      <c r="AK17" s="4" t="s">
        <v>268</v>
      </c>
      <c r="AL17" s="8" t="s">
        <v>47</v>
      </c>
    </row>
    <row r="18" spans="1:38" ht="19.899999999999999" customHeight="1">
      <c r="A18" s="4" t="s">
        <v>39</v>
      </c>
      <c r="B18" s="4" t="s">
        <v>260</v>
      </c>
      <c r="C18" s="4" t="s">
        <v>261</v>
      </c>
      <c r="D18" s="4" t="s">
        <v>262</v>
      </c>
      <c r="E18" s="4" t="s">
        <v>265</v>
      </c>
      <c r="F18" s="4" t="s">
        <v>266</v>
      </c>
      <c r="G18" s="4" t="s">
        <v>38</v>
      </c>
      <c r="H18" s="4" t="s">
        <v>34</v>
      </c>
      <c r="I18" s="4" t="s">
        <v>35</v>
      </c>
      <c r="J18" s="4" t="s">
        <v>36</v>
      </c>
      <c r="K18" s="4" t="s">
        <v>37</v>
      </c>
      <c r="L18" s="4" t="s">
        <v>63</v>
      </c>
      <c r="M18" s="15" t="s">
        <v>89</v>
      </c>
      <c r="N18" s="8" t="s">
        <v>42</v>
      </c>
      <c r="O18" s="8" t="s">
        <v>43</v>
      </c>
      <c r="P18" s="8" t="s">
        <v>64</v>
      </c>
      <c r="Q18" s="8" t="s">
        <v>102</v>
      </c>
      <c r="R18" s="8">
        <v>1</v>
      </c>
      <c r="S18" s="8">
        <v>4</v>
      </c>
      <c r="T18" s="8">
        <v>63.45</v>
      </c>
      <c r="U18" s="8">
        <v>32.65</v>
      </c>
      <c r="V18" s="8" t="s">
        <v>244</v>
      </c>
      <c r="W18" s="8" t="s">
        <v>254</v>
      </c>
      <c r="X18" s="19">
        <v>549000</v>
      </c>
      <c r="Y18" s="23">
        <f>549000/63.45</f>
        <v>8652.4822695035455</v>
      </c>
      <c r="Z18" s="8" t="s">
        <v>47</v>
      </c>
      <c r="AA18" s="8" t="s">
        <v>47</v>
      </c>
      <c r="AB18" s="8" t="s">
        <v>208</v>
      </c>
      <c r="AC18" s="8" t="s">
        <v>70</v>
      </c>
      <c r="AD18" s="8" t="s">
        <v>158</v>
      </c>
      <c r="AE18" s="5" t="s">
        <v>47</v>
      </c>
      <c r="AF18" s="8" t="s">
        <v>47</v>
      </c>
      <c r="AG18" s="8" t="s">
        <v>47</v>
      </c>
      <c r="AH18" s="8" t="s">
        <v>47</v>
      </c>
      <c r="AI18" s="8" t="s">
        <v>62</v>
      </c>
      <c r="AJ18" s="20">
        <v>1.23</v>
      </c>
      <c r="AK18" s="4" t="s">
        <v>268</v>
      </c>
      <c r="AL18" s="8" t="s">
        <v>47</v>
      </c>
    </row>
    <row r="19" spans="1:38" ht="19.899999999999999" customHeight="1">
      <c r="A19" s="4" t="s">
        <v>39</v>
      </c>
      <c r="B19" s="4" t="s">
        <v>260</v>
      </c>
      <c r="C19" s="4" t="s">
        <v>261</v>
      </c>
      <c r="D19" s="4" t="s">
        <v>262</v>
      </c>
      <c r="E19" s="4" t="s">
        <v>265</v>
      </c>
      <c r="F19" s="4" t="s">
        <v>266</v>
      </c>
      <c r="G19" s="4" t="s">
        <v>38</v>
      </c>
      <c r="H19" s="4" t="s">
        <v>34</v>
      </c>
      <c r="I19" s="4" t="s">
        <v>35</v>
      </c>
      <c r="J19" s="4" t="s">
        <v>36</v>
      </c>
      <c r="K19" s="4" t="s">
        <v>37</v>
      </c>
      <c r="L19" s="4" t="s">
        <v>63</v>
      </c>
      <c r="M19" s="15" t="s">
        <v>90</v>
      </c>
      <c r="N19" s="8" t="s">
        <v>42</v>
      </c>
      <c r="O19" s="8" t="s">
        <v>43</v>
      </c>
      <c r="P19" s="8" t="s">
        <v>64</v>
      </c>
      <c r="Q19" s="8" t="s">
        <v>103</v>
      </c>
      <c r="R19" s="8">
        <v>0</v>
      </c>
      <c r="S19" s="8">
        <v>3</v>
      </c>
      <c r="T19" s="8">
        <v>55.02</v>
      </c>
      <c r="U19" s="8">
        <v>56.9</v>
      </c>
      <c r="V19" s="8" t="s">
        <v>246</v>
      </c>
      <c r="W19" s="8" t="s">
        <v>254</v>
      </c>
      <c r="X19" s="19">
        <v>449000</v>
      </c>
      <c r="Y19" s="23">
        <f>449000/55.02</f>
        <v>8160.6688476917479</v>
      </c>
      <c r="Z19" s="8" t="s">
        <v>47</v>
      </c>
      <c r="AA19" s="8" t="s">
        <v>47</v>
      </c>
      <c r="AB19" s="8" t="s">
        <v>209</v>
      </c>
      <c r="AC19" s="8" t="s">
        <v>70</v>
      </c>
      <c r="AD19" s="8" t="s">
        <v>163</v>
      </c>
      <c r="AE19" s="5" t="s">
        <v>47</v>
      </c>
      <c r="AF19" s="8" t="s">
        <v>47</v>
      </c>
      <c r="AG19" s="8" t="s">
        <v>47</v>
      </c>
      <c r="AH19" s="8" t="s">
        <v>47</v>
      </c>
      <c r="AI19" s="8" t="s">
        <v>62</v>
      </c>
      <c r="AJ19" s="20">
        <v>1.23</v>
      </c>
      <c r="AK19" s="4" t="s">
        <v>268</v>
      </c>
      <c r="AL19" s="8" t="s">
        <v>47</v>
      </c>
    </row>
    <row r="20" spans="1:38" ht="19.899999999999999" customHeight="1">
      <c r="A20" s="4" t="s">
        <v>39</v>
      </c>
      <c r="B20" s="4" t="s">
        <v>260</v>
      </c>
      <c r="C20" s="4" t="s">
        <v>261</v>
      </c>
      <c r="D20" s="4" t="s">
        <v>262</v>
      </c>
      <c r="E20" s="4" t="s">
        <v>265</v>
      </c>
      <c r="F20" s="4" t="s">
        <v>266</v>
      </c>
      <c r="G20" s="4" t="s">
        <v>38</v>
      </c>
      <c r="H20" s="4" t="s">
        <v>34</v>
      </c>
      <c r="I20" s="4" t="s">
        <v>35</v>
      </c>
      <c r="J20" s="4" t="s">
        <v>36</v>
      </c>
      <c r="K20" s="4" t="s">
        <v>37</v>
      </c>
      <c r="L20" s="4" t="s">
        <v>63</v>
      </c>
      <c r="M20" s="15" t="s">
        <v>91</v>
      </c>
      <c r="N20" s="8" t="s">
        <v>42</v>
      </c>
      <c r="O20" s="8" t="s">
        <v>43</v>
      </c>
      <c r="P20" s="8" t="s">
        <v>64</v>
      </c>
      <c r="Q20" s="8" t="s">
        <v>104</v>
      </c>
      <c r="R20" s="8">
        <v>1</v>
      </c>
      <c r="S20" s="8">
        <v>4</v>
      </c>
      <c r="T20" s="8">
        <v>61.46</v>
      </c>
      <c r="U20" s="8">
        <v>32.65</v>
      </c>
      <c r="V20" s="8" t="s">
        <v>244</v>
      </c>
      <c r="W20" s="8" t="s">
        <v>254</v>
      </c>
      <c r="X20" s="19">
        <v>539000</v>
      </c>
      <c r="Y20" s="23">
        <f>539000/61.46</f>
        <v>8769.9316628701599</v>
      </c>
      <c r="Z20" s="8" t="s">
        <v>47</v>
      </c>
      <c r="AA20" s="8" t="s">
        <v>47</v>
      </c>
      <c r="AB20" s="8" t="s">
        <v>210</v>
      </c>
      <c r="AC20" s="8" t="s">
        <v>70</v>
      </c>
      <c r="AD20" s="8" t="s">
        <v>177</v>
      </c>
      <c r="AE20" s="5" t="s">
        <v>47</v>
      </c>
      <c r="AF20" s="8" t="s">
        <v>47</v>
      </c>
      <c r="AG20" s="8" t="s">
        <v>47</v>
      </c>
      <c r="AH20" s="8" t="s">
        <v>47</v>
      </c>
      <c r="AI20" s="8" t="s">
        <v>62</v>
      </c>
      <c r="AJ20" s="20">
        <v>1.23</v>
      </c>
      <c r="AK20" s="4" t="s">
        <v>268</v>
      </c>
      <c r="AL20" s="8" t="s">
        <v>47</v>
      </c>
    </row>
    <row r="21" spans="1:38" ht="19.899999999999999" customHeight="1">
      <c r="A21" s="4" t="s">
        <v>39</v>
      </c>
      <c r="B21" s="4" t="s">
        <v>260</v>
      </c>
      <c r="C21" s="4" t="s">
        <v>261</v>
      </c>
      <c r="D21" s="4" t="s">
        <v>262</v>
      </c>
      <c r="E21" s="4" t="s">
        <v>265</v>
      </c>
      <c r="F21" s="4" t="s">
        <v>266</v>
      </c>
      <c r="G21" s="4" t="s">
        <v>38</v>
      </c>
      <c r="H21" s="4" t="s">
        <v>34</v>
      </c>
      <c r="I21" s="4" t="s">
        <v>35</v>
      </c>
      <c r="J21" s="4" t="s">
        <v>36</v>
      </c>
      <c r="K21" s="4" t="s">
        <v>37</v>
      </c>
      <c r="L21" s="4" t="s">
        <v>63</v>
      </c>
      <c r="M21" s="15" t="s">
        <v>92</v>
      </c>
      <c r="N21" s="8" t="s">
        <v>42</v>
      </c>
      <c r="O21" s="8" t="s">
        <v>43</v>
      </c>
      <c r="P21" s="8" t="s">
        <v>64</v>
      </c>
      <c r="Q21" s="8" t="s">
        <v>105</v>
      </c>
      <c r="R21" s="8" t="s">
        <v>255</v>
      </c>
      <c r="S21" s="8">
        <v>3</v>
      </c>
      <c r="T21" s="8">
        <v>53.65</v>
      </c>
      <c r="U21" s="8">
        <v>53.7</v>
      </c>
      <c r="V21" s="8" t="s">
        <v>246</v>
      </c>
      <c r="W21" s="8" t="s">
        <v>254</v>
      </c>
      <c r="X21" s="19">
        <v>449000</v>
      </c>
      <c r="Y21" s="23">
        <f>449000/53.65</f>
        <v>8369.0587138863011</v>
      </c>
      <c r="Z21" s="8" t="s">
        <v>47</v>
      </c>
      <c r="AA21" s="8" t="s">
        <v>47</v>
      </c>
      <c r="AB21" s="8" t="s">
        <v>211</v>
      </c>
      <c r="AC21" s="8" t="s">
        <v>70</v>
      </c>
      <c r="AD21" s="8" t="s">
        <v>164</v>
      </c>
      <c r="AE21" s="5" t="s">
        <v>47</v>
      </c>
      <c r="AF21" s="8" t="s">
        <v>47</v>
      </c>
      <c r="AG21" s="8" t="s">
        <v>47</v>
      </c>
      <c r="AH21" s="8" t="s">
        <v>47</v>
      </c>
      <c r="AI21" s="8" t="s">
        <v>62</v>
      </c>
      <c r="AJ21" s="20">
        <v>1.23</v>
      </c>
      <c r="AK21" s="4" t="s">
        <v>268</v>
      </c>
      <c r="AL21" s="8" t="s">
        <v>47</v>
      </c>
    </row>
    <row r="22" spans="1:38" ht="19.899999999999999" customHeight="1">
      <c r="A22" s="4" t="s">
        <v>39</v>
      </c>
      <c r="B22" s="4" t="s">
        <v>260</v>
      </c>
      <c r="C22" s="4" t="s">
        <v>261</v>
      </c>
      <c r="D22" s="4" t="s">
        <v>262</v>
      </c>
      <c r="E22" s="4" t="s">
        <v>265</v>
      </c>
      <c r="F22" s="4" t="s">
        <v>266</v>
      </c>
      <c r="G22" s="4" t="s">
        <v>38</v>
      </c>
      <c r="H22" s="4" t="s">
        <v>34</v>
      </c>
      <c r="I22" s="4" t="s">
        <v>35</v>
      </c>
      <c r="J22" s="4" t="s">
        <v>36</v>
      </c>
      <c r="K22" s="4" t="s">
        <v>37</v>
      </c>
      <c r="L22" s="4" t="s">
        <v>63</v>
      </c>
      <c r="M22" s="15" t="s">
        <v>60</v>
      </c>
      <c r="N22" s="8" t="s">
        <v>42</v>
      </c>
      <c r="O22" s="8" t="s">
        <v>43</v>
      </c>
      <c r="P22" s="8" t="s">
        <v>64</v>
      </c>
      <c r="Q22" s="8" t="s">
        <v>106</v>
      </c>
      <c r="R22" s="8" t="s">
        <v>255</v>
      </c>
      <c r="S22" s="8">
        <v>3</v>
      </c>
      <c r="T22" s="8">
        <v>58.41</v>
      </c>
      <c r="U22" s="8">
        <v>32.65</v>
      </c>
      <c r="V22" s="8" t="s">
        <v>244</v>
      </c>
      <c r="W22" s="8" t="s">
        <v>254</v>
      </c>
      <c r="X22" s="19">
        <v>529000</v>
      </c>
      <c r="Y22" s="23">
        <f>529000/58.41</f>
        <v>9056.6683787022776</v>
      </c>
      <c r="Z22" s="8" t="s">
        <v>47</v>
      </c>
      <c r="AA22" s="8" t="s">
        <v>47</v>
      </c>
      <c r="AB22" s="8" t="s">
        <v>212</v>
      </c>
      <c r="AC22" s="8" t="s">
        <v>70</v>
      </c>
      <c r="AD22" s="8" t="s">
        <v>165</v>
      </c>
      <c r="AE22" s="5" t="s">
        <v>47</v>
      </c>
      <c r="AF22" s="8" t="s">
        <v>47</v>
      </c>
      <c r="AG22" s="8" t="s">
        <v>47</v>
      </c>
      <c r="AH22" s="8" t="s">
        <v>47</v>
      </c>
      <c r="AI22" s="8" t="s">
        <v>62</v>
      </c>
      <c r="AJ22" s="20">
        <v>1.23</v>
      </c>
      <c r="AK22" s="4" t="s">
        <v>268</v>
      </c>
      <c r="AL22" s="8" t="s">
        <v>47</v>
      </c>
    </row>
    <row r="23" spans="1:38" ht="27" customHeight="1">
      <c r="A23" s="4" t="s">
        <v>39</v>
      </c>
      <c r="B23" s="4" t="s">
        <v>260</v>
      </c>
      <c r="C23" s="4" t="s">
        <v>261</v>
      </c>
      <c r="D23" s="4" t="s">
        <v>262</v>
      </c>
      <c r="E23" s="4" t="s">
        <v>265</v>
      </c>
      <c r="F23" s="4" t="s">
        <v>266</v>
      </c>
      <c r="G23" s="4" t="s">
        <v>38</v>
      </c>
      <c r="H23" s="4" t="s">
        <v>34</v>
      </c>
      <c r="I23" s="4" t="s">
        <v>35</v>
      </c>
      <c r="J23" s="4" t="s">
        <v>36</v>
      </c>
      <c r="K23" s="4" t="s">
        <v>37</v>
      </c>
      <c r="L23" s="4" t="s">
        <v>63</v>
      </c>
      <c r="M23" s="15" t="s">
        <v>93</v>
      </c>
      <c r="N23" s="8" t="s">
        <v>42</v>
      </c>
      <c r="O23" s="8" t="s">
        <v>43</v>
      </c>
      <c r="P23" s="8" t="s">
        <v>64</v>
      </c>
      <c r="Q23" s="8" t="s">
        <v>107</v>
      </c>
      <c r="R23" s="8" t="s">
        <v>255</v>
      </c>
      <c r="S23" s="8">
        <v>4</v>
      </c>
      <c r="T23" s="8">
        <v>106.23</v>
      </c>
      <c r="U23" s="8">
        <v>126.4</v>
      </c>
      <c r="V23" s="8" t="s">
        <v>246</v>
      </c>
      <c r="W23" s="8" t="s">
        <v>254</v>
      </c>
      <c r="X23" s="19">
        <v>680000</v>
      </c>
      <c r="Y23" s="23">
        <f>680000/106.23</f>
        <v>6401.2049326932129</v>
      </c>
      <c r="Z23" s="8" t="s">
        <v>47</v>
      </c>
      <c r="AA23" s="8" t="s">
        <v>47</v>
      </c>
      <c r="AB23" s="8" t="s">
        <v>213</v>
      </c>
      <c r="AC23" s="8" t="s">
        <v>70</v>
      </c>
      <c r="AD23" s="8" t="s">
        <v>166</v>
      </c>
      <c r="AE23" s="5" t="s">
        <v>47</v>
      </c>
      <c r="AF23" s="8" t="s">
        <v>47</v>
      </c>
      <c r="AG23" s="8" t="s">
        <v>47</v>
      </c>
      <c r="AH23" s="8" t="s">
        <v>47</v>
      </c>
      <c r="AI23" s="8" t="s">
        <v>62</v>
      </c>
      <c r="AJ23" s="20">
        <v>1.23</v>
      </c>
      <c r="AK23" s="4" t="s">
        <v>268</v>
      </c>
      <c r="AL23" s="8" t="s">
        <v>47</v>
      </c>
    </row>
    <row r="24" spans="1:38" ht="19.899999999999999" customHeight="1">
      <c r="A24" s="4" t="s">
        <v>39</v>
      </c>
      <c r="B24" s="4" t="s">
        <v>260</v>
      </c>
      <c r="C24" s="4" t="s">
        <v>261</v>
      </c>
      <c r="D24" s="4" t="s">
        <v>262</v>
      </c>
      <c r="E24" s="4" t="s">
        <v>265</v>
      </c>
      <c r="F24" s="4" t="s">
        <v>266</v>
      </c>
      <c r="G24" s="4" t="s">
        <v>38</v>
      </c>
      <c r="H24" s="4" t="s">
        <v>34</v>
      </c>
      <c r="I24" s="4" t="s">
        <v>35</v>
      </c>
      <c r="J24" s="4" t="s">
        <v>36</v>
      </c>
      <c r="K24" s="4" t="s">
        <v>37</v>
      </c>
      <c r="L24" s="4" t="s">
        <v>63</v>
      </c>
      <c r="M24" s="15" t="s">
        <v>94</v>
      </c>
      <c r="N24" s="8" t="s">
        <v>42</v>
      </c>
      <c r="O24" s="8" t="s">
        <v>43</v>
      </c>
      <c r="P24" s="8" t="s">
        <v>64</v>
      </c>
      <c r="Q24" s="8" t="s">
        <v>108</v>
      </c>
      <c r="R24" s="8" t="s">
        <v>255</v>
      </c>
      <c r="S24" s="8">
        <v>4</v>
      </c>
      <c r="T24" s="8">
        <v>76.459999999999994</v>
      </c>
      <c r="U24" s="8">
        <v>105</v>
      </c>
      <c r="V24" s="8" t="s">
        <v>246</v>
      </c>
      <c r="W24" s="8" t="s">
        <v>46</v>
      </c>
      <c r="X24" s="19">
        <v>629000</v>
      </c>
      <c r="Y24" s="23">
        <f>629000/76.46</f>
        <v>8226.5236725085015</v>
      </c>
      <c r="Z24" s="8" t="s">
        <v>47</v>
      </c>
      <c r="AA24" s="8" t="s">
        <v>47</v>
      </c>
      <c r="AB24" s="8" t="s">
        <v>214</v>
      </c>
      <c r="AC24" s="8" t="s">
        <v>70</v>
      </c>
      <c r="AD24" s="8" t="s">
        <v>178</v>
      </c>
      <c r="AE24" s="5" t="s">
        <v>47</v>
      </c>
      <c r="AF24" s="8" t="s">
        <v>47</v>
      </c>
      <c r="AG24" s="8" t="s">
        <v>47</v>
      </c>
      <c r="AH24" s="8" t="s">
        <v>47</v>
      </c>
      <c r="AI24" s="8" t="s">
        <v>62</v>
      </c>
      <c r="AJ24" s="20">
        <v>1.23</v>
      </c>
      <c r="AK24" s="4" t="s">
        <v>268</v>
      </c>
      <c r="AL24" s="8" t="s">
        <v>47</v>
      </c>
    </row>
    <row r="25" spans="1:38" ht="19.899999999999999" customHeight="1">
      <c r="A25" s="4" t="s">
        <v>39</v>
      </c>
      <c r="B25" s="4" t="s">
        <v>260</v>
      </c>
      <c r="C25" s="4" t="s">
        <v>261</v>
      </c>
      <c r="D25" s="4" t="s">
        <v>262</v>
      </c>
      <c r="E25" s="4" t="s">
        <v>265</v>
      </c>
      <c r="F25" s="4" t="s">
        <v>266</v>
      </c>
      <c r="G25" s="4" t="s">
        <v>38</v>
      </c>
      <c r="H25" s="4" t="s">
        <v>34</v>
      </c>
      <c r="I25" s="4" t="s">
        <v>35</v>
      </c>
      <c r="J25" s="4" t="s">
        <v>36</v>
      </c>
      <c r="K25" s="4" t="s">
        <v>37</v>
      </c>
      <c r="L25" s="4" t="s">
        <v>63</v>
      </c>
      <c r="M25" s="15" t="s">
        <v>95</v>
      </c>
      <c r="N25" s="8" t="s">
        <v>42</v>
      </c>
      <c r="O25" s="8" t="s">
        <v>43</v>
      </c>
      <c r="P25" s="8" t="s">
        <v>97</v>
      </c>
      <c r="Q25" s="8" t="s">
        <v>109</v>
      </c>
      <c r="R25" s="8">
        <v>0</v>
      </c>
      <c r="S25" s="8">
        <v>3</v>
      </c>
      <c r="T25" s="8">
        <v>48.39</v>
      </c>
      <c r="U25" s="8">
        <v>46.5</v>
      </c>
      <c r="V25" s="8" t="s">
        <v>246</v>
      </c>
      <c r="W25" s="8" t="s">
        <v>254</v>
      </c>
      <c r="X25" s="19">
        <v>449000</v>
      </c>
      <c r="Y25" s="23">
        <f>449000/48.39</f>
        <v>9278.7766067369284</v>
      </c>
      <c r="Z25" s="8" t="s">
        <v>47</v>
      </c>
      <c r="AA25" s="8" t="s">
        <v>47</v>
      </c>
      <c r="AB25" s="8" t="s">
        <v>215</v>
      </c>
      <c r="AC25" s="8" t="s">
        <v>70</v>
      </c>
      <c r="AD25" s="8" t="s">
        <v>167</v>
      </c>
      <c r="AE25" s="5" t="s">
        <v>47</v>
      </c>
      <c r="AF25" s="8" t="s">
        <v>47</v>
      </c>
      <c r="AG25" s="8" t="s">
        <v>47</v>
      </c>
      <c r="AH25" s="8" t="s">
        <v>47</v>
      </c>
      <c r="AI25" s="8" t="s">
        <v>62</v>
      </c>
      <c r="AJ25" s="20">
        <v>1.23</v>
      </c>
      <c r="AK25" s="4" t="s">
        <v>268</v>
      </c>
      <c r="AL25" s="8" t="s">
        <v>47</v>
      </c>
    </row>
    <row r="26" spans="1:38" ht="19.899999999999999" customHeight="1">
      <c r="A26" s="4" t="s">
        <v>39</v>
      </c>
      <c r="B26" s="4" t="s">
        <v>260</v>
      </c>
      <c r="C26" s="4" t="s">
        <v>261</v>
      </c>
      <c r="D26" s="4" t="s">
        <v>262</v>
      </c>
      <c r="E26" s="4" t="s">
        <v>265</v>
      </c>
      <c r="F26" s="4" t="s">
        <v>266</v>
      </c>
      <c r="G26" s="4" t="s">
        <v>38</v>
      </c>
      <c r="H26" s="4" t="s">
        <v>34</v>
      </c>
      <c r="I26" s="4" t="s">
        <v>35</v>
      </c>
      <c r="J26" s="4" t="s">
        <v>36</v>
      </c>
      <c r="K26" s="4" t="s">
        <v>37</v>
      </c>
      <c r="L26" s="4" t="s">
        <v>63</v>
      </c>
      <c r="M26" s="15" t="s">
        <v>96</v>
      </c>
      <c r="N26" s="8" t="s">
        <v>42</v>
      </c>
      <c r="O26" s="8" t="s">
        <v>43</v>
      </c>
      <c r="P26" s="8" t="s">
        <v>97</v>
      </c>
      <c r="Q26" s="8" t="s">
        <v>110</v>
      </c>
      <c r="R26" s="8">
        <v>1</v>
      </c>
      <c r="S26" s="8">
        <v>3</v>
      </c>
      <c r="T26" s="8">
        <v>53.15</v>
      </c>
      <c r="U26" s="8">
        <v>32.65</v>
      </c>
      <c r="V26" s="8" t="s">
        <v>248</v>
      </c>
      <c r="W26" s="8" t="s">
        <v>271</v>
      </c>
      <c r="X26" s="19">
        <v>509000</v>
      </c>
      <c r="Y26" s="23">
        <f>509000/53.15</f>
        <v>9576.6698024459074</v>
      </c>
      <c r="Z26" s="8" t="s">
        <v>47</v>
      </c>
      <c r="AA26" s="8" t="s">
        <v>47</v>
      </c>
      <c r="AB26" s="8" t="s">
        <v>216</v>
      </c>
      <c r="AC26" s="8" t="s">
        <v>70</v>
      </c>
      <c r="AD26" s="8" t="s">
        <v>168</v>
      </c>
      <c r="AE26" s="5" t="s">
        <v>47</v>
      </c>
      <c r="AF26" s="8" t="s">
        <v>47</v>
      </c>
      <c r="AG26" s="8" t="s">
        <v>47</v>
      </c>
      <c r="AH26" s="8" t="s">
        <v>47</v>
      </c>
      <c r="AI26" s="8" t="s">
        <v>62</v>
      </c>
      <c r="AJ26" s="20">
        <v>1.23</v>
      </c>
      <c r="AK26" s="4" t="s">
        <v>268</v>
      </c>
      <c r="AL26" s="8" t="s">
        <v>47</v>
      </c>
    </row>
    <row r="27" spans="1:38" ht="19.899999999999999" customHeight="1">
      <c r="A27" s="4" t="s">
        <v>39</v>
      </c>
      <c r="B27" s="4" t="s">
        <v>260</v>
      </c>
      <c r="C27" s="4" t="s">
        <v>261</v>
      </c>
      <c r="D27" s="4" t="s">
        <v>262</v>
      </c>
      <c r="E27" s="4" t="s">
        <v>265</v>
      </c>
      <c r="F27" s="4" t="s">
        <v>266</v>
      </c>
      <c r="G27" s="4" t="s">
        <v>38</v>
      </c>
      <c r="H27" s="4" t="s">
        <v>34</v>
      </c>
      <c r="I27" s="4" t="s">
        <v>35</v>
      </c>
      <c r="J27" s="4" t="s">
        <v>36</v>
      </c>
      <c r="K27" s="4" t="s">
        <v>37</v>
      </c>
      <c r="L27" s="4" t="s">
        <v>63</v>
      </c>
      <c r="M27" s="15" t="s">
        <v>113</v>
      </c>
      <c r="N27" s="8" t="s">
        <v>42</v>
      </c>
      <c r="O27" s="8" t="s">
        <v>43</v>
      </c>
      <c r="P27" s="8" t="s">
        <v>97</v>
      </c>
      <c r="Q27" s="8" t="s">
        <v>111</v>
      </c>
      <c r="R27" s="8">
        <v>0</v>
      </c>
      <c r="S27" s="8">
        <v>3</v>
      </c>
      <c r="T27" s="8">
        <v>48.79</v>
      </c>
      <c r="U27" s="8">
        <v>47.8</v>
      </c>
      <c r="V27" s="8" t="s">
        <v>246</v>
      </c>
      <c r="W27" s="8" t="s">
        <v>254</v>
      </c>
      <c r="X27" s="19">
        <v>429000</v>
      </c>
      <c r="Y27" s="23">
        <f>429000/48.79</f>
        <v>8792.7854068456654</v>
      </c>
      <c r="Z27" s="8" t="s">
        <v>47</v>
      </c>
      <c r="AA27" s="8" t="s">
        <v>47</v>
      </c>
      <c r="AB27" s="8" t="s">
        <v>217</v>
      </c>
      <c r="AC27" s="8" t="s">
        <v>70</v>
      </c>
      <c r="AD27" s="8" t="s">
        <v>169</v>
      </c>
      <c r="AE27" s="5" t="s">
        <v>47</v>
      </c>
      <c r="AF27" s="8" t="s">
        <v>47</v>
      </c>
      <c r="AG27" s="8" t="s">
        <v>47</v>
      </c>
      <c r="AH27" s="8" t="s">
        <v>47</v>
      </c>
      <c r="AI27" s="8" t="s">
        <v>62</v>
      </c>
      <c r="AJ27" s="20">
        <v>1.23</v>
      </c>
      <c r="AK27" s="4" t="s">
        <v>268</v>
      </c>
      <c r="AL27" s="8" t="s">
        <v>47</v>
      </c>
    </row>
    <row r="28" spans="1:38" ht="19.899999999999999" customHeight="1">
      <c r="A28" s="4" t="s">
        <v>39</v>
      </c>
      <c r="B28" s="4" t="s">
        <v>260</v>
      </c>
      <c r="C28" s="4" t="s">
        <v>261</v>
      </c>
      <c r="D28" s="4" t="s">
        <v>262</v>
      </c>
      <c r="E28" s="4" t="s">
        <v>265</v>
      </c>
      <c r="F28" s="4" t="s">
        <v>266</v>
      </c>
      <c r="G28" s="4" t="s">
        <v>38</v>
      </c>
      <c r="H28" s="4" t="s">
        <v>34</v>
      </c>
      <c r="I28" s="4" t="s">
        <v>35</v>
      </c>
      <c r="J28" s="4" t="s">
        <v>36</v>
      </c>
      <c r="K28" s="4" t="s">
        <v>37</v>
      </c>
      <c r="L28" s="4" t="s">
        <v>63</v>
      </c>
      <c r="M28" s="15" t="s">
        <v>114</v>
      </c>
      <c r="N28" s="8" t="s">
        <v>42</v>
      </c>
      <c r="O28" s="8" t="s">
        <v>43</v>
      </c>
      <c r="P28" s="8" t="s">
        <v>97</v>
      </c>
      <c r="Q28" s="8" t="s">
        <v>112</v>
      </c>
      <c r="R28" s="8">
        <v>1</v>
      </c>
      <c r="S28" s="8">
        <v>3</v>
      </c>
      <c r="T28" s="8">
        <v>53.55</v>
      </c>
      <c r="U28" s="8">
        <v>32.65</v>
      </c>
      <c r="V28" s="8" t="s">
        <v>247</v>
      </c>
      <c r="W28" s="8" t="s">
        <v>46</v>
      </c>
      <c r="X28" s="19">
        <v>519000</v>
      </c>
      <c r="Y28" s="23">
        <v>9691.8700000000008</v>
      </c>
      <c r="Z28" s="8" t="s">
        <v>47</v>
      </c>
      <c r="AA28" s="8" t="s">
        <v>47</v>
      </c>
      <c r="AB28" s="8" t="s">
        <v>218</v>
      </c>
      <c r="AC28" s="8" t="s">
        <v>70</v>
      </c>
      <c r="AD28" s="8" t="s">
        <v>170</v>
      </c>
      <c r="AE28" s="5" t="s">
        <v>47</v>
      </c>
      <c r="AF28" s="8" t="s">
        <v>47</v>
      </c>
      <c r="AG28" s="8" t="s">
        <v>47</v>
      </c>
      <c r="AH28" s="8" t="s">
        <v>47</v>
      </c>
      <c r="AI28" s="8" t="s">
        <v>62</v>
      </c>
      <c r="AJ28" s="20">
        <v>1.23</v>
      </c>
      <c r="AK28" s="4" t="s">
        <v>268</v>
      </c>
      <c r="AL28" s="8" t="s">
        <v>47</v>
      </c>
    </row>
    <row r="29" spans="1:38" ht="19.899999999999999" customHeight="1">
      <c r="A29" s="4" t="s">
        <v>39</v>
      </c>
      <c r="B29" s="4" t="s">
        <v>260</v>
      </c>
      <c r="C29" s="4" t="s">
        <v>261</v>
      </c>
      <c r="D29" s="4" t="s">
        <v>262</v>
      </c>
      <c r="E29" s="4" t="s">
        <v>265</v>
      </c>
      <c r="F29" s="4" t="s">
        <v>266</v>
      </c>
      <c r="G29" s="4" t="s">
        <v>38</v>
      </c>
      <c r="H29" s="4" t="s">
        <v>34</v>
      </c>
      <c r="I29" s="4" t="s">
        <v>35</v>
      </c>
      <c r="J29" s="4" t="s">
        <v>36</v>
      </c>
      <c r="K29" s="4" t="s">
        <v>37</v>
      </c>
      <c r="L29" s="4" t="s">
        <v>63</v>
      </c>
      <c r="M29" s="15" t="s">
        <v>115</v>
      </c>
      <c r="N29" s="8" t="s">
        <v>42</v>
      </c>
      <c r="O29" s="8" t="s">
        <v>43</v>
      </c>
      <c r="P29" s="8" t="s">
        <v>97</v>
      </c>
      <c r="Q29" s="8" t="s">
        <v>123</v>
      </c>
      <c r="R29" s="8">
        <v>0</v>
      </c>
      <c r="S29" s="8">
        <v>3</v>
      </c>
      <c r="T29" s="8">
        <v>50.01</v>
      </c>
      <c r="U29" s="8">
        <v>49.9</v>
      </c>
      <c r="V29" s="8" t="s">
        <v>246</v>
      </c>
      <c r="W29" s="8" t="s">
        <v>254</v>
      </c>
      <c r="X29" s="19">
        <v>439000</v>
      </c>
      <c r="Y29" s="23">
        <f>439000/50.01</f>
        <v>8778.2443511297752</v>
      </c>
      <c r="Z29" s="8" t="s">
        <v>47</v>
      </c>
      <c r="AA29" s="8" t="s">
        <v>47</v>
      </c>
      <c r="AB29" s="8" t="s">
        <v>219</v>
      </c>
      <c r="AC29" s="8" t="s">
        <v>70</v>
      </c>
      <c r="AD29" s="8" t="s">
        <v>171</v>
      </c>
      <c r="AE29" s="5" t="s">
        <v>47</v>
      </c>
      <c r="AF29" s="8" t="s">
        <v>47</v>
      </c>
      <c r="AG29" s="8" t="s">
        <v>47</v>
      </c>
      <c r="AH29" s="8" t="s">
        <v>47</v>
      </c>
      <c r="AI29" s="8" t="s">
        <v>62</v>
      </c>
      <c r="AJ29" s="20">
        <v>1.23</v>
      </c>
      <c r="AK29" s="4" t="s">
        <v>268</v>
      </c>
      <c r="AL29" s="8" t="s">
        <v>47</v>
      </c>
    </row>
    <row r="30" spans="1:38" ht="19.899999999999999" customHeight="1">
      <c r="A30" s="4" t="s">
        <v>39</v>
      </c>
      <c r="B30" s="4" t="s">
        <v>260</v>
      </c>
      <c r="C30" s="4" t="s">
        <v>261</v>
      </c>
      <c r="D30" s="4" t="s">
        <v>262</v>
      </c>
      <c r="E30" s="4" t="s">
        <v>265</v>
      </c>
      <c r="F30" s="4" t="s">
        <v>266</v>
      </c>
      <c r="G30" s="4" t="s">
        <v>38</v>
      </c>
      <c r="H30" s="4" t="s">
        <v>34</v>
      </c>
      <c r="I30" s="4" t="s">
        <v>35</v>
      </c>
      <c r="J30" s="4" t="s">
        <v>36</v>
      </c>
      <c r="K30" s="4" t="s">
        <v>37</v>
      </c>
      <c r="L30" s="4" t="s">
        <v>63</v>
      </c>
      <c r="M30" s="15" t="s">
        <v>116</v>
      </c>
      <c r="N30" s="8" t="s">
        <v>42</v>
      </c>
      <c r="O30" s="8" t="s">
        <v>43</v>
      </c>
      <c r="P30" s="8" t="s">
        <v>97</v>
      </c>
      <c r="Q30" s="8" t="s">
        <v>124</v>
      </c>
      <c r="R30" s="8">
        <v>1</v>
      </c>
      <c r="S30" s="8">
        <v>3</v>
      </c>
      <c r="T30" s="8">
        <v>54.77</v>
      </c>
      <c r="U30" s="8">
        <v>32.65</v>
      </c>
      <c r="V30" s="8" t="s">
        <v>247</v>
      </c>
      <c r="W30" s="8" t="s">
        <v>254</v>
      </c>
      <c r="X30" s="19">
        <v>500000</v>
      </c>
      <c r="Y30" s="23">
        <v>9129.08</v>
      </c>
      <c r="Z30" s="8" t="s">
        <v>47</v>
      </c>
      <c r="AA30" s="8" t="s">
        <v>47</v>
      </c>
      <c r="AB30" s="8" t="s">
        <v>220</v>
      </c>
      <c r="AC30" s="8" t="s">
        <v>70</v>
      </c>
      <c r="AD30" s="8" t="s">
        <v>172</v>
      </c>
      <c r="AE30" s="5" t="s">
        <v>47</v>
      </c>
      <c r="AF30" s="8" t="s">
        <v>47</v>
      </c>
      <c r="AG30" s="8" t="s">
        <v>47</v>
      </c>
      <c r="AH30" s="8" t="s">
        <v>47</v>
      </c>
      <c r="AI30" s="8" t="s">
        <v>62</v>
      </c>
      <c r="AJ30" s="20">
        <v>1.23</v>
      </c>
      <c r="AK30" s="4" t="s">
        <v>268</v>
      </c>
      <c r="AL30" s="8" t="s">
        <v>47</v>
      </c>
    </row>
    <row r="31" spans="1:38" ht="19.899999999999999" customHeight="1">
      <c r="A31" s="4" t="s">
        <v>39</v>
      </c>
      <c r="B31" s="4" t="s">
        <v>260</v>
      </c>
      <c r="C31" s="4" t="s">
        <v>261</v>
      </c>
      <c r="D31" s="4" t="s">
        <v>262</v>
      </c>
      <c r="E31" s="4" t="s">
        <v>265</v>
      </c>
      <c r="F31" s="4" t="s">
        <v>266</v>
      </c>
      <c r="G31" s="4" t="s">
        <v>38</v>
      </c>
      <c r="H31" s="4" t="s">
        <v>34</v>
      </c>
      <c r="I31" s="4" t="s">
        <v>35</v>
      </c>
      <c r="J31" s="4" t="s">
        <v>36</v>
      </c>
      <c r="K31" s="4" t="s">
        <v>37</v>
      </c>
      <c r="L31" s="4" t="s">
        <v>63</v>
      </c>
      <c r="M31" s="15" t="s">
        <v>117</v>
      </c>
      <c r="N31" s="8" t="s">
        <v>42</v>
      </c>
      <c r="O31" s="8" t="s">
        <v>43</v>
      </c>
      <c r="P31" s="8" t="s">
        <v>97</v>
      </c>
      <c r="Q31" s="8" t="s">
        <v>125</v>
      </c>
      <c r="R31" s="8">
        <v>0</v>
      </c>
      <c r="S31" s="8">
        <v>3</v>
      </c>
      <c r="T31" s="8">
        <v>52.13</v>
      </c>
      <c r="U31" s="8">
        <v>50.7</v>
      </c>
      <c r="V31" s="8" t="s">
        <v>246</v>
      </c>
      <c r="W31" s="8" t="s">
        <v>254</v>
      </c>
      <c r="X31" s="19">
        <v>439000</v>
      </c>
      <c r="Y31" s="23">
        <f>439000/52.13</f>
        <v>8421.254555917898</v>
      </c>
      <c r="Z31" s="8" t="s">
        <v>47</v>
      </c>
      <c r="AA31" s="8" t="s">
        <v>47</v>
      </c>
      <c r="AB31" s="8" t="s">
        <v>221</v>
      </c>
      <c r="AC31" s="8" t="s">
        <v>70</v>
      </c>
      <c r="AD31" s="8" t="s">
        <v>173</v>
      </c>
      <c r="AE31" s="5" t="s">
        <v>47</v>
      </c>
      <c r="AF31" s="8" t="s">
        <v>47</v>
      </c>
      <c r="AG31" s="8" t="s">
        <v>47</v>
      </c>
      <c r="AH31" s="8" t="s">
        <v>47</v>
      </c>
      <c r="AI31" s="8" t="s">
        <v>62</v>
      </c>
      <c r="AJ31" s="20">
        <v>1.23</v>
      </c>
      <c r="AK31" s="4" t="s">
        <v>268</v>
      </c>
      <c r="AL31" s="8" t="s">
        <v>47</v>
      </c>
    </row>
    <row r="32" spans="1:38" ht="19.899999999999999" customHeight="1">
      <c r="A32" s="4" t="s">
        <v>39</v>
      </c>
      <c r="B32" s="4" t="s">
        <v>260</v>
      </c>
      <c r="C32" s="4" t="s">
        <v>261</v>
      </c>
      <c r="D32" s="4" t="s">
        <v>262</v>
      </c>
      <c r="E32" s="4" t="s">
        <v>265</v>
      </c>
      <c r="F32" s="4" t="s">
        <v>266</v>
      </c>
      <c r="G32" s="4" t="s">
        <v>38</v>
      </c>
      <c r="H32" s="4" t="s">
        <v>34</v>
      </c>
      <c r="I32" s="4" t="s">
        <v>35</v>
      </c>
      <c r="J32" s="4" t="s">
        <v>36</v>
      </c>
      <c r="K32" s="4" t="s">
        <v>37</v>
      </c>
      <c r="L32" s="4" t="s">
        <v>63</v>
      </c>
      <c r="M32" s="15" t="s">
        <v>118</v>
      </c>
      <c r="N32" s="8" t="s">
        <v>42</v>
      </c>
      <c r="O32" s="8" t="s">
        <v>43</v>
      </c>
      <c r="P32" s="8" t="s">
        <v>97</v>
      </c>
      <c r="Q32" s="8" t="s">
        <v>126</v>
      </c>
      <c r="R32" s="8">
        <v>1</v>
      </c>
      <c r="S32" s="8">
        <v>3</v>
      </c>
      <c r="T32" s="8">
        <v>56.79</v>
      </c>
      <c r="U32" s="8">
        <v>32.65</v>
      </c>
      <c r="V32" s="8" t="s">
        <v>247</v>
      </c>
      <c r="W32" s="8" t="s">
        <v>271</v>
      </c>
      <c r="X32" s="19">
        <v>519000</v>
      </c>
      <c r="Y32" s="23">
        <f>519000/56.79</f>
        <v>9138.932910723719</v>
      </c>
      <c r="Z32" s="8" t="s">
        <v>47</v>
      </c>
      <c r="AA32" s="8" t="s">
        <v>47</v>
      </c>
      <c r="AB32" s="8" t="s">
        <v>222</v>
      </c>
      <c r="AC32" s="8" t="s">
        <v>70</v>
      </c>
      <c r="AD32" s="8" t="s">
        <v>174</v>
      </c>
      <c r="AE32" s="5" t="s">
        <v>47</v>
      </c>
      <c r="AF32" s="8" t="s">
        <v>47</v>
      </c>
      <c r="AG32" s="8" t="s">
        <v>47</v>
      </c>
      <c r="AH32" s="8" t="s">
        <v>47</v>
      </c>
      <c r="AI32" s="8" t="s">
        <v>62</v>
      </c>
      <c r="AJ32" s="20">
        <v>1.23</v>
      </c>
      <c r="AK32" s="4" t="s">
        <v>268</v>
      </c>
      <c r="AL32" s="8" t="s">
        <v>47</v>
      </c>
    </row>
    <row r="33" spans="1:38" ht="19.899999999999999" customHeight="1">
      <c r="A33" s="4" t="s">
        <v>39</v>
      </c>
      <c r="B33" s="4" t="s">
        <v>260</v>
      </c>
      <c r="C33" s="4" t="s">
        <v>261</v>
      </c>
      <c r="D33" s="4" t="s">
        <v>262</v>
      </c>
      <c r="E33" s="4" t="s">
        <v>265</v>
      </c>
      <c r="F33" s="4" t="s">
        <v>266</v>
      </c>
      <c r="G33" s="4" t="s">
        <v>38</v>
      </c>
      <c r="H33" s="4" t="s">
        <v>34</v>
      </c>
      <c r="I33" s="4" t="s">
        <v>35</v>
      </c>
      <c r="J33" s="4" t="s">
        <v>36</v>
      </c>
      <c r="K33" s="4" t="s">
        <v>37</v>
      </c>
      <c r="L33" s="4" t="s">
        <v>63</v>
      </c>
      <c r="M33" s="15" t="s">
        <v>119</v>
      </c>
      <c r="N33" s="8" t="s">
        <v>42</v>
      </c>
      <c r="O33" s="8" t="s">
        <v>43</v>
      </c>
      <c r="P33" s="8" t="s">
        <v>97</v>
      </c>
      <c r="Q33" s="8" t="s">
        <v>127</v>
      </c>
      <c r="R33" s="8" t="s">
        <v>255</v>
      </c>
      <c r="S33" s="8">
        <v>3</v>
      </c>
      <c r="T33" s="8">
        <v>67.22</v>
      </c>
      <c r="U33" s="8">
        <v>72.099999999999994</v>
      </c>
      <c r="V33" s="8" t="s">
        <v>246</v>
      </c>
      <c r="W33" s="8" t="s">
        <v>254</v>
      </c>
      <c r="X33" s="19">
        <v>499000</v>
      </c>
      <c r="Y33" s="23">
        <f>499000/67.22</f>
        <v>7423.3858970544479</v>
      </c>
      <c r="Z33" s="8" t="s">
        <v>47</v>
      </c>
      <c r="AA33" s="8" t="s">
        <v>47</v>
      </c>
      <c r="AB33" s="8" t="s">
        <v>223</v>
      </c>
      <c r="AC33" s="8" t="s">
        <v>70</v>
      </c>
      <c r="AD33" s="8" t="s">
        <v>179</v>
      </c>
      <c r="AE33" s="5" t="s">
        <v>47</v>
      </c>
      <c r="AF33" s="8" t="s">
        <v>47</v>
      </c>
      <c r="AG33" s="8" t="s">
        <v>47</v>
      </c>
      <c r="AH33" s="8" t="s">
        <v>47</v>
      </c>
      <c r="AI33" s="8" t="s">
        <v>62</v>
      </c>
      <c r="AJ33" s="20">
        <v>1.23</v>
      </c>
      <c r="AK33" s="4" t="s">
        <v>268</v>
      </c>
      <c r="AL33" s="8" t="s">
        <v>47</v>
      </c>
    </row>
    <row r="34" spans="1:38" ht="19.899999999999999" customHeight="1">
      <c r="A34" s="4" t="s">
        <v>39</v>
      </c>
      <c r="B34" s="4" t="s">
        <v>260</v>
      </c>
      <c r="C34" s="4" t="s">
        <v>261</v>
      </c>
      <c r="D34" s="4" t="s">
        <v>262</v>
      </c>
      <c r="E34" s="4" t="s">
        <v>265</v>
      </c>
      <c r="F34" s="4" t="s">
        <v>266</v>
      </c>
      <c r="G34" s="4" t="s">
        <v>38</v>
      </c>
      <c r="H34" s="4" t="s">
        <v>34</v>
      </c>
      <c r="I34" s="4" t="s">
        <v>35</v>
      </c>
      <c r="J34" s="4" t="s">
        <v>36</v>
      </c>
      <c r="K34" s="4" t="s">
        <v>37</v>
      </c>
      <c r="L34" s="4" t="s">
        <v>63</v>
      </c>
      <c r="M34" s="15" t="s">
        <v>120</v>
      </c>
      <c r="N34" s="8" t="s">
        <v>42</v>
      </c>
      <c r="O34" s="8" t="s">
        <v>43</v>
      </c>
      <c r="P34" s="8" t="s">
        <v>97</v>
      </c>
      <c r="Q34" s="8" t="s">
        <v>128</v>
      </c>
      <c r="R34" s="8" t="s">
        <v>255</v>
      </c>
      <c r="S34" s="8">
        <v>4</v>
      </c>
      <c r="T34" s="8">
        <v>73.709999999999994</v>
      </c>
      <c r="U34" s="8">
        <v>32.65</v>
      </c>
      <c r="V34" s="8" t="s">
        <v>247</v>
      </c>
      <c r="W34" s="8" t="s">
        <v>46</v>
      </c>
      <c r="X34" s="19">
        <v>599000</v>
      </c>
      <c r="Y34" s="23">
        <f>599000/73.71</f>
        <v>8126.4414597747937</v>
      </c>
      <c r="Z34" s="8" t="s">
        <v>47</v>
      </c>
      <c r="AA34" s="8" t="s">
        <v>47</v>
      </c>
      <c r="AB34" s="8" t="s">
        <v>224</v>
      </c>
      <c r="AC34" s="8" t="s">
        <v>70</v>
      </c>
      <c r="AD34" s="8" t="s">
        <v>175</v>
      </c>
      <c r="AE34" s="5" t="s">
        <v>47</v>
      </c>
      <c r="AF34" s="8" t="s">
        <v>47</v>
      </c>
      <c r="AG34" s="8" t="s">
        <v>47</v>
      </c>
      <c r="AH34" s="8" t="s">
        <v>47</v>
      </c>
      <c r="AI34" s="8" t="s">
        <v>62</v>
      </c>
      <c r="AJ34" s="20">
        <v>1.23</v>
      </c>
      <c r="AK34" s="4" t="s">
        <v>268</v>
      </c>
      <c r="AL34" s="8" t="s">
        <v>47</v>
      </c>
    </row>
    <row r="35" spans="1:38" ht="19.899999999999999" customHeight="1">
      <c r="A35" s="4" t="s">
        <v>39</v>
      </c>
      <c r="B35" s="4" t="s">
        <v>260</v>
      </c>
      <c r="C35" s="4" t="s">
        <v>261</v>
      </c>
      <c r="D35" s="4" t="s">
        <v>262</v>
      </c>
      <c r="E35" s="4" t="s">
        <v>265</v>
      </c>
      <c r="F35" s="4" t="s">
        <v>266</v>
      </c>
      <c r="G35" s="4" t="s">
        <v>38</v>
      </c>
      <c r="H35" s="4" t="s">
        <v>34</v>
      </c>
      <c r="I35" s="4" t="s">
        <v>35</v>
      </c>
      <c r="J35" s="4" t="s">
        <v>36</v>
      </c>
      <c r="K35" s="4" t="s">
        <v>37</v>
      </c>
      <c r="L35" s="4" t="s">
        <v>63</v>
      </c>
      <c r="M35" s="15" t="s">
        <v>121</v>
      </c>
      <c r="N35" s="8" t="s">
        <v>42</v>
      </c>
      <c r="O35" s="8" t="s">
        <v>43</v>
      </c>
      <c r="P35" s="8" t="s">
        <v>97</v>
      </c>
      <c r="Q35" s="8" t="s">
        <v>129</v>
      </c>
      <c r="R35" s="8" t="s">
        <v>255</v>
      </c>
      <c r="S35" s="8">
        <v>5</v>
      </c>
      <c r="T35" s="8">
        <v>128.57</v>
      </c>
      <c r="U35" s="8">
        <v>61.5</v>
      </c>
      <c r="V35" s="8" t="s">
        <v>246</v>
      </c>
      <c r="W35" s="8" t="s">
        <v>46</v>
      </c>
      <c r="X35" s="19">
        <v>789000</v>
      </c>
      <c r="Y35" s="23">
        <f>789000/128.57</f>
        <v>6136.7348526094738</v>
      </c>
      <c r="Z35" s="8" t="s">
        <v>47</v>
      </c>
      <c r="AA35" s="8" t="s">
        <v>47</v>
      </c>
      <c r="AB35" s="8" t="s">
        <v>225</v>
      </c>
      <c r="AC35" s="8" t="s">
        <v>70</v>
      </c>
      <c r="AD35" s="8" t="s">
        <v>180</v>
      </c>
      <c r="AE35" s="5" t="s">
        <v>47</v>
      </c>
      <c r="AF35" s="8" t="s">
        <v>47</v>
      </c>
      <c r="AG35" s="8" t="s">
        <v>47</v>
      </c>
      <c r="AH35" s="8" t="s">
        <v>47</v>
      </c>
      <c r="AI35" s="8" t="s">
        <v>62</v>
      </c>
      <c r="AJ35" s="20">
        <v>1.23</v>
      </c>
      <c r="AK35" s="4" t="s">
        <v>268</v>
      </c>
      <c r="AL35" s="8" t="s">
        <v>47</v>
      </c>
    </row>
    <row r="36" spans="1:38" ht="29.25" customHeight="1">
      <c r="A36" s="4" t="s">
        <v>39</v>
      </c>
      <c r="B36" s="4" t="s">
        <v>260</v>
      </c>
      <c r="C36" s="4" t="s">
        <v>261</v>
      </c>
      <c r="D36" s="4" t="s">
        <v>262</v>
      </c>
      <c r="E36" s="4" t="s">
        <v>265</v>
      </c>
      <c r="F36" s="4" t="s">
        <v>266</v>
      </c>
      <c r="G36" s="4" t="s">
        <v>38</v>
      </c>
      <c r="H36" s="4" t="s">
        <v>34</v>
      </c>
      <c r="I36" s="4" t="s">
        <v>35</v>
      </c>
      <c r="J36" s="4" t="s">
        <v>36</v>
      </c>
      <c r="K36" s="4" t="s">
        <v>37</v>
      </c>
      <c r="L36" s="4" t="s">
        <v>63</v>
      </c>
      <c r="M36" s="15" t="s">
        <v>122</v>
      </c>
      <c r="N36" s="8" t="s">
        <v>42</v>
      </c>
      <c r="O36" s="8" t="s">
        <v>43</v>
      </c>
      <c r="P36" s="8" t="s">
        <v>97</v>
      </c>
      <c r="Q36" s="8" t="s">
        <v>130</v>
      </c>
      <c r="R36" s="8" t="s">
        <v>255</v>
      </c>
      <c r="S36" s="8">
        <v>4</v>
      </c>
      <c r="T36" s="8">
        <v>86.92</v>
      </c>
      <c r="U36" s="8">
        <v>82.3</v>
      </c>
      <c r="V36" s="8" t="s">
        <v>246</v>
      </c>
      <c r="W36" s="8" t="s">
        <v>46</v>
      </c>
      <c r="X36" s="19">
        <v>669000</v>
      </c>
      <c r="Y36" s="23">
        <f>669000/86.92</f>
        <v>7696.7326277036354</v>
      </c>
      <c r="Z36" s="8" t="s">
        <v>47</v>
      </c>
      <c r="AA36" s="8" t="s">
        <v>47</v>
      </c>
      <c r="AB36" s="8" t="s">
        <v>226</v>
      </c>
      <c r="AC36" s="8" t="s">
        <v>70</v>
      </c>
      <c r="AD36" s="8" t="s">
        <v>181</v>
      </c>
      <c r="AE36" s="5" t="s">
        <v>47</v>
      </c>
      <c r="AF36" s="8" t="s">
        <v>47</v>
      </c>
      <c r="AG36" s="8" t="s">
        <v>47</v>
      </c>
      <c r="AH36" s="8" t="s">
        <v>47</v>
      </c>
      <c r="AI36" s="8" t="s">
        <v>62</v>
      </c>
      <c r="AJ36" s="20">
        <v>1.23</v>
      </c>
      <c r="AK36" s="4" t="s">
        <v>268</v>
      </c>
      <c r="AL36" s="8" t="s">
        <v>47</v>
      </c>
    </row>
    <row r="37" spans="1:38" ht="27.75" customHeight="1">
      <c r="A37" s="4" t="s">
        <v>39</v>
      </c>
      <c r="B37" s="4" t="s">
        <v>260</v>
      </c>
      <c r="C37" s="4" t="s">
        <v>261</v>
      </c>
      <c r="D37" s="4" t="s">
        <v>262</v>
      </c>
      <c r="E37" s="4" t="s">
        <v>265</v>
      </c>
      <c r="F37" s="4" t="s">
        <v>266</v>
      </c>
      <c r="G37" s="4" t="s">
        <v>38</v>
      </c>
      <c r="H37" s="4" t="s">
        <v>34</v>
      </c>
      <c r="I37" s="4" t="s">
        <v>35</v>
      </c>
      <c r="J37" s="4" t="s">
        <v>36</v>
      </c>
      <c r="K37" s="4" t="s">
        <v>37</v>
      </c>
      <c r="L37" s="4" t="s">
        <v>63</v>
      </c>
      <c r="M37" s="15" t="s">
        <v>131</v>
      </c>
      <c r="N37" s="8" t="s">
        <v>42</v>
      </c>
      <c r="O37" s="8" t="s">
        <v>43</v>
      </c>
      <c r="P37" s="8" t="s">
        <v>97</v>
      </c>
      <c r="Q37" s="8" t="s">
        <v>133</v>
      </c>
      <c r="R37" s="8" t="s">
        <v>255</v>
      </c>
      <c r="S37" s="8">
        <v>5</v>
      </c>
      <c r="T37" s="8">
        <v>128.57</v>
      </c>
      <c r="U37" s="8">
        <v>73.3</v>
      </c>
      <c r="V37" s="8" t="s">
        <v>246</v>
      </c>
      <c r="W37" s="8" t="s">
        <v>46</v>
      </c>
      <c r="X37" s="19">
        <v>789000</v>
      </c>
      <c r="Y37" s="23">
        <f>789000/128.57</f>
        <v>6136.7348526094738</v>
      </c>
      <c r="Z37" s="8" t="s">
        <v>47</v>
      </c>
      <c r="AA37" s="8" t="s">
        <v>47</v>
      </c>
      <c r="AB37" s="8" t="s">
        <v>227</v>
      </c>
      <c r="AC37" s="8" t="s">
        <v>70</v>
      </c>
      <c r="AD37" s="8" t="s">
        <v>176</v>
      </c>
      <c r="AE37" s="5" t="s">
        <v>47</v>
      </c>
      <c r="AF37" s="8" t="s">
        <v>47</v>
      </c>
      <c r="AG37" s="8" t="s">
        <v>47</v>
      </c>
      <c r="AH37" s="8" t="s">
        <v>47</v>
      </c>
      <c r="AI37" s="8" t="s">
        <v>62</v>
      </c>
      <c r="AJ37" s="20">
        <v>1.23</v>
      </c>
      <c r="AK37" s="4" t="s">
        <v>268</v>
      </c>
      <c r="AL37" s="8" t="s">
        <v>47</v>
      </c>
    </row>
    <row r="38" spans="1:38" ht="27.75" customHeight="1">
      <c r="A38" s="4" t="s">
        <v>39</v>
      </c>
      <c r="B38" s="4" t="s">
        <v>260</v>
      </c>
      <c r="C38" s="4" t="s">
        <v>261</v>
      </c>
      <c r="D38" s="4" t="s">
        <v>262</v>
      </c>
      <c r="E38" s="4" t="s">
        <v>265</v>
      </c>
      <c r="F38" s="4" t="s">
        <v>266</v>
      </c>
      <c r="G38" s="4" t="s">
        <v>38</v>
      </c>
      <c r="H38" s="4" t="s">
        <v>34</v>
      </c>
      <c r="I38" s="4" t="s">
        <v>35</v>
      </c>
      <c r="J38" s="4" t="s">
        <v>36</v>
      </c>
      <c r="K38" s="4" t="s">
        <v>37</v>
      </c>
      <c r="L38" s="4" t="s">
        <v>63</v>
      </c>
      <c r="M38" s="15" t="s">
        <v>132</v>
      </c>
      <c r="N38" s="8" t="s">
        <v>42</v>
      </c>
      <c r="O38" s="8" t="s">
        <v>43</v>
      </c>
      <c r="P38" s="8" t="s">
        <v>97</v>
      </c>
      <c r="Q38" s="8" t="s">
        <v>134</v>
      </c>
      <c r="R38" s="8" t="s">
        <v>255</v>
      </c>
      <c r="S38" s="8">
        <v>4</v>
      </c>
      <c r="T38" s="8">
        <v>86.92</v>
      </c>
      <c r="U38" s="8">
        <v>83.9</v>
      </c>
      <c r="V38" s="8" t="s">
        <v>246</v>
      </c>
      <c r="W38" s="8" t="s">
        <v>46</v>
      </c>
      <c r="X38" s="19">
        <v>679000</v>
      </c>
      <c r="Y38" s="23">
        <f>679000/86.92</f>
        <v>7811.7809479981588</v>
      </c>
      <c r="Z38" s="8" t="s">
        <v>47</v>
      </c>
      <c r="AA38" s="8" t="s">
        <v>47</v>
      </c>
      <c r="AB38" s="8" t="s">
        <v>228</v>
      </c>
      <c r="AC38" s="8" t="s">
        <v>70</v>
      </c>
      <c r="AD38" s="8" t="s">
        <v>182</v>
      </c>
      <c r="AE38" s="5" t="s">
        <v>47</v>
      </c>
      <c r="AF38" s="8" t="s">
        <v>47</v>
      </c>
      <c r="AG38" s="8" t="s">
        <v>47</v>
      </c>
      <c r="AH38" s="8" t="s">
        <v>47</v>
      </c>
      <c r="AI38" s="8" t="s">
        <v>62</v>
      </c>
      <c r="AJ38" s="20">
        <v>1.23</v>
      </c>
      <c r="AK38" s="4" t="s">
        <v>268</v>
      </c>
      <c r="AL38" s="8" t="s">
        <v>47</v>
      </c>
    </row>
    <row r="39" spans="1:38" ht="27.75" customHeight="1">
      <c r="A39" s="4" t="s">
        <v>39</v>
      </c>
      <c r="B39" s="4" t="s">
        <v>260</v>
      </c>
      <c r="C39" s="4" t="s">
        <v>261</v>
      </c>
      <c r="D39" s="4" t="s">
        <v>262</v>
      </c>
      <c r="E39" s="4" t="s">
        <v>265</v>
      </c>
      <c r="F39" s="4" t="s">
        <v>266</v>
      </c>
      <c r="G39" s="4" t="s">
        <v>38</v>
      </c>
      <c r="H39" s="4" t="s">
        <v>34</v>
      </c>
      <c r="I39" s="4" t="s">
        <v>35</v>
      </c>
      <c r="J39" s="4" t="s">
        <v>36</v>
      </c>
      <c r="K39" s="4" t="s">
        <v>37</v>
      </c>
      <c r="L39" s="8" t="s">
        <v>135</v>
      </c>
      <c r="M39" s="15" t="s">
        <v>75</v>
      </c>
      <c r="N39" s="8" t="s">
        <v>42</v>
      </c>
      <c r="O39" s="8" t="s">
        <v>43</v>
      </c>
      <c r="P39" s="8" t="s">
        <v>136</v>
      </c>
      <c r="Q39" s="8" t="s">
        <v>137</v>
      </c>
      <c r="R39" s="8">
        <v>0</v>
      </c>
      <c r="S39" s="8">
        <v>3</v>
      </c>
      <c r="T39" s="8">
        <v>47.99</v>
      </c>
      <c r="U39" s="8">
        <v>46.8</v>
      </c>
      <c r="V39" s="8" t="s">
        <v>246</v>
      </c>
      <c r="W39" s="8" t="s">
        <v>46</v>
      </c>
      <c r="X39" s="19">
        <v>449000</v>
      </c>
      <c r="Y39" s="23">
        <f>449000/47.99</f>
        <v>9356.1158574703059</v>
      </c>
      <c r="Z39" s="8" t="s">
        <v>47</v>
      </c>
      <c r="AA39" s="8" t="s">
        <v>47</v>
      </c>
      <c r="AB39" s="8" t="s">
        <v>229</v>
      </c>
      <c r="AC39" s="8" t="s">
        <v>70</v>
      </c>
      <c r="AD39" s="8" t="s">
        <v>183</v>
      </c>
      <c r="AE39" s="5" t="s">
        <v>47</v>
      </c>
      <c r="AF39" s="8" t="s">
        <v>47</v>
      </c>
      <c r="AG39" s="8" t="s">
        <v>47</v>
      </c>
      <c r="AH39" s="8" t="s">
        <v>47</v>
      </c>
      <c r="AI39" s="8" t="s">
        <v>62</v>
      </c>
      <c r="AJ39" s="20">
        <v>1.23</v>
      </c>
      <c r="AK39" s="4" t="s">
        <v>268</v>
      </c>
      <c r="AL39" s="8" t="s">
        <v>47</v>
      </c>
    </row>
    <row r="40" spans="1:38" ht="19.899999999999999" customHeight="1">
      <c r="A40" s="4" t="s">
        <v>39</v>
      </c>
      <c r="B40" s="4" t="s">
        <v>260</v>
      </c>
      <c r="C40" s="4" t="s">
        <v>261</v>
      </c>
      <c r="D40" s="4" t="s">
        <v>262</v>
      </c>
      <c r="E40" s="4" t="s">
        <v>265</v>
      </c>
      <c r="F40" s="4" t="s">
        <v>266</v>
      </c>
      <c r="G40" s="4" t="s">
        <v>38</v>
      </c>
      <c r="H40" s="4" t="s">
        <v>34</v>
      </c>
      <c r="I40" s="4" t="s">
        <v>35</v>
      </c>
      <c r="J40" s="4" t="s">
        <v>36</v>
      </c>
      <c r="K40" s="4" t="s">
        <v>37</v>
      </c>
      <c r="L40" s="8" t="s">
        <v>135</v>
      </c>
      <c r="M40" s="15" t="s">
        <v>76</v>
      </c>
      <c r="N40" s="8" t="s">
        <v>42</v>
      </c>
      <c r="O40" s="8" t="s">
        <v>43</v>
      </c>
      <c r="P40" s="8" t="s">
        <v>136</v>
      </c>
      <c r="Q40" s="8" t="s">
        <v>138</v>
      </c>
      <c r="R40" s="8">
        <v>1</v>
      </c>
      <c r="S40" s="8">
        <v>3</v>
      </c>
      <c r="T40" s="8">
        <v>52.74</v>
      </c>
      <c r="U40" s="8">
        <v>32.65</v>
      </c>
      <c r="V40" s="8" t="s">
        <v>247</v>
      </c>
      <c r="W40" s="8" t="s">
        <v>46</v>
      </c>
      <c r="X40" s="19">
        <v>529000</v>
      </c>
      <c r="Y40" s="23">
        <f>529000/52.74</f>
        <v>10030.337504740235</v>
      </c>
      <c r="Z40" s="8" t="s">
        <v>47</v>
      </c>
      <c r="AA40" s="8" t="s">
        <v>47</v>
      </c>
      <c r="AB40" s="8" t="s">
        <v>230</v>
      </c>
      <c r="AC40" s="8" t="s">
        <v>70</v>
      </c>
      <c r="AD40" s="8" t="s">
        <v>184</v>
      </c>
      <c r="AE40" s="5" t="s">
        <v>47</v>
      </c>
      <c r="AF40" s="8" t="s">
        <v>47</v>
      </c>
      <c r="AG40" s="8" t="s">
        <v>47</v>
      </c>
      <c r="AH40" s="8" t="s">
        <v>47</v>
      </c>
      <c r="AI40" s="8" t="s">
        <v>62</v>
      </c>
      <c r="AJ40" s="20">
        <v>1.23</v>
      </c>
      <c r="AK40" s="4" t="s">
        <v>268</v>
      </c>
      <c r="AL40" s="8" t="s">
        <v>47</v>
      </c>
    </row>
    <row r="41" spans="1:38" ht="19.899999999999999" customHeight="1">
      <c r="A41" s="4" t="s">
        <v>39</v>
      </c>
      <c r="B41" s="4" t="s">
        <v>260</v>
      </c>
      <c r="C41" s="4" t="s">
        <v>261</v>
      </c>
      <c r="D41" s="4" t="s">
        <v>262</v>
      </c>
      <c r="E41" s="4" t="s">
        <v>265</v>
      </c>
      <c r="F41" s="4" t="s">
        <v>266</v>
      </c>
      <c r="G41" s="4" t="s">
        <v>38</v>
      </c>
      <c r="H41" s="4" t="s">
        <v>34</v>
      </c>
      <c r="I41" s="4" t="s">
        <v>35</v>
      </c>
      <c r="J41" s="4" t="s">
        <v>36</v>
      </c>
      <c r="K41" s="4" t="s">
        <v>37</v>
      </c>
      <c r="L41" s="8" t="s">
        <v>135</v>
      </c>
      <c r="M41" s="15" t="s">
        <v>77</v>
      </c>
      <c r="N41" s="8" t="s">
        <v>42</v>
      </c>
      <c r="O41" s="8" t="s">
        <v>43</v>
      </c>
      <c r="P41" s="8" t="s">
        <v>136</v>
      </c>
      <c r="Q41" s="8" t="s">
        <v>139</v>
      </c>
      <c r="R41" s="8">
        <v>0</v>
      </c>
      <c r="S41" s="8">
        <v>3</v>
      </c>
      <c r="T41" s="8">
        <v>50.01</v>
      </c>
      <c r="U41" s="8">
        <v>50.6</v>
      </c>
      <c r="V41" s="8" t="s">
        <v>246</v>
      </c>
      <c r="W41" s="8" t="s">
        <v>271</v>
      </c>
      <c r="X41" s="19">
        <v>459000</v>
      </c>
      <c r="Y41" s="23">
        <f>459000/50.01</f>
        <v>9178.1643671265756</v>
      </c>
      <c r="Z41" s="8" t="s">
        <v>47</v>
      </c>
      <c r="AA41" s="8" t="s">
        <v>47</v>
      </c>
      <c r="AB41" s="8" t="s">
        <v>231</v>
      </c>
      <c r="AC41" s="8" t="s">
        <v>70</v>
      </c>
      <c r="AD41" s="8" t="s">
        <v>185</v>
      </c>
      <c r="AE41" s="5" t="s">
        <v>47</v>
      </c>
      <c r="AF41" s="8" t="s">
        <v>47</v>
      </c>
      <c r="AG41" s="8" t="s">
        <v>47</v>
      </c>
      <c r="AH41" s="8" t="s">
        <v>47</v>
      </c>
      <c r="AI41" s="8" t="s">
        <v>62</v>
      </c>
      <c r="AJ41" s="20">
        <v>1.23</v>
      </c>
      <c r="AK41" s="4" t="s">
        <v>268</v>
      </c>
      <c r="AL41" s="8" t="s">
        <v>47</v>
      </c>
    </row>
    <row r="42" spans="1:38" ht="19.899999999999999" customHeight="1">
      <c r="A42" s="4" t="s">
        <v>39</v>
      </c>
      <c r="B42" s="4" t="s">
        <v>260</v>
      </c>
      <c r="C42" s="4" t="s">
        <v>261</v>
      </c>
      <c r="D42" s="4" t="s">
        <v>262</v>
      </c>
      <c r="E42" s="4" t="s">
        <v>265</v>
      </c>
      <c r="F42" s="4" t="s">
        <v>266</v>
      </c>
      <c r="G42" s="4" t="s">
        <v>38</v>
      </c>
      <c r="H42" s="4" t="s">
        <v>34</v>
      </c>
      <c r="I42" s="4" t="s">
        <v>35</v>
      </c>
      <c r="J42" s="4" t="s">
        <v>36</v>
      </c>
      <c r="K42" s="4" t="s">
        <v>37</v>
      </c>
      <c r="L42" s="8" t="s">
        <v>135</v>
      </c>
      <c r="M42" s="15" t="s">
        <v>78</v>
      </c>
      <c r="N42" s="8" t="s">
        <v>42</v>
      </c>
      <c r="O42" s="8" t="s">
        <v>43</v>
      </c>
      <c r="P42" s="8" t="s">
        <v>136</v>
      </c>
      <c r="Q42" s="8" t="s">
        <v>140</v>
      </c>
      <c r="R42" s="8">
        <v>1</v>
      </c>
      <c r="S42" s="8">
        <v>3</v>
      </c>
      <c r="T42" s="8">
        <v>54.76</v>
      </c>
      <c r="U42" s="8">
        <v>32.65</v>
      </c>
      <c r="V42" s="8" t="s">
        <v>247</v>
      </c>
      <c r="W42" s="8" t="s">
        <v>46</v>
      </c>
      <c r="X42" s="19">
        <v>539000</v>
      </c>
      <c r="Y42" s="23">
        <f>539000/54.76</f>
        <v>9842.9510591672752</v>
      </c>
      <c r="Z42" s="8" t="s">
        <v>47</v>
      </c>
      <c r="AA42" s="8" t="s">
        <v>47</v>
      </c>
      <c r="AB42" s="8" t="s">
        <v>232</v>
      </c>
      <c r="AC42" s="8" t="s">
        <v>70</v>
      </c>
      <c r="AD42" s="8" t="s">
        <v>186</v>
      </c>
      <c r="AE42" s="5" t="s">
        <v>47</v>
      </c>
      <c r="AF42" s="8" t="s">
        <v>47</v>
      </c>
      <c r="AG42" s="8" t="s">
        <v>47</v>
      </c>
      <c r="AH42" s="8" t="s">
        <v>47</v>
      </c>
      <c r="AI42" s="8" t="s">
        <v>62</v>
      </c>
      <c r="AJ42" s="20">
        <v>1.23</v>
      </c>
      <c r="AK42" s="4" t="s">
        <v>268</v>
      </c>
      <c r="AL42" s="8" t="s">
        <v>47</v>
      </c>
    </row>
    <row r="43" spans="1:38" ht="19.899999999999999" customHeight="1">
      <c r="A43" s="4" t="s">
        <v>39</v>
      </c>
      <c r="B43" s="4" t="s">
        <v>260</v>
      </c>
      <c r="C43" s="4" t="s">
        <v>261</v>
      </c>
      <c r="D43" s="4" t="s">
        <v>262</v>
      </c>
      <c r="E43" s="4" t="s">
        <v>265</v>
      </c>
      <c r="F43" s="4" t="s">
        <v>266</v>
      </c>
      <c r="G43" s="4" t="s">
        <v>38</v>
      </c>
      <c r="H43" s="4" t="s">
        <v>34</v>
      </c>
      <c r="I43" s="4" t="s">
        <v>35</v>
      </c>
      <c r="J43" s="4" t="s">
        <v>36</v>
      </c>
      <c r="K43" s="4" t="s">
        <v>37</v>
      </c>
      <c r="L43" s="8" t="s">
        <v>135</v>
      </c>
      <c r="M43" s="15" t="s">
        <v>79</v>
      </c>
      <c r="N43" s="8" t="s">
        <v>42</v>
      </c>
      <c r="O43" s="8" t="s">
        <v>43</v>
      </c>
      <c r="P43" s="8" t="s">
        <v>136</v>
      </c>
      <c r="Q43" s="8" t="s">
        <v>141</v>
      </c>
      <c r="R43" s="8">
        <v>0</v>
      </c>
      <c r="S43" s="8">
        <v>3</v>
      </c>
      <c r="T43" s="8">
        <v>50.41</v>
      </c>
      <c r="U43" s="8">
        <v>50.6</v>
      </c>
      <c r="V43" s="8" t="s">
        <v>246</v>
      </c>
      <c r="W43" s="8" t="s">
        <v>271</v>
      </c>
      <c r="X43" s="19">
        <v>459000</v>
      </c>
      <c r="Y43" s="23">
        <f>459000/50.41</f>
        <v>9105.3362428089677</v>
      </c>
      <c r="Z43" s="8" t="s">
        <v>47</v>
      </c>
      <c r="AA43" s="8" t="s">
        <v>47</v>
      </c>
      <c r="AB43" s="8" t="s">
        <v>233</v>
      </c>
      <c r="AC43" s="8" t="s">
        <v>70</v>
      </c>
      <c r="AD43" s="8" t="s">
        <v>187</v>
      </c>
      <c r="AE43" s="5" t="s">
        <v>47</v>
      </c>
      <c r="AF43" s="8" t="s">
        <v>47</v>
      </c>
      <c r="AG43" s="8" t="s">
        <v>47</v>
      </c>
      <c r="AH43" s="8" t="s">
        <v>47</v>
      </c>
      <c r="AI43" s="8" t="s">
        <v>62</v>
      </c>
      <c r="AJ43" s="20">
        <v>1.23</v>
      </c>
      <c r="AK43" s="4" t="s">
        <v>268</v>
      </c>
      <c r="AL43" s="8" t="s">
        <v>47</v>
      </c>
    </row>
    <row r="44" spans="1:38" ht="19.899999999999999" customHeight="1">
      <c r="A44" s="4" t="s">
        <v>39</v>
      </c>
      <c r="B44" s="4" t="s">
        <v>260</v>
      </c>
      <c r="C44" s="4" t="s">
        <v>261</v>
      </c>
      <c r="D44" s="4" t="s">
        <v>262</v>
      </c>
      <c r="E44" s="4" t="s">
        <v>265</v>
      </c>
      <c r="F44" s="4" t="s">
        <v>266</v>
      </c>
      <c r="G44" s="4" t="s">
        <v>38</v>
      </c>
      <c r="H44" s="4" t="s">
        <v>34</v>
      </c>
      <c r="I44" s="4" t="s">
        <v>35</v>
      </c>
      <c r="J44" s="4" t="s">
        <v>36</v>
      </c>
      <c r="K44" s="4" t="s">
        <v>37</v>
      </c>
      <c r="L44" s="8" t="s">
        <v>135</v>
      </c>
      <c r="M44" s="15" t="s">
        <v>85</v>
      </c>
      <c r="N44" s="8" t="s">
        <v>42</v>
      </c>
      <c r="O44" s="8" t="s">
        <v>43</v>
      </c>
      <c r="P44" s="8" t="s">
        <v>136</v>
      </c>
      <c r="Q44" s="8" t="s">
        <v>142</v>
      </c>
      <c r="R44" s="8">
        <v>1</v>
      </c>
      <c r="S44" s="8">
        <v>3</v>
      </c>
      <c r="T44" s="8">
        <v>54.76</v>
      </c>
      <c r="U44" s="8">
        <v>32.65</v>
      </c>
      <c r="V44" s="8" t="s">
        <v>247</v>
      </c>
      <c r="W44" s="8" t="s">
        <v>46</v>
      </c>
      <c r="X44" s="19">
        <v>539000</v>
      </c>
      <c r="Y44" s="23">
        <f>539000/54.76</f>
        <v>9842.9510591672752</v>
      </c>
      <c r="Z44" s="8" t="s">
        <v>47</v>
      </c>
      <c r="AA44" s="8" t="s">
        <v>47</v>
      </c>
      <c r="AB44" s="8" t="s">
        <v>234</v>
      </c>
      <c r="AC44" s="8" t="s">
        <v>70</v>
      </c>
      <c r="AD44" s="8" t="s">
        <v>188</v>
      </c>
      <c r="AE44" s="5" t="s">
        <v>47</v>
      </c>
      <c r="AF44" s="8" t="s">
        <v>47</v>
      </c>
      <c r="AG44" s="8" t="s">
        <v>47</v>
      </c>
      <c r="AH44" s="8" t="s">
        <v>47</v>
      </c>
      <c r="AI44" s="8" t="s">
        <v>62</v>
      </c>
      <c r="AJ44" s="20">
        <v>1.23</v>
      </c>
      <c r="AK44" s="4" t="s">
        <v>268</v>
      </c>
      <c r="AL44" s="8" t="s">
        <v>47</v>
      </c>
    </row>
    <row r="45" spans="1:38" ht="19.899999999999999" customHeight="1">
      <c r="A45" s="4" t="s">
        <v>39</v>
      </c>
      <c r="B45" s="4" t="s">
        <v>260</v>
      </c>
      <c r="C45" s="4" t="s">
        <v>261</v>
      </c>
      <c r="D45" s="4" t="s">
        <v>262</v>
      </c>
      <c r="E45" s="4" t="s">
        <v>265</v>
      </c>
      <c r="F45" s="4" t="s">
        <v>266</v>
      </c>
      <c r="G45" s="4" t="s">
        <v>38</v>
      </c>
      <c r="H45" s="4" t="s">
        <v>34</v>
      </c>
      <c r="I45" s="4" t="s">
        <v>35</v>
      </c>
      <c r="J45" s="4" t="s">
        <v>36</v>
      </c>
      <c r="K45" s="4" t="s">
        <v>37</v>
      </c>
      <c r="L45" s="8" t="s">
        <v>135</v>
      </c>
      <c r="M45" s="15" t="s">
        <v>86</v>
      </c>
      <c r="N45" s="8" t="s">
        <v>42</v>
      </c>
      <c r="O45" s="8" t="s">
        <v>43</v>
      </c>
      <c r="P45" s="8" t="s">
        <v>136</v>
      </c>
      <c r="Q45" s="8" t="s">
        <v>143</v>
      </c>
      <c r="R45" s="8">
        <v>0</v>
      </c>
      <c r="S45" s="8">
        <v>3</v>
      </c>
      <c r="T45" s="8">
        <v>51.22</v>
      </c>
      <c r="U45" s="8">
        <v>51.8</v>
      </c>
      <c r="V45" s="8" t="s">
        <v>246</v>
      </c>
      <c r="W45" s="8" t="s">
        <v>46</v>
      </c>
      <c r="X45" s="19">
        <v>469000</v>
      </c>
      <c r="Y45" s="23">
        <f>469000/51.22</f>
        <v>9156.5794611479887</v>
      </c>
      <c r="Z45" s="8" t="s">
        <v>47</v>
      </c>
      <c r="AA45" s="8" t="s">
        <v>47</v>
      </c>
      <c r="AB45" s="8" t="s">
        <v>235</v>
      </c>
      <c r="AC45" s="8" t="s">
        <v>70</v>
      </c>
      <c r="AD45" s="8" t="s">
        <v>189</v>
      </c>
      <c r="AE45" s="5" t="s">
        <v>47</v>
      </c>
      <c r="AF45" s="8" t="s">
        <v>47</v>
      </c>
      <c r="AG45" s="8" t="s">
        <v>47</v>
      </c>
      <c r="AH45" s="8" t="s">
        <v>47</v>
      </c>
      <c r="AI45" s="8" t="s">
        <v>62</v>
      </c>
      <c r="AJ45" s="20">
        <v>1.23</v>
      </c>
      <c r="AK45" s="4" t="s">
        <v>268</v>
      </c>
      <c r="AL45" s="8" t="s">
        <v>47</v>
      </c>
    </row>
    <row r="46" spans="1:38" ht="19.899999999999999" customHeight="1">
      <c r="A46" s="4" t="s">
        <v>39</v>
      </c>
      <c r="B46" s="4" t="s">
        <v>260</v>
      </c>
      <c r="C46" s="4" t="s">
        <v>261</v>
      </c>
      <c r="D46" s="4" t="s">
        <v>262</v>
      </c>
      <c r="E46" s="4" t="s">
        <v>265</v>
      </c>
      <c r="F46" s="4" t="s">
        <v>266</v>
      </c>
      <c r="G46" s="4" t="s">
        <v>38</v>
      </c>
      <c r="H46" s="4" t="s">
        <v>34</v>
      </c>
      <c r="I46" s="4" t="s">
        <v>35</v>
      </c>
      <c r="J46" s="4" t="s">
        <v>36</v>
      </c>
      <c r="K46" s="4" t="s">
        <v>37</v>
      </c>
      <c r="L46" s="8" t="s">
        <v>135</v>
      </c>
      <c r="M46" s="15" t="s">
        <v>87</v>
      </c>
      <c r="N46" s="8" t="s">
        <v>42</v>
      </c>
      <c r="O46" s="8" t="s">
        <v>43</v>
      </c>
      <c r="P46" s="8" t="s">
        <v>136</v>
      </c>
      <c r="Q46" s="8" t="s">
        <v>144</v>
      </c>
      <c r="R46" s="8">
        <v>1</v>
      </c>
      <c r="S46" s="8">
        <v>3</v>
      </c>
      <c r="T46" s="8">
        <v>55.98</v>
      </c>
      <c r="U46" s="8">
        <v>32.65</v>
      </c>
      <c r="V46" s="8" t="s">
        <v>247</v>
      </c>
      <c r="W46" s="8" t="s">
        <v>46</v>
      </c>
      <c r="X46" s="19">
        <v>539000</v>
      </c>
      <c r="Y46" s="23">
        <f>539000/55.98</f>
        <v>9628.4387281171857</v>
      </c>
      <c r="Z46" s="8" t="s">
        <v>47</v>
      </c>
      <c r="AA46" s="8" t="s">
        <v>47</v>
      </c>
      <c r="AB46" s="8" t="s">
        <v>236</v>
      </c>
      <c r="AC46" s="8" t="s">
        <v>70</v>
      </c>
      <c r="AD46" s="8" t="s">
        <v>190</v>
      </c>
      <c r="AE46" s="5" t="s">
        <v>47</v>
      </c>
      <c r="AF46" s="8" t="s">
        <v>47</v>
      </c>
      <c r="AG46" s="8" t="s">
        <v>47</v>
      </c>
      <c r="AH46" s="8" t="s">
        <v>47</v>
      </c>
      <c r="AI46" s="8" t="s">
        <v>62</v>
      </c>
      <c r="AJ46" s="20">
        <v>1.23</v>
      </c>
      <c r="AK46" s="4" t="s">
        <v>268</v>
      </c>
      <c r="AL46" s="8" t="s">
        <v>47</v>
      </c>
    </row>
    <row r="47" spans="1:38" ht="19.899999999999999" customHeight="1">
      <c r="A47" s="4" t="s">
        <v>39</v>
      </c>
      <c r="B47" s="4" t="s">
        <v>260</v>
      </c>
      <c r="C47" s="4" t="s">
        <v>261</v>
      </c>
      <c r="D47" s="4" t="s">
        <v>262</v>
      </c>
      <c r="E47" s="4" t="s">
        <v>265</v>
      </c>
      <c r="F47" s="4" t="s">
        <v>266</v>
      </c>
      <c r="G47" s="4" t="s">
        <v>38</v>
      </c>
      <c r="H47" s="4" t="s">
        <v>34</v>
      </c>
      <c r="I47" s="4" t="s">
        <v>35</v>
      </c>
      <c r="J47" s="4" t="s">
        <v>36</v>
      </c>
      <c r="K47" s="4" t="s">
        <v>37</v>
      </c>
      <c r="L47" s="8" t="s">
        <v>135</v>
      </c>
      <c r="M47" s="15" t="s">
        <v>88</v>
      </c>
      <c r="N47" s="8" t="s">
        <v>42</v>
      </c>
      <c r="O47" s="8" t="s">
        <v>43</v>
      </c>
      <c r="P47" s="8" t="s">
        <v>136</v>
      </c>
      <c r="Q47" s="8" t="s">
        <v>145</v>
      </c>
      <c r="R47" s="8">
        <v>0</v>
      </c>
      <c r="S47" s="8">
        <v>3</v>
      </c>
      <c r="T47" s="8">
        <v>52.43</v>
      </c>
      <c r="U47" s="8">
        <v>51.8</v>
      </c>
      <c r="V47" s="8" t="s">
        <v>246</v>
      </c>
      <c r="W47" s="8" t="s">
        <v>271</v>
      </c>
      <c r="X47" s="19">
        <v>469000</v>
      </c>
      <c r="Y47" s="23">
        <f>469000/52.43</f>
        <v>8945.260347129506</v>
      </c>
      <c r="Z47" s="8" t="s">
        <v>47</v>
      </c>
      <c r="AA47" s="8" t="s">
        <v>47</v>
      </c>
      <c r="AB47" s="8" t="s">
        <v>237</v>
      </c>
      <c r="AC47" s="8" t="s">
        <v>70</v>
      </c>
      <c r="AD47" s="8" t="s">
        <v>191</v>
      </c>
      <c r="AE47" s="5" t="s">
        <v>47</v>
      </c>
      <c r="AF47" s="8" t="s">
        <v>47</v>
      </c>
      <c r="AG47" s="8" t="s">
        <v>47</v>
      </c>
      <c r="AH47" s="8" t="s">
        <v>47</v>
      </c>
      <c r="AI47" s="8" t="s">
        <v>62</v>
      </c>
      <c r="AJ47" s="20">
        <v>1.23</v>
      </c>
      <c r="AK47" s="4" t="s">
        <v>268</v>
      </c>
      <c r="AL47" s="8" t="s">
        <v>47</v>
      </c>
    </row>
    <row r="48" spans="1:38" ht="19.899999999999999" customHeight="1">
      <c r="A48" s="4" t="s">
        <v>39</v>
      </c>
      <c r="B48" s="4" t="s">
        <v>260</v>
      </c>
      <c r="C48" s="4" t="s">
        <v>261</v>
      </c>
      <c r="D48" s="4" t="s">
        <v>262</v>
      </c>
      <c r="E48" s="4" t="s">
        <v>265</v>
      </c>
      <c r="F48" s="4" t="s">
        <v>266</v>
      </c>
      <c r="G48" s="4" t="s">
        <v>38</v>
      </c>
      <c r="H48" s="4" t="s">
        <v>34</v>
      </c>
      <c r="I48" s="4" t="s">
        <v>35</v>
      </c>
      <c r="J48" s="4" t="s">
        <v>36</v>
      </c>
      <c r="K48" s="4" t="s">
        <v>37</v>
      </c>
      <c r="L48" s="8" t="s">
        <v>135</v>
      </c>
      <c r="M48" s="15" t="s">
        <v>89</v>
      </c>
      <c r="N48" s="8" t="s">
        <v>42</v>
      </c>
      <c r="O48" s="8" t="s">
        <v>43</v>
      </c>
      <c r="P48" s="8" t="s">
        <v>136</v>
      </c>
      <c r="Q48" s="8" t="s">
        <v>146</v>
      </c>
      <c r="R48" s="8">
        <v>1</v>
      </c>
      <c r="S48" s="8">
        <v>3</v>
      </c>
      <c r="T48" s="8">
        <v>57.19</v>
      </c>
      <c r="U48" s="8">
        <v>32.65</v>
      </c>
      <c r="V48" s="8" t="s">
        <v>247</v>
      </c>
      <c r="W48" s="8" t="s">
        <v>271</v>
      </c>
      <c r="X48" s="19">
        <v>525000</v>
      </c>
      <c r="Y48" s="23">
        <f>525000/57.19</f>
        <v>9179.9265605875153</v>
      </c>
      <c r="Z48" s="8" t="s">
        <v>47</v>
      </c>
      <c r="AA48" s="8" t="s">
        <v>47</v>
      </c>
      <c r="AB48" s="8" t="s">
        <v>238</v>
      </c>
      <c r="AC48" s="8" t="s">
        <v>70</v>
      </c>
      <c r="AD48" s="8" t="s">
        <v>192</v>
      </c>
      <c r="AE48" s="5" t="s">
        <v>47</v>
      </c>
      <c r="AF48" s="8" t="s">
        <v>47</v>
      </c>
      <c r="AG48" s="8" t="s">
        <v>47</v>
      </c>
      <c r="AH48" s="8" t="s">
        <v>47</v>
      </c>
      <c r="AI48" s="8" t="s">
        <v>62</v>
      </c>
      <c r="AJ48" s="20">
        <v>1.23</v>
      </c>
      <c r="AK48" s="4" t="s">
        <v>268</v>
      </c>
      <c r="AL48" s="8" t="s">
        <v>47</v>
      </c>
    </row>
    <row r="49" spans="1:38" ht="24" customHeight="1">
      <c r="A49" s="4" t="s">
        <v>39</v>
      </c>
      <c r="B49" s="4" t="s">
        <v>260</v>
      </c>
      <c r="C49" s="4" t="s">
        <v>261</v>
      </c>
      <c r="D49" s="4" t="s">
        <v>262</v>
      </c>
      <c r="E49" s="4" t="s">
        <v>265</v>
      </c>
      <c r="F49" s="4" t="s">
        <v>266</v>
      </c>
      <c r="G49" s="4" t="s">
        <v>38</v>
      </c>
      <c r="H49" s="4" t="s">
        <v>34</v>
      </c>
      <c r="I49" s="4" t="s">
        <v>35</v>
      </c>
      <c r="J49" s="4" t="s">
        <v>36</v>
      </c>
      <c r="K49" s="4" t="s">
        <v>37</v>
      </c>
      <c r="L49" s="8" t="s">
        <v>135</v>
      </c>
      <c r="M49" s="15" t="s">
        <v>90</v>
      </c>
      <c r="N49" s="8" t="s">
        <v>42</v>
      </c>
      <c r="O49" s="8" t="s">
        <v>43</v>
      </c>
      <c r="P49" s="8" t="s">
        <v>136</v>
      </c>
      <c r="Q49" s="8" t="s">
        <v>147</v>
      </c>
      <c r="R49" s="8" t="s">
        <v>255</v>
      </c>
      <c r="S49" s="8">
        <v>3</v>
      </c>
      <c r="T49" s="8">
        <v>58.9</v>
      </c>
      <c r="U49" s="8" t="s">
        <v>249</v>
      </c>
      <c r="V49" s="8" t="s">
        <v>245</v>
      </c>
      <c r="W49" s="8" t="s">
        <v>271</v>
      </c>
      <c r="X49" s="19">
        <v>559000</v>
      </c>
      <c r="Y49" s="23">
        <f>559000/58.9</f>
        <v>9490.6621392190154</v>
      </c>
      <c r="Z49" s="8" t="s">
        <v>47</v>
      </c>
      <c r="AA49" s="8" t="s">
        <v>47</v>
      </c>
      <c r="AB49" s="8" t="s">
        <v>239</v>
      </c>
      <c r="AC49" s="8" t="s">
        <v>70</v>
      </c>
      <c r="AD49" s="8" t="s">
        <v>193</v>
      </c>
      <c r="AE49" s="5" t="s">
        <v>47</v>
      </c>
      <c r="AF49" s="8" t="s">
        <v>47</v>
      </c>
      <c r="AG49" s="8" t="s">
        <v>47</v>
      </c>
      <c r="AH49" s="8" t="s">
        <v>47</v>
      </c>
      <c r="AI49" s="8" t="s">
        <v>62</v>
      </c>
      <c r="AJ49" s="20">
        <v>1.23</v>
      </c>
      <c r="AK49" s="4" t="s">
        <v>268</v>
      </c>
      <c r="AL49" s="8" t="s">
        <v>47</v>
      </c>
    </row>
    <row r="50" spans="1:38" ht="19.899999999999999" customHeight="1">
      <c r="A50" s="4" t="s">
        <v>39</v>
      </c>
      <c r="B50" s="4" t="s">
        <v>260</v>
      </c>
      <c r="C50" s="4" t="s">
        <v>261</v>
      </c>
      <c r="D50" s="4" t="s">
        <v>262</v>
      </c>
      <c r="E50" s="4" t="s">
        <v>265</v>
      </c>
      <c r="F50" s="4" t="s">
        <v>266</v>
      </c>
      <c r="G50" s="4" t="s">
        <v>38</v>
      </c>
      <c r="H50" s="4" t="s">
        <v>34</v>
      </c>
      <c r="I50" s="4" t="s">
        <v>35</v>
      </c>
      <c r="J50" s="4" t="s">
        <v>36</v>
      </c>
      <c r="K50" s="4" t="s">
        <v>37</v>
      </c>
      <c r="L50" s="8" t="s">
        <v>135</v>
      </c>
      <c r="M50" s="15" t="s">
        <v>91</v>
      </c>
      <c r="N50" s="8" t="s">
        <v>42</v>
      </c>
      <c r="O50" s="8" t="s">
        <v>43</v>
      </c>
      <c r="P50" s="8" t="s">
        <v>136</v>
      </c>
      <c r="Q50" s="8" t="s">
        <v>148</v>
      </c>
      <c r="R50" s="8" t="s">
        <v>255</v>
      </c>
      <c r="S50" s="8">
        <v>4</v>
      </c>
      <c r="T50" s="8">
        <v>71.75</v>
      </c>
      <c r="U50" s="8">
        <v>47.9</v>
      </c>
      <c r="V50" s="8" t="s">
        <v>246</v>
      </c>
      <c r="W50" s="8" t="s">
        <v>46</v>
      </c>
      <c r="X50" s="19">
        <v>599000</v>
      </c>
      <c r="Y50" s="23">
        <f>599000/71.75</f>
        <v>8348.4320557491283</v>
      </c>
      <c r="Z50" s="8" t="s">
        <v>47</v>
      </c>
      <c r="AA50" s="8" t="s">
        <v>47</v>
      </c>
      <c r="AB50" s="8" t="s">
        <v>240</v>
      </c>
      <c r="AC50" s="8" t="s">
        <v>70</v>
      </c>
      <c r="AD50" s="8" t="s">
        <v>194</v>
      </c>
      <c r="AE50" s="5" t="s">
        <v>47</v>
      </c>
      <c r="AF50" s="8" t="s">
        <v>47</v>
      </c>
      <c r="AG50" s="8" t="s">
        <v>47</v>
      </c>
      <c r="AH50" s="8" t="s">
        <v>47</v>
      </c>
      <c r="AI50" s="8" t="s">
        <v>62</v>
      </c>
      <c r="AJ50" s="20">
        <v>1.23</v>
      </c>
      <c r="AK50" s="4" t="s">
        <v>268</v>
      </c>
      <c r="AL50" s="8" t="s">
        <v>47</v>
      </c>
    </row>
    <row r="51" spans="1:38" ht="27.75" customHeight="1">
      <c r="A51" s="4" t="s">
        <v>39</v>
      </c>
      <c r="B51" s="4" t="s">
        <v>260</v>
      </c>
      <c r="C51" s="4" t="s">
        <v>261</v>
      </c>
      <c r="D51" s="4" t="s">
        <v>262</v>
      </c>
      <c r="E51" s="4" t="s">
        <v>265</v>
      </c>
      <c r="F51" s="4" t="s">
        <v>266</v>
      </c>
      <c r="G51" s="4" t="s">
        <v>38</v>
      </c>
      <c r="H51" s="4" t="s">
        <v>34</v>
      </c>
      <c r="I51" s="4" t="s">
        <v>35</v>
      </c>
      <c r="J51" s="4" t="s">
        <v>36</v>
      </c>
      <c r="K51" s="4" t="s">
        <v>37</v>
      </c>
      <c r="L51" s="8" t="s">
        <v>135</v>
      </c>
      <c r="M51" s="15" t="s">
        <v>92</v>
      </c>
      <c r="N51" s="8" t="s">
        <v>42</v>
      </c>
      <c r="O51" s="8" t="s">
        <v>43</v>
      </c>
      <c r="P51" s="8" t="s">
        <v>136</v>
      </c>
      <c r="Q51" s="8" t="s">
        <v>149</v>
      </c>
      <c r="R51" s="8" t="s">
        <v>255</v>
      </c>
      <c r="S51" s="8">
        <v>5</v>
      </c>
      <c r="T51" s="8">
        <v>128.57</v>
      </c>
      <c r="U51" s="8">
        <v>92.1</v>
      </c>
      <c r="V51" s="8" t="s">
        <v>246</v>
      </c>
      <c r="W51" s="8" t="s">
        <v>46</v>
      </c>
      <c r="X51" s="19">
        <v>799000</v>
      </c>
      <c r="Y51" s="23">
        <f>799000/128.57</f>
        <v>6214.5134945943846</v>
      </c>
      <c r="Z51" s="8" t="s">
        <v>47</v>
      </c>
      <c r="AA51" s="8" t="s">
        <v>47</v>
      </c>
      <c r="AB51" s="8" t="s">
        <v>241</v>
      </c>
      <c r="AC51" s="8" t="s">
        <v>70</v>
      </c>
      <c r="AD51" s="8" t="s">
        <v>195</v>
      </c>
      <c r="AE51" s="5" t="s">
        <v>47</v>
      </c>
      <c r="AF51" s="8" t="s">
        <v>47</v>
      </c>
      <c r="AG51" s="8" t="s">
        <v>47</v>
      </c>
      <c r="AH51" s="8" t="s">
        <v>47</v>
      </c>
      <c r="AI51" s="8" t="s">
        <v>62</v>
      </c>
      <c r="AJ51" s="20">
        <v>1.23</v>
      </c>
      <c r="AK51" s="4" t="s">
        <v>268</v>
      </c>
      <c r="AL51" s="8" t="s">
        <v>47</v>
      </c>
    </row>
    <row r="52" spans="1:38" ht="25.5" customHeight="1">
      <c r="A52" s="4" t="s">
        <v>39</v>
      </c>
      <c r="B52" s="4" t="s">
        <v>260</v>
      </c>
      <c r="C52" s="4" t="s">
        <v>261</v>
      </c>
      <c r="D52" s="4" t="s">
        <v>262</v>
      </c>
      <c r="E52" s="4" t="s">
        <v>265</v>
      </c>
      <c r="F52" s="4" t="s">
        <v>266</v>
      </c>
      <c r="G52" s="4" t="s">
        <v>38</v>
      </c>
      <c r="H52" s="4" t="s">
        <v>34</v>
      </c>
      <c r="I52" s="4" t="s">
        <v>35</v>
      </c>
      <c r="J52" s="4" t="s">
        <v>36</v>
      </c>
      <c r="K52" s="4" t="s">
        <v>37</v>
      </c>
      <c r="L52" s="8" t="s">
        <v>135</v>
      </c>
      <c r="M52" s="15" t="s">
        <v>60</v>
      </c>
      <c r="N52" s="8" t="s">
        <v>42</v>
      </c>
      <c r="O52" s="8" t="s">
        <v>43</v>
      </c>
      <c r="P52" s="8" t="s">
        <v>136</v>
      </c>
      <c r="Q52" s="8" t="s">
        <v>150</v>
      </c>
      <c r="R52" s="8" t="s">
        <v>255</v>
      </c>
      <c r="S52" s="8">
        <v>4</v>
      </c>
      <c r="T52" s="8">
        <v>86.92</v>
      </c>
      <c r="U52" s="8">
        <v>80.5</v>
      </c>
      <c r="V52" s="8" t="s">
        <v>246</v>
      </c>
      <c r="W52" s="8" t="s">
        <v>46</v>
      </c>
      <c r="X52" s="19">
        <v>679000</v>
      </c>
      <c r="Y52" s="23">
        <f>679000/86.92</f>
        <v>7811.7809479981588</v>
      </c>
      <c r="Z52" s="8" t="s">
        <v>47</v>
      </c>
      <c r="AA52" s="8" t="s">
        <v>47</v>
      </c>
      <c r="AB52" s="8" t="s">
        <v>242</v>
      </c>
      <c r="AC52" s="8" t="s">
        <v>70</v>
      </c>
      <c r="AD52" s="8" t="s">
        <v>196</v>
      </c>
      <c r="AE52" s="5" t="s">
        <v>47</v>
      </c>
      <c r="AF52" s="8" t="s">
        <v>47</v>
      </c>
      <c r="AG52" s="8" t="s">
        <v>47</v>
      </c>
      <c r="AH52" s="8" t="s">
        <v>47</v>
      </c>
      <c r="AI52" s="8" t="s">
        <v>62</v>
      </c>
      <c r="AJ52" s="20">
        <v>1.23</v>
      </c>
      <c r="AK52" s="4" t="s">
        <v>268</v>
      </c>
      <c r="AL52" s="8" t="s">
        <v>47</v>
      </c>
    </row>
    <row r="53" spans="1:38" ht="19.899999999999999" customHeight="1">
      <c r="A53" s="4" t="s">
        <v>39</v>
      </c>
      <c r="B53" s="4" t="s">
        <v>260</v>
      </c>
      <c r="C53" s="4" t="s">
        <v>261</v>
      </c>
      <c r="D53" s="4" t="s">
        <v>262</v>
      </c>
      <c r="E53" s="4" t="s">
        <v>265</v>
      </c>
      <c r="F53" s="4" t="s">
        <v>266</v>
      </c>
      <c r="G53" s="4" t="s">
        <v>38</v>
      </c>
      <c r="H53" s="4" t="s">
        <v>34</v>
      </c>
      <c r="I53" s="4" t="s">
        <v>35</v>
      </c>
      <c r="J53" s="4" t="s">
        <v>36</v>
      </c>
      <c r="K53" s="4" t="s">
        <v>37</v>
      </c>
      <c r="L53" s="8" t="s">
        <v>135</v>
      </c>
      <c r="M53" s="15" t="s">
        <v>93</v>
      </c>
      <c r="N53" s="8" t="s">
        <v>42</v>
      </c>
      <c r="O53" s="8" t="s">
        <v>43</v>
      </c>
      <c r="P53" s="8" t="s">
        <v>136</v>
      </c>
      <c r="Q53" s="8" t="s">
        <v>151</v>
      </c>
      <c r="R53" s="8" t="s">
        <v>255</v>
      </c>
      <c r="S53" s="8">
        <v>5</v>
      </c>
      <c r="T53" s="8">
        <v>128.57</v>
      </c>
      <c r="U53" s="8">
        <v>78.400000000000006</v>
      </c>
      <c r="V53" s="8" t="s">
        <v>246</v>
      </c>
      <c r="W53" s="8" t="s">
        <v>46</v>
      </c>
      <c r="X53" s="19">
        <v>819000</v>
      </c>
      <c r="Y53" s="23">
        <f>819000/128.57</f>
        <v>6370.0707785642062</v>
      </c>
      <c r="Z53" s="8" t="s">
        <v>47</v>
      </c>
      <c r="AA53" s="8" t="s">
        <v>47</v>
      </c>
      <c r="AB53" s="8" t="s">
        <v>243</v>
      </c>
      <c r="AC53" s="8" t="s">
        <v>70</v>
      </c>
      <c r="AD53" s="8" t="s">
        <v>197</v>
      </c>
      <c r="AE53" s="5" t="s">
        <v>47</v>
      </c>
      <c r="AF53" s="8" t="s">
        <v>47</v>
      </c>
      <c r="AG53" s="8" t="s">
        <v>47</v>
      </c>
      <c r="AH53" s="8" t="s">
        <v>47</v>
      </c>
      <c r="AI53" s="8" t="s">
        <v>62</v>
      </c>
      <c r="AJ53" s="20">
        <v>1.23</v>
      </c>
      <c r="AK53" s="4" t="s">
        <v>268</v>
      </c>
      <c r="AL53" s="8" t="s">
        <v>47</v>
      </c>
    </row>
    <row r="54" spans="1:38" ht="19.899999999999999" customHeight="1">
      <c r="A54" s="4" t="s">
        <v>39</v>
      </c>
      <c r="B54" s="4" t="s">
        <v>260</v>
      </c>
      <c r="C54" s="4" t="s">
        <v>261</v>
      </c>
      <c r="D54" s="4" t="s">
        <v>262</v>
      </c>
      <c r="E54" s="4" t="s">
        <v>265</v>
      </c>
      <c r="F54" s="4" t="s">
        <v>266</v>
      </c>
      <c r="G54" s="4" t="s">
        <v>38</v>
      </c>
      <c r="H54" s="4" t="s">
        <v>34</v>
      </c>
      <c r="I54" s="4" t="s">
        <v>35</v>
      </c>
      <c r="J54" s="4" t="s">
        <v>36</v>
      </c>
      <c r="K54" s="4" t="s">
        <v>37</v>
      </c>
      <c r="L54" s="8" t="s">
        <v>135</v>
      </c>
      <c r="M54" s="15" t="s">
        <v>94</v>
      </c>
      <c r="N54" s="8" t="s">
        <v>42</v>
      </c>
      <c r="O54" s="8" t="s">
        <v>43</v>
      </c>
      <c r="P54" s="8" t="s">
        <v>136</v>
      </c>
      <c r="Q54" s="8" t="s">
        <v>152</v>
      </c>
      <c r="R54" s="8" t="s">
        <v>255</v>
      </c>
      <c r="S54" s="8">
        <v>4</v>
      </c>
      <c r="T54" s="8">
        <v>86.92</v>
      </c>
      <c r="U54" s="8">
        <v>78.400000000000006</v>
      </c>
      <c r="V54" s="8" t="s">
        <v>246</v>
      </c>
      <c r="W54" s="8" t="s">
        <v>46</v>
      </c>
      <c r="X54" s="19">
        <v>689000</v>
      </c>
      <c r="Y54" s="23">
        <f>689000/86.92</f>
        <v>7926.8292682926831</v>
      </c>
      <c r="Z54" s="8" t="s">
        <v>47</v>
      </c>
      <c r="AA54" s="8" t="s">
        <v>47</v>
      </c>
      <c r="AB54" s="8" t="s">
        <v>250</v>
      </c>
      <c r="AC54" s="8" t="s">
        <v>70</v>
      </c>
      <c r="AD54" s="8" t="s">
        <v>198</v>
      </c>
      <c r="AE54" s="5" t="s">
        <v>47</v>
      </c>
      <c r="AF54" s="8" t="s">
        <v>47</v>
      </c>
      <c r="AG54" s="8" t="s">
        <v>47</v>
      </c>
      <c r="AH54" s="8" t="s">
        <v>47</v>
      </c>
      <c r="AI54" s="8" t="s">
        <v>62</v>
      </c>
      <c r="AJ54" s="20">
        <v>1.23</v>
      </c>
      <c r="AK54" s="4" t="s">
        <v>268</v>
      </c>
      <c r="AL54" s="8" t="s">
        <v>47</v>
      </c>
    </row>
    <row r="55" spans="1:38" ht="19.899999999999999" customHeight="1">
      <c r="A55" s="4" t="s">
        <v>39</v>
      </c>
      <c r="B55" s="4" t="s">
        <v>260</v>
      </c>
      <c r="C55" s="4" t="s">
        <v>261</v>
      </c>
      <c r="D55" s="4" t="s">
        <v>262</v>
      </c>
      <c r="E55" s="4" t="s">
        <v>265</v>
      </c>
      <c r="F55" s="4" t="s">
        <v>266</v>
      </c>
      <c r="G55" s="4" t="s">
        <v>38</v>
      </c>
      <c r="H55" s="4" t="s">
        <v>34</v>
      </c>
      <c r="I55" s="4" t="s">
        <v>35</v>
      </c>
      <c r="J55" s="4" t="s">
        <v>36</v>
      </c>
      <c r="K55" s="4" t="s">
        <v>37</v>
      </c>
      <c r="L55" s="8" t="s">
        <v>40</v>
      </c>
      <c r="M55" s="15" t="s">
        <v>47</v>
      </c>
      <c r="N55" s="8" t="s">
        <v>42</v>
      </c>
      <c r="O55" s="25" t="s">
        <v>267</v>
      </c>
      <c r="P55" s="8" t="s">
        <v>252</v>
      </c>
      <c r="Q55" s="8" t="s">
        <v>270</v>
      </c>
      <c r="R55" s="8" t="s">
        <v>47</v>
      </c>
      <c r="S55" s="8" t="s">
        <v>47</v>
      </c>
      <c r="T55" s="8" t="s">
        <v>47</v>
      </c>
      <c r="U55" s="8" t="s">
        <v>47</v>
      </c>
      <c r="V55" s="8" t="s">
        <v>47</v>
      </c>
      <c r="W55" s="8" t="s">
        <v>46</v>
      </c>
      <c r="X55" s="19">
        <v>50000</v>
      </c>
      <c r="Y55" s="23" t="s">
        <v>47</v>
      </c>
      <c r="Z55" s="8" t="s">
        <v>47</v>
      </c>
      <c r="AA55" s="8" t="s">
        <v>47</v>
      </c>
      <c r="AB55" s="8" t="s">
        <v>47</v>
      </c>
      <c r="AC55" s="8" t="s">
        <v>47</v>
      </c>
      <c r="AD55" s="8" t="s">
        <v>47</v>
      </c>
      <c r="AE55" s="27" t="s">
        <v>47</v>
      </c>
      <c r="AF55" s="8" t="s">
        <v>47</v>
      </c>
      <c r="AG55" s="8" t="s">
        <v>47</v>
      </c>
      <c r="AH55" s="8" t="s">
        <v>47</v>
      </c>
      <c r="AI55" s="8" t="s">
        <v>47</v>
      </c>
      <c r="AJ55" s="20" t="s">
        <v>47</v>
      </c>
      <c r="AK55" s="26" t="s">
        <v>47</v>
      </c>
      <c r="AL55" s="8" t="s">
        <v>47</v>
      </c>
    </row>
    <row r="56" spans="1:38" ht="19.899999999999999" customHeight="1">
      <c r="A56" s="4" t="s">
        <v>39</v>
      </c>
      <c r="B56" s="4" t="s">
        <v>260</v>
      </c>
      <c r="C56" s="4" t="s">
        <v>261</v>
      </c>
      <c r="D56" s="4" t="s">
        <v>262</v>
      </c>
      <c r="E56" s="4" t="s">
        <v>265</v>
      </c>
      <c r="F56" s="4" t="s">
        <v>266</v>
      </c>
      <c r="G56" s="4" t="s">
        <v>38</v>
      </c>
      <c r="H56" s="4" t="s">
        <v>34</v>
      </c>
      <c r="I56" s="4" t="s">
        <v>35</v>
      </c>
      <c r="J56" s="4" t="s">
        <v>36</v>
      </c>
      <c r="K56" s="4" t="s">
        <v>37</v>
      </c>
      <c r="L56" s="8" t="s">
        <v>40</v>
      </c>
      <c r="M56" s="15" t="s">
        <v>47</v>
      </c>
      <c r="N56" s="8" t="s">
        <v>42</v>
      </c>
      <c r="O56" s="25" t="s">
        <v>267</v>
      </c>
      <c r="P56" s="8" t="s">
        <v>253</v>
      </c>
      <c r="Q56" s="8" t="s">
        <v>269</v>
      </c>
      <c r="R56" s="8" t="s">
        <v>47</v>
      </c>
      <c r="S56" s="8" t="s">
        <v>47</v>
      </c>
      <c r="T56" s="8" t="s">
        <v>47</v>
      </c>
      <c r="U56" s="8" t="s">
        <v>47</v>
      </c>
      <c r="V56" s="8" t="s">
        <v>47</v>
      </c>
      <c r="W56" s="8" t="s">
        <v>46</v>
      </c>
      <c r="X56" s="19">
        <v>50000</v>
      </c>
      <c r="Y56" s="23" t="s">
        <v>47</v>
      </c>
      <c r="Z56" s="8" t="s">
        <v>47</v>
      </c>
      <c r="AA56" s="8" t="s">
        <v>47</v>
      </c>
      <c r="AB56" s="8" t="s">
        <v>47</v>
      </c>
      <c r="AC56" s="8" t="s">
        <v>47</v>
      </c>
      <c r="AD56" s="8" t="s">
        <v>47</v>
      </c>
      <c r="AE56" s="28" t="s">
        <v>47</v>
      </c>
      <c r="AF56" s="8" t="s">
        <v>47</v>
      </c>
      <c r="AG56" s="8" t="s">
        <v>47</v>
      </c>
      <c r="AH56" s="8" t="s">
        <v>47</v>
      </c>
      <c r="AI56" s="8" t="s">
        <v>47</v>
      </c>
      <c r="AJ56" s="20" t="s">
        <v>47</v>
      </c>
      <c r="AK56" s="29" t="s">
        <v>47</v>
      </c>
      <c r="AL56" s="8" t="s">
        <v>47</v>
      </c>
    </row>
  </sheetData>
  <mergeCells count="1">
    <mergeCell ref="G1:AL1"/>
  </mergeCells>
  <phoneticPr fontId="3" type="noConversion"/>
  <dataValidations count="3">
    <dataValidation type="list" allowBlank="1" showInputMessage="1" showErrorMessage="1" sqref="O3:O4">
      <formula1>"Mieszkanie/Dom,Miejsce Postojowe,Komórka Lokatorska"</formula1>
    </dataValidation>
    <dataValidation type="list" allowBlank="1" showInputMessage="1" showErrorMessage="1" sqref="V3:V4">
      <formula1>"Brak,Balkon/Taras,Ogród"</formula1>
    </dataValidation>
    <dataValidation type="list" allowBlank="1" showInputMessage="1" showErrorMessage="1" sqref="W3:W4">
      <formula1>"Dostępne,Zarezerwowane,Sprzedane,II Etap,Umowa Rezerwacyjna,Umowa Deweloperska"</formula1>
    </dataValidation>
  </dataValidations>
  <pageMargins left="1" right="1" top="1" bottom="1" header="0.25" footer="0.25"/>
  <pageSetup scale="10" orientation="portrait" useFirstPageNumber="1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Marta</cp:lastModifiedBy>
  <cp:lastPrinted>2025-09-02T10:29:47Z</cp:lastPrinted>
  <dcterms:created xsi:type="dcterms:W3CDTF">2025-09-01T11:51:39Z</dcterms:created>
  <dcterms:modified xsi:type="dcterms:W3CDTF">2025-09-19T09:34:43Z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D91DB0133A0243F192C36C2A3BC84E88_12</vt:lpwstr>
  </property>
  <property fmtid="{D5CDD505-2E9C-101B-9397-08002B2CF9AE}" pid="3" name="KSOProductBuildVer">
    <vt:lpwstr>1045-12.2.0.21931</vt:lpwstr>
  </property>
</Properties>
</file>