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  <Override PartName="/xl/revisions/revisionLog2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październik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  <definedName name="Z_2873A789_6170_4CFA_BADB_B25CD45A8A76_.wvu.PrintArea" localSheetId="2" hidden="1">'Rezerwa wykonania'!$A$1:$N$28</definedName>
    <definedName name="Z_DEA9215B_BB79_4567_92C2_A7F09816C3B9_.wvu.PrintArea" localSheetId="2" hidden="1">'Rezerwa wykonania'!$A$1:$N$28</definedName>
    <definedName name="Z_DEA9215B_BB79_4567_92C2_A7F09816C3B9_.wvu.Rows" localSheetId="0" hidden="1">'Dane - październik 2018 r'!$9:$11</definedName>
    <definedName name="Z_FA7C7B0E_9AF3_4910_8EDA_44352FCA0144_.wvu.PrintArea" localSheetId="2" hidden="1">'Rezerwa wykonania'!$A$1:$N$28</definedName>
    <definedName name="Z_FA7C7B0E_9AF3_4910_8EDA_44352FCA0144_.wvu.Rows" localSheetId="0" hidden="1">'Dane - październik 2018 r'!$9:$11</definedName>
  </definedNames>
  <calcPr calcId="162913"/>
  <customWorkbookViews>
    <customWorkbookView name="Mucha Sławomir - Widok osobisty" guid="{DEA9215B-BB79-4567-92C2-A7F09816C3B9}" mergeInterval="0" personalView="1" maximized="1" xWindow="2869" yWindow="-11" windowWidth="2902" windowHeight="1762" activeSheetId="1"/>
    <customWorkbookView name="Dobrowolska Maria - Widok osobisty" guid="{2873A789-6170-4CFA-BADB-B25CD45A8A76}" mergeInterval="0" personalView="1" xWindow="1872" yWindow="37" windowWidth="1765" windowHeight="728" activeSheetId="1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AQ36" i="1" l="1"/>
  <c r="AP36" i="1"/>
  <c r="AO36" i="1"/>
  <c r="AL36" i="1"/>
  <c r="AM36" i="1"/>
  <c r="AK36" i="1"/>
  <c r="AJ36" i="1"/>
  <c r="AI36" i="1"/>
  <c r="AE36" i="1"/>
  <c r="AD36" i="1"/>
  <c r="AC36" i="1"/>
  <c r="AB36" i="1"/>
  <c r="Z36" i="1"/>
  <c r="Y36" i="1"/>
  <c r="X36" i="1"/>
  <c r="P36" i="1"/>
  <c r="O36" i="1"/>
  <c r="N36" i="1"/>
  <c r="I36" i="1"/>
  <c r="H36" i="1"/>
  <c r="G36" i="1"/>
  <c r="G35" i="1" s="1"/>
  <c r="D36" i="1"/>
  <c r="F36" i="1" s="1"/>
  <c r="E36" i="1"/>
  <c r="C36" i="1"/>
  <c r="B36" i="1"/>
  <c r="C27" i="1"/>
  <c r="AB8" i="1"/>
  <c r="AC8" i="1"/>
  <c r="AD8" i="1"/>
  <c r="AE8" i="1"/>
  <c r="AG8" i="1"/>
  <c r="AH8" i="1"/>
  <c r="AI8" i="1"/>
  <c r="AJ8" i="1"/>
  <c r="AK8" i="1"/>
  <c r="AL8" i="1"/>
  <c r="AM8" i="1"/>
  <c r="AO8" i="1"/>
  <c r="AP8" i="1"/>
  <c r="AQ8" i="1"/>
  <c r="U8" i="1"/>
  <c r="V8" i="1"/>
  <c r="W8" i="1"/>
  <c r="X8" i="1"/>
  <c r="Y8" i="1"/>
  <c r="Z8" i="1"/>
  <c r="T8" i="1"/>
  <c r="S8" i="1"/>
  <c r="R8" i="1"/>
  <c r="N8" i="1"/>
  <c r="O8" i="1"/>
  <c r="P8" i="1"/>
  <c r="M8" i="1"/>
  <c r="L8" i="1"/>
  <c r="K8" i="1"/>
  <c r="I8" i="1"/>
  <c r="H8" i="1"/>
  <c r="G8" i="1"/>
  <c r="E8" i="1"/>
  <c r="D8" i="1"/>
  <c r="C8" i="1"/>
  <c r="C4" i="1" s="1"/>
  <c r="B8" i="1"/>
  <c r="AM27" i="1"/>
  <c r="AJ27" i="1"/>
  <c r="AL27" i="1"/>
  <c r="AK27" i="1"/>
  <c r="AI27" i="1"/>
  <c r="AD27" i="1"/>
  <c r="V27" i="1"/>
  <c r="U27" i="1"/>
  <c r="T27" i="1"/>
  <c r="S27" i="1"/>
  <c r="W27" i="1"/>
  <c r="X27" i="1"/>
  <c r="Y27" i="1"/>
  <c r="AA27" i="1" s="1"/>
  <c r="Z27" i="1"/>
  <c r="AB27" i="1"/>
  <c r="AC27" i="1"/>
  <c r="AE27" i="1"/>
  <c r="R27" i="1"/>
  <c r="N27" i="1"/>
  <c r="O27" i="1"/>
  <c r="P27" i="1"/>
  <c r="L27" i="1"/>
  <c r="M27" i="1"/>
  <c r="K27" i="1"/>
  <c r="D27" i="1"/>
  <c r="E27" i="1"/>
  <c r="AA8" i="1" l="1"/>
  <c r="AF8" i="1"/>
  <c r="AN8" i="1"/>
  <c r="H27" i="1"/>
  <c r="I27" i="1"/>
  <c r="G27" i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5" i="1"/>
  <c r="AR26" i="1"/>
  <c r="AR27" i="1"/>
  <c r="AR28" i="1"/>
  <c r="AR29" i="1"/>
  <c r="AR30" i="1"/>
  <c r="AR31" i="1"/>
  <c r="AR32" i="1"/>
  <c r="AR33" i="1"/>
  <c r="AR34" i="1"/>
  <c r="AR36" i="1"/>
  <c r="AR37" i="1"/>
  <c r="AR38" i="1"/>
  <c r="AR39" i="1"/>
  <c r="AR41" i="1"/>
  <c r="AR42" i="1"/>
  <c r="AR43" i="1"/>
  <c r="AR45" i="1"/>
  <c r="AR46" i="1"/>
  <c r="AR47" i="1"/>
  <c r="AR48" i="1"/>
  <c r="AR50" i="1"/>
  <c r="AR51" i="1"/>
  <c r="AR52" i="1"/>
  <c r="AR54" i="1"/>
  <c r="AN5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5" i="1"/>
  <c r="AN26" i="1"/>
  <c r="AN27" i="1"/>
  <c r="AN28" i="1"/>
  <c r="AN29" i="1"/>
  <c r="AN30" i="1"/>
  <c r="AN31" i="1"/>
  <c r="AN32" i="1"/>
  <c r="AN33" i="1"/>
  <c r="AN34" i="1"/>
  <c r="AN36" i="1"/>
  <c r="AN37" i="1"/>
  <c r="AN38" i="1"/>
  <c r="AN39" i="1"/>
  <c r="AN41" i="1"/>
  <c r="AN42" i="1"/>
  <c r="AN43" i="1"/>
  <c r="AN45" i="1"/>
  <c r="AN46" i="1"/>
  <c r="AN47" i="1"/>
  <c r="AN48" i="1"/>
  <c r="AN50" i="1"/>
  <c r="AN51" i="1"/>
  <c r="AN52" i="1"/>
  <c r="AN54" i="1"/>
  <c r="AF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5" i="1"/>
  <c r="AF26" i="1"/>
  <c r="AF27" i="1"/>
  <c r="AF28" i="1"/>
  <c r="AF29" i="1"/>
  <c r="AF30" i="1"/>
  <c r="AF31" i="1"/>
  <c r="AF32" i="1"/>
  <c r="AF33" i="1"/>
  <c r="AF34" i="1"/>
  <c r="AF36" i="1"/>
  <c r="AF37" i="1"/>
  <c r="AF38" i="1"/>
  <c r="AF39" i="1"/>
  <c r="AF41" i="1"/>
  <c r="AF42" i="1"/>
  <c r="AF43" i="1"/>
  <c r="AF45" i="1"/>
  <c r="AF46" i="1"/>
  <c r="AF47" i="1"/>
  <c r="AF48" i="1"/>
  <c r="AF50" i="1"/>
  <c r="AF51" i="1"/>
  <c r="AF52" i="1"/>
  <c r="AF54" i="1"/>
  <c r="AA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5" i="1"/>
  <c r="AA26" i="1"/>
  <c r="AA28" i="1"/>
  <c r="AA29" i="1"/>
  <c r="AA30" i="1"/>
  <c r="AA31" i="1"/>
  <c r="AA32" i="1"/>
  <c r="AA33" i="1"/>
  <c r="AA34" i="1"/>
  <c r="AA36" i="1"/>
  <c r="AA37" i="1"/>
  <c r="AA38" i="1"/>
  <c r="AA39" i="1"/>
  <c r="AA41" i="1"/>
  <c r="AA42" i="1"/>
  <c r="AA43" i="1"/>
  <c r="AA45" i="1"/>
  <c r="AA46" i="1"/>
  <c r="AA47" i="1"/>
  <c r="AA48" i="1"/>
  <c r="AA50" i="1"/>
  <c r="AA51" i="1"/>
  <c r="AA52" i="1"/>
  <c r="AA5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5" i="1"/>
  <c r="Q26" i="1"/>
  <c r="Q27" i="1"/>
  <c r="Q28" i="1"/>
  <c r="Q29" i="1"/>
  <c r="Q30" i="1"/>
  <c r="Q31" i="1"/>
  <c r="Q32" i="1"/>
  <c r="Q33" i="1"/>
  <c r="Q34" i="1"/>
  <c r="Q36" i="1"/>
  <c r="Q37" i="1"/>
  <c r="Q38" i="1"/>
  <c r="Q39" i="1"/>
  <c r="Q41" i="1"/>
  <c r="Q42" i="1"/>
  <c r="Q43" i="1"/>
  <c r="Q45" i="1"/>
  <c r="Q46" i="1"/>
  <c r="Q47" i="1"/>
  <c r="Q48" i="1"/>
  <c r="Q50" i="1"/>
  <c r="Q51" i="1"/>
  <c r="Q52" i="1"/>
  <c r="Q5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5" i="1"/>
  <c r="J26" i="1"/>
  <c r="J27" i="1"/>
  <c r="J28" i="1"/>
  <c r="J29" i="1"/>
  <c r="J30" i="1"/>
  <c r="J31" i="1"/>
  <c r="J32" i="1"/>
  <c r="J33" i="1"/>
  <c r="J34" i="1"/>
  <c r="J36" i="1"/>
  <c r="J37" i="1"/>
  <c r="J38" i="1"/>
  <c r="J39" i="1"/>
  <c r="J41" i="1"/>
  <c r="J42" i="1"/>
  <c r="J43" i="1"/>
  <c r="J45" i="1"/>
  <c r="J46" i="1"/>
  <c r="J47" i="1"/>
  <c r="J48" i="1"/>
  <c r="J50" i="1"/>
  <c r="J51" i="1"/>
  <c r="J52" i="1"/>
  <c r="J5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5" i="1"/>
  <c r="F26" i="1"/>
  <c r="F27" i="1"/>
  <c r="F28" i="1"/>
  <c r="F29" i="1"/>
  <c r="F30" i="1"/>
  <c r="F31" i="1"/>
  <c r="F32" i="1"/>
  <c r="F33" i="1"/>
  <c r="F34" i="1"/>
  <c r="F37" i="1"/>
  <c r="F38" i="1"/>
  <c r="F39" i="1"/>
  <c r="F41" i="1"/>
  <c r="F42" i="1"/>
  <c r="F43" i="1"/>
  <c r="F45" i="1"/>
  <c r="F46" i="1"/>
  <c r="F47" i="1"/>
  <c r="F48" i="1"/>
  <c r="F50" i="1"/>
  <c r="F51" i="1"/>
  <c r="F52" i="1"/>
  <c r="F54" i="1"/>
  <c r="N27" i="3" l="1"/>
  <c r="J24" i="3"/>
  <c r="I24" i="3"/>
  <c r="M24" i="3" s="1"/>
  <c r="N24" i="3" s="1"/>
  <c r="H24" i="3"/>
  <c r="G24" i="3"/>
  <c r="L24" i="3" s="1"/>
  <c r="F24" i="3"/>
  <c r="E24" i="3"/>
  <c r="D24" i="3"/>
  <c r="C24" i="3"/>
  <c r="M23" i="3"/>
  <c r="N23" i="3" s="1"/>
  <c r="J23" i="3"/>
  <c r="I23" i="3"/>
  <c r="H23" i="3"/>
  <c r="G23" i="3"/>
  <c r="L23" i="3" s="1"/>
  <c r="F23" i="3"/>
  <c r="E23" i="3"/>
  <c r="D23" i="3"/>
  <c r="C23" i="3"/>
  <c r="N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F6" i="3"/>
  <c r="E6" i="3"/>
  <c r="D6" i="3"/>
  <c r="C6" i="3"/>
  <c r="J5" i="3"/>
  <c r="I5" i="3"/>
  <c r="M5" i="3" s="1"/>
  <c r="N5" i="3" s="1"/>
  <c r="H5" i="3"/>
  <c r="G5" i="3"/>
  <c r="L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G39" i="2"/>
  <c r="H39" i="2" s="1"/>
  <c r="F39" i="2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M34" i="2" s="1"/>
  <c r="N34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O25" i="2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AQ53" i="1"/>
  <c r="AP53" i="1"/>
  <c r="AR53" i="1" s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F53" i="1" s="1"/>
  <c r="C53" i="1"/>
  <c r="B53" i="1"/>
  <c r="AQ49" i="1"/>
  <c r="AP49" i="1"/>
  <c r="AO49" i="1"/>
  <c r="I27" i="3" s="1"/>
  <c r="AM49" i="1"/>
  <c r="AL49" i="1"/>
  <c r="AK49" i="1"/>
  <c r="AJ49" i="1"/>
  <c r="AI49" i="1"/>
  <c r="AH49" i="1"/>
  <c r="AG49" i="1"/>
  <c r="AE49" i="1"/>
  <c r="AD49" i="1"/>
  <c r="AC49" i="1"/>
  <c r="AB49" i="1"/>
  <c r="G27" i="3" s="1"/>
  <c r="L27" i="3" s="1"/>
  <c r="Z49" i="1"/>
  <c r="Y49" i="1"/>
  <c r="X49" i="1"/>
  <c r="E27" i="3" s="1"/>
  <c r="W49" i="1"/>
  <c r="V49" i="1"/>
  <c r="U49" i="1"/>
  <c r="T49" i="1"/>
  <c r="S49" i="1"/>
  <c r="R49" i="1"/>
  <c r="P49" i="1"/>
  <c r="O49" i="1"/>
  <c r="N49" i="1"/>
  <c r="M49" i="1"/>
  <c r="L49" i="1"/>
  <c r="K49" i="1"/>
  <c r="I49" i="1"/>
  <c r="H49" i="1"/>
  <c r="G49" i="1"/>
  <c r="E49" i="1"/>
  <c r="D49" i="1"/>
  <c r="C49" i="1"/>
  <c r="C27" i="3" s="1"/>
  <c r="B49" i="1"/>
  <c r="AQ44" i="1"/>
  <c r="AP44" i="1"/>
  <c r="AO44" i="1"/>
  <c r="AM44" i="1"/>
  <c r="AL44" i="1"/>
  <c r="AK44" i="1"/>
  <c r="AJ44" i="1"/>
  <c r="AI44" i="1"/>
  <c r="AH44" i="1"/>
  <c r="AG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F44" i="1" s="1"/>
  <c r="C44" i="1"/>
  <c r="B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B40" i="1"/>
  <c r="AQ35" i="1"/>
  <c r="AP35" i="1"/>
  <c r="M17" i="3" s="1"/>
  <c r="N17" i="3" s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E35" i="1"/>
  <c r="D35" i="1"/>
  <c r="C35" i="1"/>
  <c r="B35" i="1"/>
  <c r="AQ24" i="1"/>
  <c r="AP24" i="1"/>
  <c r="AO24" i="1"/>
  <c r="AM24" i="1"/>
  <c r="AL24" i="1"/>
  <c r="AK24" i="1"/>
  <c r="AJ24" i="1"/>
  <c r="AN24" i="1" s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J24" i="1" s="1"/>
  <c r="G24" i="1"/>
  <c r="E24" i="1"/>
  <c r="D24" i="1"/>
  <c r="C24" i="1"/>
  <c r="B24" i="1"/>
  <c r="AQ4" i="1"/>
  <c r="AP4" i="1"/>
  <c r="M9" i="3" s="1"/>
  <c r="N9" i="3" s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E4" i="1"/>
  <c r="D4" i="1"/>
  <c r="B4" i="1"/>
  <c r="AR4" i="1" s="1"/>
  <c r="E53" i="2" l="1"/>
  <c r="F40" i="1"/>
  <c r="AR40" i="1"/>
  <c r="I47" i="2"/>
  <c r="Q24" i="1"/>
  <c r="D53" i="2"/>
  <c r="AA40" i="1"/>
  <c r="AF44" i="1"/>
  <c r="F27" i="3"/>
  <c r="AA49" i="1"/>
  <c r="AF53" i="1"/>
  <c r="AA24" i="1"/>
  <c r="J40" i="1"/>
  <c r="AN40" i="1"/>
  <c r="J49" i="1"/>
  <c r="AN49" i="1"/>
  <c r="M25" i="3"/>
  <c r="N25" i="3" s="1"/>
  <c r="AR44" i="1"/>
  <c r="Q44" i="1"/>
  <c r="Q53" i="1"/>
  <c r="M11" i="3"/>
  <c r="N11" i="3" s="1"/>
  <c r="D27" i="3"/>
  <c r="F49" i="1"/>
  <c r="M28" i="3"/>
  <c r="N28" i="3" s="1"/>
  <c r="AR49" i="1"/>
  <c r="AF40" i="1"/>
  <c r="AA44" i="1"/>
  <c r="H27" i="3"/>
  <c r="AF49" i="1"/>
  <c r="AA53" i="1"/>
  <c r="O51" i="2"/>
  <c r="AF24" i="1"/>
  <c r="J44" i="1"/>
  <c r="AN44" i="1"/>
  <c r="J53" i="1"/>
  <c r="AN53" i="1"/>
  <c r="F47" i="2"/>
  <c r="F24" i="1"/>
  <c r="M14" i="3"/>
  <c r="N14" i="3" s="1"/>
  <c r="AR24" i="1"/>
  <c r="Q40" i="1"/>
  <c r="Q49" i="1"/>
  <c r="F25" i="2"/>
  <c r="F33" i="2" s="1"/>
  <c r="AR35" i="1"/>
  <c r="AN35" i="1"/>
  <c r="AF35" i="1"/>
  <c r="Q35" i="1"/>
  <c r="F35" i="1"/>
  <c r="AA35" i="1"/>
  <c r="J35" i="1"/>
  <c r="AG55" i="1"/>
  <c r="AP55" i="1"/>
  <c r="AH55" i="1"/>
  <c r="AO55" i="1"/>
  <c r="AQ55" i="1"/>
  <c r="AK55" i="1"/>
  <c r="AM55" i="1"/>
  <c r="AJ55" i="1"/>
  <c r="AL55" i="1"/>
  <c r="AI55" i="1"/>
  <c r="S55" i="1"/>
  <c r="U55" i="1"/>
  <c r="W55" i="1"/>
  <c r="Y55" i="1"/>
  <c r="AB55" i="1"/>
  <c r="AD55" i="1"/>
  <c r="T55" i="1"/>
  <c r="V55" i="1"/>
  <c r="X55" i="1"/>
  <c r="Z55" i="1"/>
  <c r="AC55" i="1"/>
  <c r="AE55" i="1"/>
  <c r="R55" i="1"/>
  <c r="N55" i="1"/>
  <c r="P55" i="1"/>
  <c r="O55" i="1"/>
  <c r="L55" i="1"/>
  <c r="M55" i="1"/>
  <c r="K55" i="1"/>
  <c r="D55" i="1"/>
  <c r="E55" i="1"/>
  <c r="C55" i="1"/>
  <c r="I55" i="1"/>
  <c r="H55" i="1"/>
  <c r="G55" i="1"/>
  <c r="F51" i="2"/>
  <c r="M48" i="2"/>
  <c r="N48" i="2" s="1"/>
  <c r="G48" i="2"/>
  <c r="G51" i="2" s="1"/>
  <c r="H51" i="2" s="1"/>
  <c r="J27" i="3"/>
  <c r="I51" i="2"/>
  <c r="O47" i="2"/>
  <c r="M47" i="2"/>
  <c r="N47" i="2" s="1"/>
  <c r="J43" i="2"/>
  <c r="K43" i="2" s="1"/>
  <c r="L47" i="2"/>
  <c r="G43" i="2"/>
  <c r="I34" i="2"/>
  <c r="O38" i="2"/>
  <c r="L34" i="2"/>
  <c r="L38" i="2" s="1"/>
  <c r="F34" i="2"/>
  <c r="F38" i="2" s="1"/>
  <c r="I38" i="2"/>
  <c r="I25" i="2"/>
  <c r="I33" i="2" s="1"/>
  <c r="L25" i="2"/>
  <c r="O33" i="2"/>
  <c r="N27" i="2"/>
  <c r="M25" i="2"/>
  <c r="N25" i="2" s="1"/>
  <c r="J29" i="2"/>
  <c r="K29" i="2" s="1"/>
  <c r="G25" i="2"/>
  <c r="H25" i="2" s="1"/>
  <c r="L33" i="2"/>
  <c r="I6" i="2"/>
  <c r="I22" i="2" s="1"/>
  <c r="L6" i="2"/>
  <c r="O22" i="2"/>
  <c r="L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G47" i="2"/>
  <c r="H47" i="2" s="1"/>
  <c r="K7" i="2"/>
  <c r="J25" i="2"/>
  <c r="K25" i="2" s="1"/>
  <c r="AF4" i="1"/>
  <c r="AN4" i="1"/>
  <c r="Q4" i="1"/>
  <c r="F4" i="1"/>
  <c r="J4" i="1"/>
  <c r="AA4" i="1"/>
  <c r="G6" i="2"/>
  <c r="H6" i="2" s="1"/>
  <c r="G34" i="2"/>
  <c r="H34" i="2" s="1"/>
  <c r="M51" i="2"/>
  <c r="N51" i="2" s="1"/>
  <c r="H29" i="2"/>
  <c r="J34" i="2"/>
  <c r="K34" i="2" s="1"/>
  <c r="H37" i="2"/>
  <c r="G42" i="2"/>
  <c r="H42" i="2" s="1"/>
  <c r="H43" i="2"/>
  <c r="M38" i="2"/>
  <c r="N38" i="2" s="1"/>
  <c r="H10" i="2"/>
  <c r="H26" i="2"/>
  <c r="N29" i="2"/>
  <c r="N35" i="2"/>
  <c r="N43" i="2"/>
  <c r="J51" i="2"/>
  <c r="K51" i="2" s="1"/>
  <c r="B55" i="1"/>
  <c r="J39" i="2"/>
  <c r="K39" i="2" s="1"/>
  <c r="AF55" i="1" l="1"/>
  <c r="G33" i="2"/>
  <c r="H33" i="2" s="1"/>
  <c r="AR55" i="1"/>
  <c r="J55" i="1"/>
  <c r="F55" i="1"/>
  <c r="Q55" i="1"/>
  <c r="AA55" i="1"/>
  <c r="AN55" i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<sst xmlns="http://schemas.openxmlformats.org/spreadsheetml/2006/main" count="324" uniqueCount="227">
  <si>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</si>
  <si>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</si>
  <si>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</si>
  <si>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</si>
  <si>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</si>
  <si>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</si>
  <si>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</si>
  <si>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</si>
  <si>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</si>
  <si>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</si>
  <si>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</si>
  <si>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</si>
  <si>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</si>
  <si>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</si>
  <si>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</si>
  <si>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</si>
  <si>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</si>
  <si>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</si>
  <si>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</si>
  <si>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</si>
  <si>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</si>
  <si>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</si>
  <si>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</si>
  <si>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</si>
  <si>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</si>
  <si>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</si>
  <si>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</si>
  <si>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</si>
  <si>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</si>
  <si>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</si>
  <si>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</si>
  <si>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</si>
  <si>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</si>
  <si>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</si>
  <si>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</si>
  <si>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</si>
  <si>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</si>
  <si>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</si>
  <si>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</si>
  <si>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</si>
  <si>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</si>
  <si>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</si>
  <si>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</si>
  <si>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</si>
  <si>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</si>
  <si>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</si>
  <si>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</si>
  <si>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</si>
  <si>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</si>
  <si>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</si>
  <si>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</si>
  <si>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</si>
  <si>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</si>
  <si>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</si>
  <si>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</si>
  <si>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</si>
  <si>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</si>
  <si>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</si>
  <si>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</si>
  <si>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</si>
  <si>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</si>
  <si>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</si>
  <si>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</si>
  <si>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</si>
  <si>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</si>
  <si>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</si>
  <si>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</si>
  <si>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</si>
  <si>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</si>
  <si>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</si>
  <si>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</si>
  <si>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</si>
  <si>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</si>
  <si>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</si>
  <si>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</si>
  <si>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</si>
  <si>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</si>
  <si>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</si>
  <si>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</si>
  <si>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</si>
  <si>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</si>
  <si>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</si>
  <si>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</si>
  <si>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</si>
  <si>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</si>
  <si>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</si>
  <si>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</si>
  <si>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</si>
  <si>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</si>
  <si>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</si>
  <si>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</si>
  <si>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</si>
  <si>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</si>
  <si>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</si>
  <si>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</si>
  <si>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</si>
  <si>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</si>
  <si>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</si>
  <si>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</si>
  <si>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</si>
  <si>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</si>
  <si>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</si>
  <si>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</si>
  <si>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</si>
  <si>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</si>
  <si>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</si>
  <si>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</si>
  <si>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</si>
  <si>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</si>
  <si>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</si>
  <si>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</si>
  <si>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</si>
  <si>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</si>
  <si>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</si>
  <si>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</si>
  <si>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</si>
  <si>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</si>
  <si>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</si>
  <si>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</si>
  <si>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</si>
  <si>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</si>
  <si>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</si>
  <si>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</si>
  <si>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</si>
  <si>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</si>
  <si>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</si>
  <si>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</si>
  <si>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</si>
  <si>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</si>
  <si>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</si>
  <si>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</si>
  <si>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</si>
  <si>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</si>
  <si>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</si>
  <si>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</si>
  <si>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</si>
  <si>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</si>
  <si>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</si>
  <si>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</si>
  <si>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</si>
  <si>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</si>
  <si>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</si>
  <si>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</si>
  <si>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</si>
  <si>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</si>
  <si>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</si>
  <si>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</si>
  <si>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</si>
  <si>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</si>
  <si>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</si>
  <si>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</si>
  <si>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</si>
  <si>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</si>
  <si>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</si>
  <si>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</si>
  <si>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</si>
  <si>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</si>
  <si>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</si>
  <si>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</si>
  <si>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</si>
  <si>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</si>
  <si>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</si>
  <si>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</si>
  <si>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</si>
  <si>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</si>
  <si>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</si>
  <si>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</si>
  <si>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</si>
  <si>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</si>
  <si>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</si>
  <si>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</si>
  <si>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</si>
  <si>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</si>
  <si>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</si>
  <si>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</si>
  <si>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</si>
  <si>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</si>
  <si>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</si>
  <si>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</si>
  <si>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</si>
  <si>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</si>
  <si>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</si>
  <si>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</si>
  <si>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</si>
  <si>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</si>
  <si>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</si>
  <si>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</si>
  <si>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</si>
  <si>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</si>
  <si>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</si>
  <si>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</si>
  <si>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</si>
  <si>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</si>
  <si>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</si>
  <si>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</si>
  <si>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</si>
  <si>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</si>
  <si>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</si>
  <si>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</si>
  <si>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</si>
  <si>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</si>
  <si>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</si>
  <si>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</si>
  <si>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</si>
  <si>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</si>
  <si>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</si>
  <si>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</si>
  <si>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</si>
  <si>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</si>
  <si>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</si>
  <si>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</si>
  <si>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</si>
  <si>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</si>
  <si>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</si>
  <si>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</si>
  <si>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</si>
  <si>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</si>
  <si>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</si>
  <si>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</si>
  <si>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</si>
  <si>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</si>
  <si>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</si>
  <si>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</si>
  <si>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</si>
  <si>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</si>
  <si>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30.09.2018 r.</t>
  </si>
  <si>
    <t xml:space="preserve">Limit finansowy zgodny z arkuszem kalkulacyjnym z dnia 04.10.2018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</si>
</sst>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zł&quot;_-;\-* #,##0.00\ &quot;zł&quot;_-;_-* &quot;-&quot;??\ &quot;zł&quot;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4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 readingOrder="1"/>
    </xf>
    <xf numFmtId="0" fontId="17" fillId="10" borderId="47" xfId="0" applyFont="1" applyFill="1" applyBorder="1" applyAlignment="1">
      <alignment horizontal="center" wrapText="1" readingOrder="1"/>
    </xf>
    <xf numFmtId="0" fontId="17" fillId="10" borderId="50" xfId="0" applyFont="1" applyFill="1" applyBorder="1" applyAlignment="1">
      <alignment horizontal="center" vertical="center" wrapText="1" readingOrder="1"/>
    </xf>
    <xf numFmtId="0" fontId="17" fillId="10" borderId="51" xfId="0" applyFont="1" applyFill="1" applyBorder="1" applyAlignment="1">
      <alignment horizont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9" xfId="0" applyFont="1" applyFill="1" applyBorder="1" applyAlignment="1">
      <alignment horizontal="center" vertical="center" wrapText="1" readingOrder="1"/>
    </xf>
    <xf numFmtId="0" fontId="16" fillId="11" borderId="32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vertical="center" wrapText="1"/>
    </xf>
    <xf numFmtId="0" fontId="17" fillId="10" borderId="57" xfId="0" applyFont="1" applyFill="1" applyBorder="1" applyAlignment="1">
      <alignment horizontal="center" vertical="center" wrapText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60" xfId="0" applyNumberFormat="1" applyFont="1" applyFill="1" applyBorder="1" applyAlignment="1">
      <alignment horizontal="center" vertical="center"/>
    </xf>
    <xf numFmtId="0" fontId="9" fillId="6" borderId="61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62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5" xfId="0" applyFont="1" applyFill="1" applyBorder="1" applyAlignment="1">
      <alignment horizontal="center" vertical="center" wrapText="1" readingOrder="1"/>
    </xf>
    <xf numFmtId="167" fontId="18" fillId="11" borderId="35" xfId="0" applyNumberFormat="1" applyFont="1" applyFill="1" applyBorder="1" applyAlignment="1">
      <alignment horizontal="center" vertical="center" wrapText="1" readingOrder="1"/>
    </xf>
    <xf numFmtId="0" fontId="18" fillId="13" borderId="35" xfId="0" applyFont="1" applyFill="1" applyBorder="1" applyAlignment="1">
      <alignment horizontal="center" vertical="center" wrapText="1" readingOrder="1"/>
    </xf>
    <xf numFmtId="10" fontId="18" fillId="13" borderId="36" xfId="0" applyNumberFormat="1" applyFont="1" applyFill="1" applyBorder="1" applyAlignment="1">
      <alignment horizontal="center" vertical="center" wrapText="1" readingOrder="1"/>
    </xf>
    <xf numFmtId="0" fontId="18" fillId="11" borderId="38" xfId="0" applyFont="1" applyFill="1" applyBorder="1" applyAlignment="1">
      <alignment horizontal="center" vertical="center" wrapText="1" readingOrder="1"/>
    </xf>
    <xf numFmtId="0" fontId="18" fillId="13" borderId="38" xfId="0" applyFont="1" applyFill="1" applyBorder="1" applyAlignment="1">
      <alignment horizontal="center" vertical="center" wrapText="1" readingOrder="1"/>
    </xf>
    <xf numFmtId="10" fontId="18" fillId="13" borderId="39" xfId="0" applyNumberFormat="1" applyFont="1" applyFill="1" applyBorder="1" applyAlignment="1">
      <alignment horizontal="center" vertical="center" wrapText="1" readingOrder="1"/>
    </xf>
    <xf numFmtId="0" fontId="18" fillId="11" borderId="49" xfId="0" applyFont="1" applyFill="1" applyBorder="1" applyAlignment="1">
      <alignment horizontal="center" vertical="center" wrapText="1" readingOrder="1"/>
    </xf>
    <xf numFmtId="3" fontId="18" fillId="13" borderId="38" xfId="0" applyNumberFormat="1" applyFont="1" applyFill="1" applyBorder="1" applyAlignment="1">
      <alignment horizontal="center" vertical="center" wrapText="1" readingOrder="1"/>
    </xf>
    <xf numFmtId="0" fontId="18" fillId="11" borderId="52" xfId="0" applyFont="1" applyFill="1" applyBorder="1" applyAlignment="1">
      <alignment horizontal="center" vertical="center" wrapText="1" readingOrder="1"/>
    </xf>
    <xf numFmtId="169" fontId="18" fillId="13" borderId="35" xfId="0" applyNumberFormat="1" applyFont="1" applyFill="1" applyBorder="1" applyAlignment="1">
      <alignment horizontal="center" vertical="center" wrapText="1" readingOrder="1"/>
    </xf>
    <xf numFmtId="168" fontId="18" fillId="13" borderId="58" xfId="0" applyNumberFormat="1" applyFont="1" applyFill="1" applyBorder="1" applyAlignment="1">
      <alignment horizontal="center" vertical="center" wrapText="1" readingOrder="1"/>
    </xf>
    <xf numFmtId="10" fontId="18" fillId="13" borderId="59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10" fontId="9" fillId="0" borderId="23" xfId="0" applyNumberFormat="1" applyFont="1" applyFill="1" applyBorder="1" applyAlignment="1">
      <alignment horizontal="center" vertical="center"/>
    </xf>
    <xf numFmtId="10" fontId="9" fillId="0" borderId="22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61" xfId="0" applyNumberFormat="1" applyFont="1" applyFill="1" applyBorder="1" applyAlignment="1">
      <alignment horizontal="center" vertical="center"/>
    </xf>
    <xf numFmtId="4" fontId="9" fillId="4" borderId="62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61" xfId="0" applyNumberFormat="1" applyFont="1" applyFill="1" applyBorder="1" applyAlignment="1">
      <alignment horizontal="center" vertical="center"/>
    </xf>
    <xf numFmtId="4" fontId="9" fillId="0" borderId="62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10" fontId="9" fillId="0" borderId="64" xfId="1" applyNumberFormat="1" applyFont="1" applyFill="1" applyBorder="1" applyAlignment="1">
      <alignment horizontal="center" vertical="center"/>
    </xf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10" fontId="12" fillId="0" borderId="22" xfId="0" applyNumberFormat="1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10" fontId="12" fillId="0" borderId="64" xfId="1" applyNumberFormat="1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/>
    <xf numFmtId="0" fontId="12" fillId="0" borderId="6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4" fontId="12" fillId="0" borderId="7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9" xfId="0" applyNumberFormat="1" applyFont="1" applyFill="1" applyBorder="1" applyAlignment="1">
      <alignment horizontal="center" vertical="center"/>
    </xf>
    <xf numFmtId="4" fontId="12" fillId="0" borderId="20" xfId="0" applyNumberFormat="1" applyFont="1" applyFill="1" applyBorder="1" applyAlignment="1">
      <alignment horizontal="center" vertical="center"/>
    </xf>
    <xf numFmtId="0" fontId="12" fillId="0" borderId="61" xfId="0" applyNumberFormat="1" applyFont="1" applyFill="1" applyBorder="1" applyAlignment="1">
      <alignment horizontal="center" vertical="center"/>
    </xf>
    <xf numFmtId="4" fontId="12" fillId="0" borderId="62" xfId="0" applyNumberFormat="1" applyFont="1" applyFill="1" applyBorder="1" applyAlignment="1">
      <alignment horizontal="center" vertical="center"/>
    </xf>
    <xf numFmtId="0" fontId="12" fillId="0" borderId="2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0" fontId="9" fillId="0" borderId="65" xfId="0" applyNumberFormat="1" applyFont="1" applyFill="1" applyBorder="1" applyAlignment="1">
      <alignment horizontal="center" vertical="center"/>
    </xf>
    <xf numFmtId="10" fontId="9" fillId="0" borderId="66" xfId="0" applyNumberFormat="1" applyFont="1" applyFill="1" applyBorder="1" applyAlignment="1">
      <alignment horizontal="center" vertical="center"/>
    </xf>
    <xf numFmtId="10" fontId="9" fillId="0" borderId="67" xfId="1" applyNumberFormat="1" applyFont="1" applyFill="1" applyBorder="1" applyAlignment="1">
      <alignment horizontal="center"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2" borderId="17" xfId="1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68" xfId="0" applyNumberFormat="1" applyFont="1" applyFill="1" applyBorder="1" applyAlignment="1">
      <alignment horizontal="center" vertical="center"/>
    </xf>
    <xf numFmtId="0" fontId="9" fillId="6" borderId="63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63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63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63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69" xfId="0" applyNumberFormat="1" applyFont="1" applyFill="1" applyBorder="1" applyAlignment="1">
      <alignment horizontal="center" vertical="center"/>
    </xf>
    <xf numFmtId="0" fontId="9" fillId="0" borderId="71" xfId="0" applyNumberFormat="1" applyFont="1" applyFill="1" applyBorder="1" applyAlignment="1">
      <alignment horizontal="center" vertical="center"/>
    </xf>
    <xf numFmtId="4" fontId="9" fillId="0" borderId="66" xfId="0" applyNumberFormat="1" applyFont="1" applyFill="1" applyBorder="1" applyAlignment="1">
      <alignment horizontal="center" vertical="center"/>
    </xf>
    <xf numFmtId="0" fontId="9" fillId="0" borderId="72" xfId="0" applyNumberFormat="1" applyFont="1" applyFill="1" applyBorder="1" applyAlignment="1">
      <alignment horizontal="center" vertical="center"/>
    </xf>
    <xf numFmtId="4" fontId="9" fillId="0" borderId="65" xfId="0" applyNumberFormat="1" applyFont="1" applyFill="1" applyBorder="1" applyAlignment="1">
      <alignment horizontal="center" vertical="center"/>
    </xf>
    <xf numFmtId="0" fontId="9" fillId="0" borderId="66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68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60" xfId="0" applyFont="1" applyFill="1" applyBorder="1" applyAlignment="1">
      <alignment horizontal="left" vertical="center" wrapText="1"/>
    </xf>
    <xf numFmtId="0" fontId="9" fillId="0" borderId="68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60" xfId="0" applyFont="1" applyFill="1" applyBorder="1" applyAlignment="1">
      <alignment horizontal="left" vertical="center" wrapText="1"/>
    </xf>
    <xf numFmtId="0" fontId="9" fillId="4" borderId="70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73" xfId="0" applyNumberFormat="1" applyFont="1" applyFill="1" applyBorder="1" applyAlignment="1">
      <alignment horizontal="center" vertical="center" wrapText="1"/>
    </xf>
    <xf numFmtId="171" fontId="9" fillId="5" borderId="74" xfId="0" applyNumberFormat="1" applyFont="1" applyFill="1" applyBorder="1" applyAlignment="1">
      <alignment horizontal="center" vertical="center" wrapText="1"/>
    </xf>
    <xf numFmtId="171" fontId="12" fillId="5" borderId="74" xfId="0" applyNumberFormat="1" applyFont="1" applyFill="1" applyBorder="1" applyAlignment="1">
      <alignment horizontal="center" vertical="center" wrapText="1"/>
    </xf>
    <xf numFmtId="171" fontId="9" fillId="5" borderId="75" xfId="0" applyNumberFormat="1" applyFont="1" applyFill="1" applyBorder="1" applyAlignment="1">
      <alignment horizontal="center" vertical="center" wrapText="1"/>
    </xf>
    <xf numFmtId="171" fontId="9" fillId="5" borderId="76" xfId="0" applyNumberFormat="1" applyFont="1" applyFill="1" applyBorder="1" applyAlignment="1">
      <alignment horizontal="center" vertical="center" wrapText="1"/>
    </xf>
    <xf numFmtId="0" fontId="18" fillId="11" borderId="48" xfId="0" applyFont="1" applyFill="1" applyBorder="1" applyAlignment="1">
      <alignment horizontal="center" vertical="center" wrapText="1" readingOrder="1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7" fillId="10" borderId="56" xfId="0" applyFont="1" applyFill="1" applyBorder="1" applyAlignment="1">
      <alignment horizontal="center" vertical="center" wrapText="1"/>
    </xf>
    <xf numFmtId="0" fontId="17" fillId="10" borderId="57" xfId="0" applyFont="1" applyFill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7" fillId="10" borderId="37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0" borderId="40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18" fillId="13" borderId="38" xfId="0" applyFont="1" applyFill="1" applyBorder="1" applyAlignment="1">
      <alignment horizontal="center" vertical="center" wrapText="1" readingOrder="1"/>
    </xf>
    <xf numFmtId="0" fontId="18" fillId="13" borderId="29" xfId="0" applyFont="1" applyFill="1" applyBorder="1" applyAlignment="1">
      <alignment horizontal="center" vertical="center" wrapText="1" readingOrder="1"/>
    </xf>
    <xf numFmtId="10" fontId="18" fillId="13" borderId="39" xfId="0" applyNumberFormat="1" applyFont="1" applyFill="1" applyBorder="1" applyAlignment="1">
      <alignment horizontal="center" vertical="center" wrapText="1" readingOrder="1"/>
    </xf>
    <xf numFmtId="10" fontId="18" fillId="13" borderId="30" xfId="0" applyNumberFormat="1" applyFont="1" applyFill="1" applyBorder="1" applyAlignment="1">
      <alignment horizontal="center" vertical="center" wrapText="1" readingOrder="1"/>
    </xf>
    <xf numFmtId="0" fontId="17" fillId="10" borderId="37" xfId="0" applyFont="1" applyFill="1" applyBorder="1" applyAlignment="1">
      <alignment horizontal="center" wrapText="1" readingOrder="1"/>
    </xf>
    <xf numFmtId="0" fontId="17" fillId="10" borderId="28" xfId="0" applyFont="1" applyFill="1" applyBorder="1" applyAlignment="1">
      <alignment horizontal="center" wrapText="1" readingOrder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9" xfId="0" applyFont="1" applyFill="1" applyBorder="1" applyAlignment="1">
      <alignment horizontal="center" vertical="center" wrapText="1" readingOrder="1"/>
    </xf>
    <xf numFmtId="0" fontId="16" fillId="11" borderId="32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9" xfId="0" applyFont="1" applyFill="1" applyBorder="1" applyAlignment="1">
      <alignment horizontal="center" vertical="center" wrapText="1" readingOrder="1"/>
    </xf>
    <xf numFmtId="0" fontId="17" fillId="12" borderId="32" xfId="0" applyFont="1" applyFill="1" applyBorder="1" applyAlignment="1">
      <alignment horizontal="center" vertical="center" wrapText="1" readingOrder="1"/>
    </xf>
    <xf numFmtId="0" fontId="16" fillId="12" borderId="26" xfId="0" applyFont="1" applyFill="1" applyBorder="1" applyAlignment="1">
      <alignment horizontal="center" vertical="center" wrapText="1" readingOrder="1"/>
    </xf>
    <xf numFmtId="0" fontId="16" fillId="12" borderId="29" xfId="0" applyFont="1" applyFill="1" applyBorder="1" applyAlignment="1">
      <alignment horizontal="center" vertical="center" wrapText="1" readingOrder="1"/>
    </xf>
    <xf numFmtId="0" fontId="16" fillId="12" borderId="32" xfId="0" applyFont="1" applyFill="1" applyBorder="1" applyAlignment="1">
      <alignment horizontal="center" vertical="center" wrapText="1" readingOrder="1"/>
    </xf>
    <xf numFmtId="0" fontId="16" fillId="12" borderId="27" xfId="0" applyFont="1" applyFill="1" applyBorder="1" applyAlignment="1">
      <alignment horizontal="center" vertical="center" wrapText="1" readingOrder="1"/>
    </xf>
    <xf numFmtId="0" fontId="16" fillId="12" borderId="30" xfId="0" applyFont="1" applyFill="1" applyBorder="1" applyAlignment="1">
      <alignment horizontal="center" vertical="center" wrapText="1" readingOrder="1"/>
    </xf>
    <xf numFmtId="0" fontId="16" fillId="12" borderId="33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9" xfId="0" applyFont="1" applyFill="1" applyBorder="1" applyAlignment="1">
      <alignment horizontal="center" vertical="center" wrapText="1" readingOrder="1"/>
    </xf>
    <xf numFmtId="0" fontId="20" fillId="12" borderId="32" xfId="0" applyFont="1" applyFill="1" applyBorder="1" applyAlignment="1">
      <alignment horizontal="center" vertical="center" wrapText="1" readingOrder="1"/>
    </xf>
    <xf numFmtId="0" fontId="0" fillId="0" borderId="29" xfId="0" applyFont="1" applyBorder="1" applyAlignment="1">
      <alignment horizontal="center" vertical="center" wrapText="1" readingOrder="1"/>
    </xf>
    <xf numFmtId="0" fontId="0" fillId="0" borderId="32" xfId="0" applyFont="1" applyBorder="1" applyAlignment="1">
      <alignment horizontal="center" vertical="center" wrapText="1" readingOrder="1"/>
    </xf>
  </cellXfs>
  <cellStyles count="7">
    <cellStyle name="Normalny" xfId="0" builtinId="0"/>
    <cellStyle name="Normalny 17" xfId="5"/>
    <cellStyle name="Normalny_raport tygodniowy-ARiMR SPO RPR 03.07.2004r." xfId="2"/>
    <cellStyle name="Normalny_SPO Ryby_12-05-2005" xfId="3"/>
    <cellStyle name="Procentowy" xfId="1" builtinId="5"/>
    <cellStyle name="Procentowy 2" xfId="6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usernames" Target="revisions/userNam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1.xml"/><Relationship Id="rId27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87AA7973-ABC7-4004-B691-3D75EEFDD4AF}" diskRevisions="1" revisionId="1438" version="3">
  <header guid="{12C15CD3-A3FD-4ED2-87B7-FC983029931A}" dateTime="2022-04-27T09:18:21" maxSheetId="4" userName="Mucha Sławomir" r:id="rId26" minRId="1433" maxRId="1434">
    <sheetIdMap count="3">
      <sheetId val="1"/>
      <sheetId val="2"/>
      <sheetId val="3"/>
    </sheetIdMap>
  </header>
  <header guid="{87AA7973-ABC7-4004-B691-3D75EEFDD4AF}" dateTime="2022-04-27T09:18:29" maxSheetId="4" userName="Mucha Sławomir" r:id="rId27">
    <sheetIdMap count="3">
      <sheetId val="1"/>
      <sheetId val="2"/>
      <sheetId val="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433" sId="1" ref="A1:XFD1" action="deleteRow">
    <undo index="0" exp="area" ref3D="1" dr="$A$11:$XFD$13" dn="Z_FA7C7B0E_9AF3_4910_8EDA_44352FCA0144_.wvu.Rows" sId="1"/>
    <rfmt sheetId="1" xfDxf="1" s="1" sqref="A1:XFD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0"/>
          <color auto="1"/>
          <name val="Verdana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1" s="1" dxf="1">
      <nc r="A1" t="inlineStr">
        <is>
          <t>MGMiŻŚ Departament Rybołówstwa</t>
        </is>
      </nc>
      <ndxf>
        <font>
          <b/>
          <sz val="10"/>
          <color auto="1"/>
          <name val="Verdana"/>
          <scheme val="none"/>
        </font>
        <alignment horizontal="left" vertical="center" readingOrder="0"/>
      </ndxf>
    </rcc>
    <rfmt sheetId="1" s="1" sqref="B1" start="0" length="0">
      <dxf>
        <font>
          <b/>
          <sz val="10"/>
          <color auto="1"/>
          <name val="Verdana"/>
          <scheme val="none"/>
        </font>
        <numFmt numFmtId="164" formatCode="_-* #,##0.00\ _z_ł_-;\-* #,##0.00\ _z_ł_-;_-* &quot;-&quot;??\ _z_ł_-;_-@_-"/>
        <alignment horizontal="left" vertical="center" readingOrder="0"/>
      </dxf>
    </rfmt>
    <rfmt sheetId="1" s="1" sqref="C1" start="0" length="0">
      <dxf>
        <font>
          <b/>
          <sz val="10"/>
          <color auto="1"/>
          <name val="Verdana"/>
          <scheme val="none"/>
        </font>
        <alignment horizontal="right" vertical="center" readingOrder="0"/>
      </dxf>
    </rfmt>
    <rfmt sheetId="1" s="1" sqref="D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E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F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G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H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I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J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K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L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M1" start="0" length="0">
      <dxf>
        <font>
          <b/>
          <sz val="10"/>
          <color indexed="10"/>
          <name val="Verdana"/>
          <scheme val="none"/>
        </font>
        <numFmt numFmtId="3" formatCode="#,##0"/>
        <alignment horizontal="center" vertical="center" readingOrder="0"/>
      </dxf>
    </rfmt>
    <rfmt sheetId="1" s="1" sqref="N1" start="0" length="0">
      <dxf>
        <numFmt numFmtId="14" formatCode="0.00%"/>
        <alignment horizontal="center" readingOrder="0"/>
      </dxf>
    </rfmt>
    <rfmt sheetId="1" sqref="AP1" start="0" length="0">
      <dxf>
        <numFmt numFmtId="4" formatCode="#,##0.00"/>
      </dxf>
    </rfmt>
    <rfmt sheetId="1" sqref="AQ1" start="0" length="0">
      <dxf>
        <numFmt numFmtId="4" formatCode="#,##0.00"/>
      </dxf>
    </rfmt>
  </rrc>
  <rrc rId="1434" sId="1" ref="A1:XFD1" action="deleteRow">
    <undo index="0" exp="area" ref3D="1" dr="$A$10:$XFD$12" dn="Z_FA7C7B0E_9AF3_4910_8EDA_44352FCA0144_.wvu.Rows" sId="1"/>
    <rfmt sheetId="1" xfDxf="1" s="1" sqref="A1:XFD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0"/>
          <color auto="1"/>
          <name val="Verdana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" s="1" sqref="A1" start="0" length="0">
      <dxf>
        <font>
          <b/>
          <sz val="10"/>
          <color auto="1"/>
          <name val="Verdana"/>
          <scheme val="none"/>
        </font>
        <alignment horizontal="left" vertical="center" readingOrder="0"/>
      </dxf>
    </rfmt>
    <rfmt sheetId="1" s="1" sqref="B1" start="0" length="0">
      <dxf>
        <numFmt numFmtId="164" formatCode="_-* #,##0.00\ _z_ł_-;\-* #,##0.00\ _z_ł_-;_-* &quot;-&quot;??\ _z_ł_-;_-@_-"/>
        <alignment horizontal="right" vertical="center" readingOrder="0"/>
      </dxf>
    </rfmt>
    <rfmt sheetId="1" s="1" sqref="C1" start="0" length="0">
      <dxf>
        <font>
          <b/>
          <sz val="10"/>
          <color auto="1"/>
          <name val="Verdana"/>
          <scheme val="none"/>
        </font>
        <alignment horizontal="right" vertical="center" readingOrder="0"/>
      </dxf>
    </rfmt>
    <rfmt sheetId="1" s="1" sqref="D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E1" start="0" length="0">
      <dxf>
        <font>
          <b/>
          <sz val="10"/>
          <color auto="1"/>
          <name val="Verdana"/>
          <scheme val="none"/>
        </font>
        <numFmt numFmtId="165" formatCode="#,##0.00\ &quot;zł&quot;"/>
        <alignment horizontal="right" vertical="center" readingOrder="0"/>
      </dxf>
    </rfmt>
    <rfmt sheetId="1" s="1" sqref="F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G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H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I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J1" start="0" length="0">
      <dxf>
        <font>
          <b/>
          <sz val="10"/>
          <color auto="1"/>
          <name val="Verdana"/>
          <scheme val="none"/>
        </font>
        <numFmt numFmtId="4" formatCode="#,##0.00"/>
        <alignment horizontal="right" vertical="center" readingOrder="0"/>
      </dxf>
    </rfmt>
    <rfmt sheetId="1" s="1" sqref="K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L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M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N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O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P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Q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R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S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T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U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V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W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X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Y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Z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AA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="1" sqref="AB1" start="0" length="0">
      <dxf>
        <font>
          <b/>
          <sz val="10"/>
          <color auto="1"/>
          <name val="Verdana"/>
          <scheme val="none"/>
        </font>
        <fill>
          <patternFill patternType="solid">
            <bgColor indexed="22"/>
          </patternFill>
        </fill>
      </dxf>
    </rfmt>
    <rfmt sheetId="1" sqref="AJ1" start="0" length="0">
      <dxf>
        <numFmt numFmtId="4" formatCode="#,##0.00"/>
      </dxf>
    </rfmt>
    <rfmt sheetId="1" sqref="AP1" start="0" length="0">
      <dxf>
        <numFmt numFmtId="4" formatCode="#,##0.00"/>
      </dxf>
    </rfmt>
    <rfmt sheetId="1" sqref="AQ1" start="0" length="0">
      <dxf>
        <numFmt numFmtId="4" formatCode="#,##0.00"/>
      </dxf>
    </rfmt>
  </rrc>
  <rdn rId="0" localSheetId="1" customView="1" name="Z_DEA9215B_BB79_4567_92C2_A7F09816C3B9_.wvu.Rows" hidden="1" oldHidden="1">
    <formula>'Dane - październik 2018 r'!$9:$11</formula>
  </rdn>
  <rdn rId="0" localSheetId="3" customView="1" name="Z_DEA9215B_BB79_4567_92C2_A7F09816C3B9_.wvu.PrintArea" hidden="1" oldHidden="1">
    <formula>'Rezerwa wykonania'!$A$1:$N$28</formula>
  </rdn>
  <rcv guid="{DEA9215B-BB79-4567-92C2-A7F09816C3B9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EA9215B-BB79-4567-92C2-A7F09816C3B9}" action="delete"/>
  <rdn rId="0" localSheetId="1" customView="1" name="Z_DEA9215B_BB79_4567_92C2_A7F09816C3B9_.wvu.Rows" hidden="1" oldHidden="1">
    <formula>'Dane - październik 2018 r'!$9:$11</formula>
    <oldFormula>'Dane - październik 2018 r'!$9:$11</oldFormula>
  </rdn>
  <rdn rId="0" localSheetId="3" customView="1" name="Z_DEA9215B_BB79_4567_92C2_A7F09816C3B9_.wvu.PrintArea" hidden="1" oldHidden="1">
    <formula>'Rezerwa wykonania'!$A$1:$N$28</formula>
    <oldFormula>'Rezerwa wykonania'!$A$1:$N$28</oldFormula>
  </rdn>
  <rcv guid="{DEA9215B-BB79-4567-92C2-A7F09816C3B9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226</v>
      </c>
      <c r="B1" s="144">
        <v>4.3307000000000002</v>
      </c>
      <c r="C1" s="229"/>
      <c r="D1" s="229"/>
      <c r="E1" s="56"/>
      <c r="F1" s="230"/>
      <c r="G1" s="230"/>
      <c r="H1" s="230"/>
      <c r="I1" s="230"/>
      <c r="J1" s="230"/>
      <c r="K1" s="64"/>
      <c r="L1" s="64"/>
      <c r="M1" s="65"/>
      <c r="N1" s="66"/>
      <c r="O1" s="67" t="s">
        <v>0</v>
      </c>
      <c r="P1" s="238" t="s">
        <v>225</v>
      </c>
      <c r="Q1" s="238"/>
      <c r="R1" s="231"/>
      <c r="S1" s="231"/>
      <c r="T1" s="231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20" t="s">
        <v>1</v>
      </c>
      <c r="B2" s="221" t="s">
        <v>2</v>
      </c>
      <c r="C2" s="222" t="s">
        <v>181</v>
      </c>
      <c r="D2" s="222"/>
      <c r="E2" s="222"/>
      <c r="F2" s="223"/>
      <c r="G2" s="224" t="s">
        <v>180</v>
      </c>
      <c r="H2" s="225"/>
      <c r="I2" s="225"/>
      <c r="J2" s="226"/>
      <c r="K2" s="227" t="s">
        <v>182</v>
      </c>
      <c r="L2" s="227"/>
      <c r="M2" s="227"/>
      <c r="N2" s="232" t="s">
        <v>3</v>
      </c>
      <c r="O2" s="232"/>
      <c r="P2" s="232"/>
      <c r="Q2" s="233"/>
      <c r="R2" s="234"/>
      <c r="S2" s="234"/>
      <c r="T2" s="234"/>
      <c r="U2" s="227" t="s">
        <v>4</v>
      </c>
      <c r="V2" s="227"/>
      <c r="W2" s="227"/>
      <c r="X2" s="227" t="s">
        <v>5</v>
      </c>
      <c r="Y2" s="227"/>
      <c r="Z2" s="227"/>
      <c r="AA2" s="235"/>
      <c r="AB2" s="222" t="s">
        <v>6</v>
      </c>
      <c r="AC2" s="236"/>
      <c r="AD2" s="236"/>
      <c r="AE2" s="236"/>
      <c r="AF2" s="237"/>
      <c r="AG2" s="236"/>
      <c r="AH2" s="236"/>
      <c r="AI2" s="222" t="s">
        <v>7</v>
      </c>
      <c r="AJ2" s="222"/>
      <c r="AK2" s="222"/>
      <c r="AL2" s="222"/>
      <c r="AM2" s="222"/>
      <c r="AN2" s="237"/>
      <c r="AO2" s="222" t="s">
        <v>174</v>
      </c>
      <c r="AP2" s="222"/>
      <c r="AQ2" s="222"/>
      <c r="AR2" s="228"/>
    </row>
    <row r="3" spans="1:47" s="68" customFormat="1" ht="58.5" thickBot="1" x14ac:dyDescent="0.4">
      <c r="A3" s="220"/>
      <c r="B3" s="221"/>
      <c r="C3" s="123" t="s">
        <v>8</v>
      </c>
      <c r="D3" s="122" t="s">
        <v>9</v>
      </c>
      <c r="E3" s="122" t="s">
        <v>10</v>
      </c>
      <c r="F3" s="87" t="s">
        <v>11</v>
      </c>
      <c r="G3" s="123" t="s">
        <v>8</v>
      </c>
      <c r="H3" s="122" t="s">
        <v>9</v>
      </c>
      <c r="I3" s="122" t="s">
        <v>10</v>
      </c>
      <c r="J3" s="87" t="s">
        <v>11</v>
      </c>
      <c r="K3" s="124" t="s">
        <v>175</v>
      </c>
      <c r="L3" s="122" t="s">
        <v>176</v>
      </c>
      <c r="M3" s="122" t="s">
        <v>10</v>
      </c>
      <c r="N3" s="123" t="s">
        <v>8</v>
      </c>
      <c r="O3" s="122" t="s">
        <v>12</v>
      </c>
      <c r="P3" s="122" t="s">
        <v>10</v>
      </c>
      <c r="Q3" s="87" t="s">
        <v>11</v>
      </c>
      <c r="R3" s="124" t="s">
        <v>177</v>
      </c>
      <c r="S3" s="122" t="s">
        <v>178</v>
      </c>
      <c r="T3" s="122" t="s">
        <v>10</v>
      </c>
      <c r="U3" s="123" t="s">
        <v>8</v>
      </c>
      <c r="V3" s="122" t="s">
        <v>12</v>
      </c>
      <c r="W3" s="122" t="s">
        <v>10</v>
      </c>
      <c r="X3" s="124" t="s">
        <v>8</v>
      </c>
      <c r="Y3" s="122" t="s">
        <v>12</v>
      </c>
      <c r="Z3" s="122" t="s">
        <v>10</v>
      </c>
      <c r="AA3" s="87" t="s">
        <v>11</v>
      </c>
      <c r="AB3" s="124" t="s">
        <v>13</v>
      </c>
      <c r="AC3" s="124" t="s">
        <v>14</v>
      </c>
      <c r="AD3" s="122" t="s">
        <v>9</v>
      </c>
      <c r="AE3" s="122" t="s">
        <v>10</v>
      </c>
      <c r="AF3" s="87" t="s">
        <v>11</v>
      </c>
      <c r="AG3" s="124" t="s">
        <v>179</v>
      </c>
      <c r="AH3" s="122" t="s">
        <v>183</v>
      </c>
      <c r="AI3" s="124" t="s">
        <v>13</v>
      </c>
      <c r="AJ3" s="122" t="s">
        <v>12</v>
      </c>
      <c r="AK3" s="122" t="s">
        <v>10</v>
      </c>
      <c r="AL3" s="122" t="s">
        <v>15</v>
      </c>
      <c r="AM3" s="122" t="s">
        <v>16</v>
      </c>
      <c r="AN3" s="87" t="s">
        <v>11</v>
      </c>
      <c r="AO3" s="124" t="s">
        <v>13</v>
      </c>
      <c r="AP3" s="122" t="s">
        <v>12</v>
      </c>
      <c r="AQ3" s="122" t="s">
        <v>10</v>
      </c>
      <c r="AR3" s="87" t="s">
        <v>11</v>
      </c>
    </row>
    <row r="4" spans="1:47" s="68" customFormat="1" ht="54.5" thickBot="1" x14ac:dyDescent="0.4">
      <c r="A4" s="204" t="s">
        <v>184</v>
      </c>
      <c r="B4" s="171">
        <f>SUM(B5+B6+B7+B8+B12+B13+B14+B15+B16+B17+B18+B19+B20+B21+B22+B23)</f>
        <v>780278968.83335531</v>
      </c>
      <c r="C4" s="184">
        <f>SUM(C5+C6+C7+C8+C12+C13+C14+C15+C16+C17+C18+C19+C20+C21+C22+C23)</f>
        <v>2807</v>
      </c>
      <c r="D4" s="185">
        <f t="shared" ref="D4:AQ4" si="0">SUM(D5+D6+D7+D8+D12+D13+D14+D15+D16+D17+D18+D19+D20+D21+D22+D23)</f>
        <v>659650851.20000005</v>
      </c>
      <c r="E4" s="185">
        <f t="shared" si="0"/>
        <v>451101406.94249994</v>
      </c>
      <c r="F4" s="174">
        <f>D4/B4</f>
        <v>0.84540385880999203</v>
      </c>
      <c r="G4" s="184">
        <f t="shared" si="0"/>
        <v>2642</v>
      </c>
      <c r="H4" s="185">
        <f t="shared" si="0"/>
        <v>550713114.92999995</v>
      </c>
      <c r="I4" s="185">
        <f t="shared" si="0"/>
        <v>369398104.74000007</v>
      </c>
      <c r="J4" s="174">
        <f>H4/B4</f>
        <v>0.70579002757617082</v>
      </c>
      <c r="K4" s="184">
        <f t="shared" si="0"/>
        <v>271</v>
      </c>
      <c r="L4" s="185">
        <f t="shared" si="0"/>
        <v>117053037.71000001</v>
      </c>
      <c r="M4" s="185">
        <f t="shared" si="0"/>
        <v>83782212.535000011</v>
      </c>
      <c r="N4" s="184">
        <f t="shared" si="0"/>
        <v>2095</v>
      </c>
      <c r="O4" s="185">
        <f t="shared" si="0"/>
        <v>447795718.80000001</v>
      </c>
      <c r="P4" s="185">
        <f t="shared" si="0"/>
        <v>296721496.01999998</v>
      </c>
      <c r="Q4" s="174">
        <f>O4/B4</f>
        <v>0.57389182162570374</v>
      </c>
      <c r="R4" s="184">
        <f t="shared" si="0"/>
        <v>7</v>
      </c>
      <c r="S4" s="185">
        <f t="shared" si="0"/>
        <v>4039383.88</v>
      </c>
      <c r="T4" s="185">
        <f t="shared" si="0"/>
        <v>2124186.0575000001</v>
      </c>
      <c r="U4" s="184">
        <f t="shared" si="0"/>
        <v>11</v>
      </c>
      <c r="V4" s="185">
        <f t="shared" si="0"/>
        <v>668548.3200000003</v>
      </c>
      <c r="W4" s="185">
        <f t="shared" si="0"/>
        <v>501411.24000000022</v>
      </c>
      <c r="X4" s="184">
        <f t="shared" si="0"/>
        <v>2088</v>
      </c>
      <c r="Y4" s="185">
        <f t="shared" si="0"/>
        <v>443087786.60000002</v>
      </c>
      <c r="Z4" s="185">
        <f t="shared" si="0"/>
        <v>294095898.93000001</v>
      </c>
      <c r="AA4" s="174">
        <f>Y4/B4</f>
        <v>0.56785816906290421</v>
      </c>
      <c r="AB4" s="184">
        <f t="shared" si="0"/>
        <v>1706</v>
      </c>
      <c r="AC4" s="184">
        <f t="shared" si="0"/>
        <v>1710</v>
      </c>
      <c r="AD4" s="185">
        <f t="shared" si="0"/>
        <v>186324298.34</v>
      </c>
      <c r="AE4" s="185">
        <f t="shared" si="0"/>
        <v>104186931.5125</v>
      </c>
      <c r="AF4" s="174">
        <f>AD4/B4</f>
        <v>0.23879190107941178</v>
      </c>
      <c r="AG4" s="184">
        <f t="shared" si="0"/>
        <v>3</v>
      </c>
      <c r="AH4" s="185">
        <f t="shared" si="0"/>
        <v>117000</v>
      </c>
      <c r="AI4" s="184">
        <f t="shared" si="0"/>
        <v>1939</v>
      </c>
      <c r="AJ4" s="185">
        <f t="shared" si="0"/>
        <v>216434759.88999999</v>
      </c>
      <c r="AK4" s="185">
        <f t="shared" si="0"/>
        <v>124478095.48999999</v>
      </c>
      <c r="AL4" s="185">
        <f t="shared" si="0"/>
        <v>61686221.2299999</v>
      </c>
      <c r="AM4" s="185">
        <f t="shared" si="0"/>
        <v>46264669.699999996</v>
      </c>
      <c r="AN4" s="174">
        <f>AJ4/B4</f>
        <v>0.27738125533949143</v>
      </c>
      <c r="AO4" s="184">
        <f t="shared" si="0"/>
        <v>1752</v>
      </c>
      <c r="AP4" s="185">
        <f t="shared" si="0"/>
        <v>179747451.81</v>
      </c>
      <c r="AQ4" s="185">
        <f t="shared" si="0"/>
        <v>96962614.650000006</v>
      </c>
      <c r="AR4" s="177">
        <f>AP4/B4</f>
        <v>0.23036306114818375</v>
      </c>
      <c r="AU4" s="138"/>
    </row>
    <row r="5" spans="1:47" ht="27" x14ac:dyDescent="0.3">
      <c r="A5" s="205" t="s">
        <v>18</v>
      </c>
      <c r="B5" s="214">
        <v>8550187.6239999998</v>
      </c>
      <c r="C5" s="178">
        <v>3</v>
      </c>
      <c r="D5" s="179">
        <v>9954416.0800000001</v>
      </c>
      <c r="E5" s="180">
        <v>7465812.0600000005</v>
      </c>
      <c r="F5" s="125">
        <f t="shared" ref="F5:F55" si="1">D5/B5</f>
        <v>1.1642336423189583</v>
      </c>
      <c r="G5" s="181">
        <v>1</v>
      </c>
      <c r="H5" s="179">
        <v>8181268.0800000001</v>
      </c>
      <c r="I5" s="179">
        <v>6135951.0600000005</v>
      </c>
      <c r="J5" s="125">
        <f t="shared" ref="J5:J54" si="2">H5/B5</f>
        <v>0.95685246216533792</v>
      </c>
      <c r="K5" s="181">
        <v>1</v>
      </c>
      <c r="L5" s="179">
        <v>411000</v>
      </c>
      <c r="M5" s="182">
        <v>308250</v>
      </c>
      <c r="N5" s="181">
        <v>0</v>
      </c>
      <c r="O5" s="179">
        <v>0</v>
      </c>
      <c r="P5" s="179">
        <v>0</v>
      </c>
      <c r="Q5" s="126">
        <f t="shared" ref="Q5:Q55" si="3">O5/B5</f>
        <v>0</v>
      </c>
      <c r="R5" s="181">
        <v>0</v>
      </c>
      <c r="S5" s="179">
        <v>0</v>
      </c>
      <c r="T5" s="182">
        <v>0</v>
      </c>
      <c r="U5" s="181">
        <v>0</v>
      </c>
      <c r="V5" s="179">
        <v>0</v>
      </c>
      <c r="W5" s="182">
        <v>0</v>
      </c>
      <c r="X5" s="181">
        <v>0</v>
      </c>
      <c r="Y5" s="179">
        <v>0</v>
      </c>
      <c r="Z5" s="179">
        <v>0</v>
      </c>
      <c r="AA5" s="125">
        <f t="shared" ref="AA5:AA55" si="4">Y5/B5</f>
        <v>0</v>
      </c>
      <c r="AB5" s="181">
        <v>0</v>
      </c>
      <c r="AC5" s="183">
        <v>0</v>
      </c>
      <c r="AD5" s="179">
        <v>0</v>
      </c>
      <c r="AE5" s="179">
        <v>0</v>
      </c>
      <c r="AF5" s="126">
        <f t="shared" ref="AF5:AF54" si="5">AD5/B5</f>
        <v>0</v>
      </c>
      <c r="AG5" s="183">
        <v>0</v>
      </c>
      <c r="AH5" s="182">
        <v>0</v>
      </c>
      <c r="AI5" s="181">
        <v>0</v>
      </c>
      <c r="AJ5" s="179">
        <v>0</v>
      </c>
      <c r="AK5" s="179">
        <v>0</v>
      </c>
      <c r="AL5" s="179">
        <v>0</v>
      </c>
      <c r="AM5" s="179">
        <v>0</v>
      </c>
      <c r="AN5" s="125">
        <f t="shared" ref="AN5:AN55" si="6">AJ5/B5</f>
        <v>0</v>
      </c>
      <c r="AO5" s="181">
        <v>0</v>
      </c>
      <c r="AP5" s="179">
        <v>0</v>
      </c>
      <c r="AQ5" s="179">
        <v>0</v>
      </c>
      <c r="AR5" s="145">
        <f t="shared" ref="AR5:AR55" si="7">AP5/B5</f>
        <v>0</v>
      </c>
    </row>
    <row r="6" spans="1:47" ht="27" x14ac:dyDescent="0.3">
      <c r="A6" s="206" t="s">
        <v>19</v>
      </c>
      <c r="B6" s="215">
        <v>10177145</v>
      </c>
      <c r="C6" s="69">
        <v>349</v>
      </c>
      <c r="D6" s="70">
        <v>20674049.059999999</v>
      </c>
      <c r="E6" s="88">
        <v>15505536.794999998</v>
      </c>
      <c r="F6" s="125">
        <f t="shared" si="1"/>
        <v>2.0314193283086759</v>
      </c>
      <c r="G6" s="72">
        <v>211</v>
      </c>
      <c r="H6" s="70">
        <v>9705908.9400000013</v>
      </c>
      <c r="I6" s="70">
        <v>7279431.705000001</v>
      </c>
      <c r="J6" s="125">
        <f t="shared" si="2"/>
        <v>0.95369663496000123</v>
      </c>
      <c r="K6" s="72">
        <v>10</v>
      </c>
      <c r="L6" s="70">
        <v>580250</v>
      </c>
      <c r="M6" s="71">
        <v>435187.5</v>
      </c>
      <c r="N6" s="72">
        <v>3</v>
      </c>
      <c r="O6" s="70">
        <v>113140</v>
      </c>
      <c r="P6" s="70">
        <v>84855</v>
      </c>
      <c r="Q6" s="126">
        <f t="shared" si="3"/>
        <v>1.111706672156091E-2</v>
      </c>
      <c r="R6" s="72">
        <v>0</v>
      </c>
      <c r="S6" s="70">
        <v>0</v>
      </c>
      <c r="T6" s="71">
        <v>0</v>
      </c>
      <c r="U6" s="72">
        <v>0</v>
      </c>
      <c r="V6" s="70">
        <v>0</v>
      </c>
      <c r="W6" s="71">
        <v>0</v>
      </c>
      <c r="X6" s="72">
        <v>3</v>
      </c>
      <c r="Y6" s="70">
        <v>113140</v>
      </c>
      <c r="Z6" s="70">
        <v>84855</v>
      </c>
      <c r="AA6" s="125">
        <f t="shared" si="4"/>
        <v>1.111706672156091E-2</v>
      </c>
      <c r="AB6" s="72">
        <v>0</v>
      </c>
      <c r="AC6" s="73">
        <v>0</v>
      </c>
      <c r="AD6" s="70">
        <v>0</v>
      </c>
      <c r="AE6" s="70">
        <v>0</v>
      </c>
      <c r="AF6" s="126">
        <f t="shared" si="5"/>
        <v>0</v>
      </c>
      <c r="AG6" s="73">
        <v>0</v>
      </c>
      <c r="AH6" s="71">
        <v>0</v>
      </c>
      <c r="AI6" s="72">
        <v>2</v>
      </c>
      <c r="AJ6" s="70">
        <v>81140</v>
      </c>
      <c r="AK6" s="70">
        <v>60855</v>
      </c>
      <c r="AL6" s="70">
        <v>81140</v>
      </c>
      <c r="AM6" s="70">
        <v>60855</v>
      </c>
      <c r="AN6" s="125">
        <f t="shared" si="6"/>
        <v>7.9727664290918515E-3</v>
      </c>
      <c r="AO6" s="72">
        <v>0</v>
      </c>
      <c r="AP6" s="70">
        <v>0</v>
      </c>
      <c r="AQ6" s="70">
        <v>0</v>
      </c>
      <c r="AR6" s="145">
        <f t="shared" si="7"/>
        <v>0</v>
      </c>
    </row>
    <row r="7" spans="1:47" s="75" customFormat="1" ht="27" x14ac:dyDescent="0.3">
      <c r="A7" s="206" t="s">
        <v>20</v>
      </c>
      <c r="B7" s="215">
        <v>10177145</v>
      </c>
      <c r="C7" s="106">
        <v>0</v>
      </c>
      <c r="D7" s="102">
        <v>0</v>
      </c>
      <c r="E7" s="103">
        <v>0</v>
      </c>
      <c r="F7" s="125">
        <f t="shared" si="1"/>
        <v>0</v>
      </c>
      <c r="G7" s="104">
        <v>0</v>
      </c>
      <c r="H7" s="102">
        <v>0</v>
      </c>
      <c r="I7" s="102">
        <v>0</v>
      </c>
      <c r="J7" s="125">
        <f t="shared" si="2"/>
        <v>0</v>
      </c>
      <c r="K7" s="104">
        <v>0</v>
      </c>
      <c r="L7" s="102">
        <v>0</v>
      </c>
      <c r="M7" s="107">
        <v>0</v>
      </c>
      <c r="N7" s="104">
        <v>0</v>
      </c>
      <c r="O7" s="102">
        <v>0</v>
      </c>
      <c r="P7" s="102">
        <v>0</v>
      </c>
      <c r="Q7" s="126">
        <f t="shared" si="3"/>
        <v>0</v>
      </c>
      <c r="R7" s="104">
        <v>0</v>
      </c>
      <c r="S7" s="102">
        <v>0</v>
      </c>
      <c r="T7" s="107">
        <v>0</v>
      </c>
      <c r="U7" s="104">
        <v>0</v>
      </c>
      <c r="V7" s="102">
        <v>0</v>
      </c>
      <c r="W7" s="107">
        <v>0</v>
      </c>
      <c r="X7" s="104">
        <v>0</v>
      </c>
      <c r="Y7" s="102">
        <v>0</v>
      </c>
      <c r="Z7" s="102">
        <v>0</v>
      </c>
      <c r="AA7" s="125">
        <f t="shared" si="4"/>
        <v>0</v>
      </c>
      <c r="AB7" s="104">
        <v>0</v>
      </c>
      <c r="AC7" s="105">
        <v>0</v>
      </c>
      <c r="AD7" s="102">
        <v>0</v>
      </c>
      <c r="AE7" s="102">
        <v>0</v>
      </c>
      <c r="AF7" s="126">
        <f t="shared" si="5"/>
        <v>0</v>
      </c>
      <c r="AG7" s="105">
        <v>0</v>
      </c>
      <c r="AH7" s="107">
        <v>0</v>
      </c>
      <c r="AI7" s="104">
        <v>0</v>
      </c>
      <c r="AJ7" s="102">
        <v>0</v>
      </c>
      <c r="AK7" s="102">
        <v>0</v>
      </c>
      <c r="AL7" s="102">
        <v>0</v>
      </c>
      <c r="AM7" s="102">
        <v>0</v>
      </c>
      <c r="AN7" s="125">
        <f t="shared" si="6"/>
        <v>0</v>
      </c>
      <c r="AO7" s="104">
        <v>0</v>
      </c>
      <c r="AP7" s="102">
        <v>0</v>
      </c>
      <c r="AQ7" s="102">
        <v>0</v>
      </c>
      <c r="AR7" s="145">
        <f t="shared" si="7"/>
        <v>0</v>
      </c>
    </row>
    <row r="8" spans="1:47" s="75" customFormat="1" ht="27" x14ac:dyDescent="0.3">
      <c r="A8" s="206" t="s">
        <v>21</v>
      </c>
      <c r="B8" s="215">
        <f>SUM(B9:B11)</f>
        <v>63172660.059030667</v>
      </c>
      <c r="C8" s="72">
        <f>SUM(C9:C11)</f>
        <v>16</v>
      </c>
      <c r="D8" s="108">
        <f>SUM(D9:D11)</f>
        <v>34530989.700000003</v>
      </c>
      <c r="E8" s="108">
        <f>SUM(E9:E11)</f>
        <v>25898242.274999999</v>
      </c>
      <c r="F8" s="125">
        <f t="shared" si="1"/>
        <v>0.54661288075780057</v>
      </c>
      <c r="G8" s="72">
        <f>SUM(G9:G11)</f>
        <v>5</v>
      </c>
      <c r="H8" s="108">
        <f>SUM(H9:H11)</f>
        <v>28182502</v>
      </c>
      <c r="I8" s="108">
        <f>SUM(I9:I11)</f>
        <v>21136876.5</v>
      </c>
      <c r="J8" s="125">
        <f t="shared" si="2"/>
        <v>0.44611865281065127</v>
      </c>
      <c r="K8" s="72">
        <f>SUM(K9:K11)</f>
        <v>7</v>
      </c>
      <c r="L8" s="108">
        <f>SUM(L9:L11)</f>
        <v>6097151</v>
      </c>
      <c r="M8" s="71">
        <f>SUM(M9:M11)</f>
        <v>4572863.25</v>
      </c>
      <c r="N8" s="104">
        <f t="shared" ref="N8:P8" si="8">SUM(N9:N11)</f>
        <v>5</v>
      </c>
      <c r="O8" s="108">
        <f t="shared" si="8"/>
        <v>26519695.399999999</v>
      </c>
      <c r="P8" s="108">
        <f t="shared" si="8"/>
        <v>19889771.539999999</v>
      </c>
      <c r="Q8" s="126">
        <f t="shared" si="3"/>
        <v>0.41979703522408429</v>
      </c>
      <c r="R8" s="72">
        <f>SUM(R9:R11)</f>
        <v>0</v>
      </c>
      <c r="S8" s="108">
        <f>SUM(S9:S11)</f>
        <v>0</v>
      </c>
      <c r="T8" s="71">
        <f>SUM(T9:T11)</f>
        <v>0</v>
      </c>
      <c r="U8" s="104">
        <f t="shared" ref="U8:Z8" si="9">SUM(U9:U11)</f>
        <v>4</v>
      </c>
      <c r="V8" s="108">
        <f t="shared" si="9"/>
        <v>292474.5700000003</v>
      </c>
      <c r="W8" s="108">
        <f t="shared" si="9"/>
        <v>219355.92750000022</v>
      </c>
      <c r="X8" s="104">
        <f t="shared" si="9"/>
        <v>5</v>
      </c>
      <c r="Y8" s="108">
        <f t="shared" si="9"/>
        <v>26227220.829999998</v>
      </c>
      <c r="Z8" s="108">
        <f t="shared" si="9"/>
        <v>19670415.612499997</v>
      </c>
      <c r="AA8" s="125">
        <f t="shared" si="4"/>
        <v>0.41516727023197059</v>
      </c>
      <c r="AB8" s="104">
        <f t="shared" ref="AB8" si="10">SUM(AB9:AB11)</f>
        <v>5</v>
      </c>
      <c r="AC8" s="105">
        <f t="shared" ref="AC8" si="11">SUM(AC9:AC11)</f>
        <v>8</v>
      </c>
      <c r="AD8" s="108">
        <f t="shared" ref="AD8" si="12">SUM(AD9:AD11)</f>
        <v>26005140.41</v>
      </c>
      <c r="AE8" s="108">
        <f t="shared" ref="AE8" si="13">SUM(AE9:AE11)</f>
        <v>19503855.307500001</v>
      </c>
      <c r="AF8" s="126">
        <f t="shared" si="5"/>
        <v>0.41165181877255003</v>
      </c>
      <c r="AG8" s="104">
        <f t="shared" ref="AG8" si="14">SUM(AG9:AG11)</f>
        <v>1</v>
      </c>
      <c r="AH8" s="71">
        <f t="shared" ref="AH8" si="15">SUM(AH9:AH11)</f>
        <v>0</v>
      </c>
      <c r="AI8" s="104">
        <f t="shared" ref="AI8" si="16">SUM(AI9:AI11)</f>
        <v>5</v>
      </c>
      <c r="AJ8" s="108">
        <f t="shared" ref="AJ8" si="17">SUM(AJ9:AJ11)</f>
        <v>26976612.810000002</v>
      </c>
      <c r="AK8" s="108">
        <f t="shared" ref="AK8" si="18">SUM(AK9:AK11)</f>
        <v>20232459.579999998</v>
      </c>
      <c r="AL8" s="108">
        <f t="shared" ref="AL8" si="19">SUM(AL9:AL11)</f>
        <v>26282699.959999964</v>
      </c>
      <c r="AM8" s="108">
        <f t="shared" ref="AM8" si="20">SUM(AM9:AM11)</f>
        <v>19712024.949999999</v>
      </c>
      <c r="AN8" s="125">
        <f t="shared" si="6"/>
        <v>0.42702986995944359</v>
      </c>
      <c r="AO8" s="104">
        <f t="shared" ref="AO8" si="21">SUM(AO9:AO11)</f>
        <v>3</v>
      </c>
      <c r="AP8" s="108">
        <f t="shared" ref="AP8" si="22">SUM(AP9:AP11)</f>
        <v>17354497.850000001</v>
      </c>
      <c r="AQ8" s="108">
        <f t="shared" ref="AQ8" si="23">SUM(AQ9:AQ11)</f>
        <v>13015873.380000001</v>
      </c>
      <c r="AR8" s="145">
        <f t="shared" si="7"/>
        <v>0.27471532517046732</v>
      </c>
    </row>
    <row r="9" spans="1:47" s="155" customFormat="1" ht="27" hidden="1" outlineLevel="1" collapsed="1" x14ac:dyDescent="0.3">
      <c r="A9" s="207" t="s">
        <v>22</v>
      </c>
      <c r="B9" s="216">
        <v>30605796.059030667</v>
      </c>
      <c r="C9" s="146">
        <v>6</v>
      </c>
      <c r="D9" s="147">
        <v>34208973</v>
      </c>
      <c r="E9" s="148">
        <v>25656729.75</v>
      </c>
      <c r="F9" s="149">
        <f t="shared" si="1"/>
        <v>1.1177285810184363</v>
      </c>
      <c r="G9" s="150">
        <v>5</v>
      </c>
      <c r="H9" s="147">
        <v>28182502</v>
      </c>
      <c r="I9" s="147">
        <v>21136876.5</v>
      </c>
      <c r="J9" s="149">
        <f t="shared" si="2"/>
        <v>0.92082238101708713</v>
      </c>
      <c r="K9" s="150">
        <v>1</v>
      </c>
      <c r="L9" s="147">
        <v>6026471</v>
      </c>
      <c r="M9" s="151">
        <v>4519853.25</v>
      </c>
      <c r="N9" s="150">
        <v>5</v>
      </c>
      <c r="O9" s="147">
        <v>26519695.399999999</v>
      </c>
      <c r="P9" s="147">
        <v>19889771.539999999</v>
      </c>
      <c r="Q9" s="152">
        <f t="shared" si="3"/>
        <v>0.86649258685676278</v>
      </c>
      <c r="R9" s="150">
        <v>0</v>
      </c>
      <c r="S9" s="147">
        <v>0</v>
      </c>
      <c r="T9" s="151">
        <v>0</v>
      </c>
      <c r="U9" s="150">
        <v>4</v>
      </c>
      <c r="V9" s="147">
        <v>292474.5700000003</v>
      </c>
      <c r="W9" s="151">
        <v>219355.92750000022</v>
      </c>
      <c r="X9" s="150">
        <v>5</v>
      </c>
      <c r="Y9" s="147">
        <v>26227220.829999998</v>
      </c>
      <c r="Z9" s="147">
        <v>19670415.612499997</v>
      </c>
      <c r="AA9" s="149">
        <f t="shared" si="4"/>
        <v>0.85693640444491204</v>
      </c>
      <c r="AB9" s="150">
        <v>5</v>
      </c>
      <c r="AC9" s="153">
        <v>8</v>
      </c>
      <c r="AD9" s="147">
        <v>26005140.41</v>
      </c>
      <c r="AE9" s="147">
        <v>19503855.307500001</v>
      </c>
      <c r="AF9" s="152">
        <f t="shared" si="5"/>
        <v>0.8496802487947972</v>
      </c>
      <c r="AG9" s="153">
        <v>1</v>
      </c>
      <c r="AH9" s="151">
        <v>0</v>
      </c>
      <c r="AI9" s="150">
        <v>5</v>
      </c>
      <c r="AJ9" s="147">
        <v>26976612.810000002</v>
      </c>
      <c r="AK9" s="147">
        <v>20232459.579999998</v>
      </c>
      <c r="AL9" s="147">
        <v>26282699.959999964</v>
      </c>
      <c r="AM9" s="147">
        <v>19712024.949999999</v>
      </c>
      <c r="AN9" s="149">
        <f t="shared" si="6"/>
        <v>0.88142170058145497</v>
      </c>
      <c r="AO9" s="150">
        <v>3</v>
      </c>
      <c r="AP9" s="147">
        <v>17354497.850000001</v>
      </c>
      <c r="AQ9" s="147">
        <v>13015873.380000001</v>
      </c>
      <c r="AR9" s="154">
        <f t="shared" si="7"/>
        <v>0.56703304879009397</v>
      </c>
    </row>
    <row r="10" spans="1:47" s="155" customFormat="1" ht="27" hidden="1" outlineLevel="1" x14ac:dyDescent="0.3">
      <c r="A10" s="207" t="s">
        <v>23</v>
      </c>
      <c r="B10" s="216">
        <v>16283432</v>
      </c>
      <c r="C10" s="146">
        <v>0</v>
      </c>
      <c r="D10" s="147">
        <v>0</v>
      </c>
      <c r="E10" s="148">
        <v>0</v>
      </c>
      <c r="F10" s="149">
        <f t="shared" si="1"/>
        <v>0</v>
      </c>
      <c r="G10" s="150">
        <v>0</v>
      </c>
      <c r="H10" s="147">
        <v>0</v>
      </c>
      <c r="I10" s="147">
        <v>0</v>
      </c>
      <c r="J10" s="149">
        <f t="shared" si="2"/>
        <v>0</v>
      </c>
      <c r="K10" s="150">
        <v>0</v>
      </c>
      <c r="L10" s="147">
        <v>0</v>
      </c>
      <c r="M10" s="151">
        <v>0</v>
      </c>
      <c r="N10" s="150">
        <v>0</v>
      </c>
      <c r="O10" s="147">
        <v>0</v>
      </c>
      <c r="P10" s="147">
        <v>0</v>
      </c>
      <c r="Q10" s="152">
        <f t="shared" si="3"/>
        <v>0</v>
      </c>
      <c r="R10" s="150">
        <v>0</v>
      </c>
      <c r="S10" s="147">
        <v>0</v>
      </c>
      <c r="T10" s="151">
        <v>0</v>
      </c>
      <c r="U10" s="150">
        <v>0</v>
      </c>
      <c r="V10" s="147">
        <v>0</v>
      </c>
      <c r="W10" s="151">
        <v>0</v>
      </c>
      <c r="X10" s="150">
        <v>0</v>
      </c>
      <c r="Y10" s="147">
        <v>0</v>
      </c>
      <c r="Z10" s="147">
        <v>0</v>
      </c>
      <c r="AA10" s="149">
        <f t="shared" si="4"/>
        <v>0</v>
      </c>
      <c r="AB10" s="150">
        <v>0</v>
      </c>
      <c r="AC10" s="153">
        <v>0</v>
      </c>
      <c r="AD10" s="147">
        <v>0</v>
      </c>
      <c r="AE10" s="147">
        <v>0</v>
      </c>
      <c r="AF10" s="152">
        <f t="shared" si="5"/>
        <v>0</v>
      </c>
      <c r="AG10" s="153">
        <v>0</v>
      </c>
      <c r="AH10" s="151">
        <v>0</v>
      </c>
      <c r="AI10" s="150">
        <v>0</v>
      </c>
      <c r="AJ10" s="147">
        <v>0</v>
      </c>
      <c r="AK10" s="147">
        <v>0</v>
      </c>
      <c r="AL10" s="147">
        <v>0</v>
      </c>
      <c r="AM10" s="147">
        <v>0</v>
      </c>
      <c r="AN10" s="149">
        <f t="shared" si="6"/>
        <v>0</v>
      </c>
      <c r="AO10" s="150">
        <v>0</v>
      </c>
      <c r="AP10" s="147">
        <v>0</v>
      </c>
      <c r="AQ10" s="147">
        <v>0</v>
      </c>
      <c r="AR10" s="154">
        <f t="shared" si="7"/>
        <v>0</v>
      </c>
    </row>
    <row r="11" spans="1:47" s="156" customFormat="1" ht="40.5" hidden="1" outlineLevel="1" x14ac:dyDescent="0.3">
      <c r="A11" s="207" t="s">
        <v>24</v>
      </c>
      <c r="B11" s="216">
        <v>16283432</v>
      </c>
      <c r="C11" s="146">
        <v>10</v>
      </c>
      <c r="D11" s="147">
        <v>322016.7</v>
      </c>
      <c r="E11" s="148">
        <v>241512.52499999999</v>
      </c>
      <c r="F11" s="149">
        <f t="shared" si="1"/>
        <v>1.9775726640428138E-2</v>
      </c>
      <c r="G11" s="150">
        <v>0</v>
      </c>
      <c r="H11" s="147">
        <v>0</v>
      </c>
      <c r="I11" s="147">
        <v>0</v>
      </c>
      <c r="J11" s="149">
        <f t="shared" si="2"/>
        <v>0</v>
      </c>
      <c r="K11" s="150">
        <v>6</v>
      </c>
      <c r="L11" s="147">
        <v>70680</v>
      </c>
      <c r="M11" s="151">
        <v>53010</v>
      </c>
      <c r="N11" s="150">
        <v>0</v>
      </c>
      <c r="O11" s="147">
        <v>0</v>
      </c>
      <c r="P11" s="147">
        <v>0</v>
      </c>
      <c r="Q11" s="152">
        <f t="shared" si="3"/>
        <v>0</v>
      </c>
      <c r="R11" s="150">
        <v>0</v>
      </c>
      <c r="S11" s="147">
        <v>0</v>
      </c>
      <c r="T11" s="151">
        <v>0</v>
      </c>
      <c r="U11" s="150">
        <v>0</v>
      </c>
      <c r="V11" s="147">
        <v>0</v>
      </c>
      <c r="W11" s="151">
        <v>0</v>
      </c>
      <c r="X11" s="150">
        <v>0</v>
      </c>
      <c r="Y11" s="147">
        <v>0</v>
      </c>
      <c r="Z11" s="147">
        <v>0</v>
      </c>
      <c r="AA11" s="149">
        <f t="shared" si="4"/>
        <v>0</v>
      </c>
      <c r="AB11" s="150">
        <v>0</v>
      </c>
      <c r="AC11" s="153">
        <v>0</v>
      </c>
      <c r="AD11" s="147">
        <v>0</v>
      </c>
      <c r="AE11" s="147">
        <v>0</v>
      </c>
      <c r="AF11" s="152">
        <f t="shared" si="5"/>
        <v>0</v>
      </c>
      <c r="AG11" s="153">
        <v>0</v>
      </c>
      <c r="AH11" s="151">
        <v>0</v>
      </c>
      <c r="AI11" s="150">
        <v>0</v>
      </c>
      <c r="AJ11" s="147">
        <v>0</v>
      </c>
      <c r="AK11" s="147">
        <v>0</v>
      </c>
      <c r="AL11" s="147">
        <v>0</v>
      </c>
      <c r="AM11" s="147">
        <v>0</v>
      </c>
      <c r="AN11" s="149">
        <f t="shared" si="6"/>
        <v>0</v>
      </c>
      <c r="AO11" s="150">
        <v>0</v>
      </c>
      <c r="AP11" s="147">
        <v>0</v>
      </c>
      <c r="AQ11" s="147">
        <v>0</v>
      </c>
      <c r="AR11" s="154">
        <f t="shared" si="7"/>
        <v>0</v>
      </c>
    </row>
    <row r="12" spans="1:47" ht="27" collapsed="1" x14ac:dyDescent="0.3">
      <c r="A12" s="206" t="s">
        <v>25</v>
      </c>
      <c r="B12" s="215">
        <v>32609566.621780004</v>
      </c>
      <c r="C12" s="69">
        <v>10</v>
      </c>
      <c r="D12" s="70">
        <v>21334266.140000001</v>
      </c>
      <c r="E12" s="88">
        <v>16000699.605</v>
      </c>
      <c r="F12" s="125">
        <f t="shared" si="1"/>
        <v>0.65423335389409298</v>
      </c>
      <c r="G12" s="72">
        <v>10</v>
      </c>
      <c r="H12" s="70">
        <v>21334266.140000001</v>
      </c>
      <c r="I12" s="70">
        <v>16000699.605</v>
      </c>
      <c r="J12" s="125">
        <f t="shared" si="2"/>
        <v>0.65423335389409298</v>
      </c>
      <c r="K12" s="72">
        <v>1</v>
      </c>
      <c r="L12" s="70">
        <v>2619828.5299999998</v>
      </c>
      <c r="M12" s="71">
        <v>1964871.3975</v>
      </c>
      <c r="N12" s="72">
        <v>7</v>
      </c>
      <c r="O12" s="70">
        <v>13584488.810000002</v>
      </c>
      <c r="P12" s="70">
        <v>10188366.58</v>
      </c>
      <c r="Q12" s="126">
        <f t="shared" si="3"/>
        <v>0.41657986343574682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125">
        <f t="shared" si="4"/>
        <v>0.41657986343574682</v>
      </c>
      <c r="AB12" s="72">
        <v>4</v>
      </c>
      <c r="AC12" s="73">
        <v>4</v>
      </c>
      <c r="AD12" s="70">
        <v>6541407.8300000001</v>
      </c>
      <c r="AE12" s="70">
        <v>4906055.8725000005</v>
      </c>
      <c r="AF12" s="126">
        <f t="shared" si="5"/>
        <v>0.20059781553892159</v>
      </c>
      <c r="AG12" s="73">
        <v>0</v>
      </c>
      <c r="AH12" s="71">
        <v>0</v>
      </c>
      <c r="AI12" s="72">
        <v>7</v>
      </c>
      <c r="AJ12" s="70">
        <v>12799551.709999999</v>
      </c>
      <c r="AK12" s="70">
        <v>9599663.7599999998</v>
      </c>
      <c r="AL12" s="70">
        <v>10737543.339999972</v>
      </c>
      <c r="AM12" s="70">
        <v>8053161.3499999996</v>
      </c>
      <c r="AN12" s="125">
        <f t="shared" si="6"/>
        <v>0.39250910195939709</v>
      </c>
      <c r="AO12" s="72">
        <v>4</v>
      </c>
      <c r="AP12" s="70">
        <v>6541427.4800000004</v>
      </c>
      <c r="AQ12" s="70">
        <v>4906070.59</v>
      </c>
      <c r="AR12" s="145">
        <f t="shared" si="7"/>
        <v>0.20059841812282675</v>
      </c>
    </row>
    <row r="13" spans="1:47" ht="27" x14ac:dyDescent="0.3">
      <c r="A13" s="206" t="s">
        <v>26</v>
      </c>
      <c r="B13" s="215">
        <v>107367164.226704</v>
      </c>
      <c r="C13" s="69">
        <v>207</v>
      </c>
      <c r="D13" s="70">
        <v>71015925.829999983</v>
      </c>
      <c r="E13" s="88">
        <v>35507962.914999992</v>
      </c>
      <c r="F13" s="125">
        <f t="shared" si="1"/>
        <v>0.66143058114165165</v>
      </c>
      <c r="G13" s="72">
        <v>207</v>
      </c>
      <c r="H13" s="70">
        <v>71015925.829999983</v>
      </c>
      <c r="I13" s="70">
        <v>35507962.914999992</v>
      </c>
      <c r="J13" s="125">
        <f t="shared" si="2"/>
        <v>0.66143058114165165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29242584.699999999</v>
      </c>
      <c r="Q13" s="126">
        <f t="shared" si="3"/>
        <v>0.5447211912620652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27490381.049999997</v>
      </c>
      <c r="AA13" s="125">
        <f t="shared" si="4"/>
        <v>0.51208172066376845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26">
        <f t="shared" si="5"/>
        <v>0.41301890842871625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25">
        <f t="shared" si="6"/>
        <v>0.49988650009116131</v>
      </c>
      <c r="AO13" s="72">
        <v>154</v>
      </c>
      <c r="AP13" s="70">
        <v>53671395.950000003</v>
      </c>
      <c r="AQ13" s="70">
        <v>26835697.870000001</v>
      </c>
      <c r="AR13" s="145">
        <f t="shared" si="7"/>
        <v>0.49988650009116131</v>
      </c>
    </row>
    <row r="14" spans="1:47" ht="27" x14ac:dyDescent="0.3">
      <c r="A14" s="206" t="s">
        <v>27</v>
      </c>
      <c r="B14" s="215">
        <v>4070858</v>
      </c>
      <c r="C14" s="69">
        <v>1</v>
      </c>
      <c r="D14" s="70">
        <v>300000</v>
      </c>
      <c r="E14" s="88">
        <v>225000</v>
      </c>
      <c r="F14" s="125">
        <f t="shared" si="1"/>
        <v>7.3694538104743523E-2</v>
      </c>
      <c r="G14" s="72">
        <v>0</v>
      </c>
      <c r="H14" s="70">
        <v>0</v>
      </c>
      <c r="I14" s="70">
        <v>0</v>
      </c>
      <c r="J14" s="125">
        <f t="shared" si="2"/>
        <v>0</v>
      </c>
      <c r="K14" s="72">
        <v>0</v>
      </c>
      <c r="L14" s="70">
        <v>0</v>
      </c>
      <c r="M14" s="71">
        <v>0</v>
      </c>
      <c r="N14" s="72">
        <v>0</v>
      </c>
      <c r="O14" s="70">
        <v>0</v>
      </c>
      <c r="P14" s="70">
        <v>0</v>
      </c>
      <c r="Q14" s="126">
        <f t="shared" si="3"/>
        <v>0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0</v>
      </c>
      <c r="Y14" s="70">
        <v>0</v>
      </c>
      <c r="Z14" s="70">
        <v>0</v>
      </c>
      <c r="AA14" s="125">
        <f t="shared" si="4"/>
        <v>0</v>
      </c>
      <c r="AB14" s="72">
        <v>0</v>
      </c>
      <c r="AC14" s="73">
        <v>0</v>
      </c>
      <c r="AD14" s="70">
        <v>0</v>
      </c>
      <c r="AE14" s="70">
        <v>0</v>
      </c>
      <c r="AF14" s="12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25">
        <f t="shared" si="6"/>
        <v>0</v>
      </c>
      <c r="AO14" s="72">
        <v>0</v>
      </c>
      <c r="AP14" s="70">
        <v>0</v>
      </c>
      <c r="AQ14" s="70">
        <v>0</v>
      </c>
      <c r="AR14" s="145">
        <f t="shared" si="7"/>
        <v>0</v>
      </c>
    </row>
    <row r="15" spans="1:47" ht="27" x14ac:dyDescent="0.3">
      <c r="A15" s="206" t="s">
        <v>28</v>
      </c>
      <c r="B15" s="215">
        <v>50888061.539178662</v>
      </c>
      <c r="C15" s="69">
        <v>129</v>
      </c>
      <c r="D15" s="70">
        <v>30456216.909999996</v>
      </c>
      <c r="E15" s="88">
        <v>22842162.682499997</v>
      </c>
      <c r="F15" s="125">
        <f t="shared" si="1"/>
        <v>0.59849434206786967</v>
      </c>
      <c r="G15" s="72">
        <v>129</v>
      </c>
      <c r="H15" s="70">
        <v>30456216.909999996</v>
      </c>
      <c r="I15" s="70">
        <v>22842162.682499997</v>
      </c>
      <c r="J15" s="125">
        <f t="shared" si="2"/>
        <v>0.59849434206786967</v>
      </c>
      <c r="K15" s="72">
        <v>44</v>
      </c>
      <c r="L15" s="70">
        <v>10962201.640000001</v>
      </c>
      <c r="M15" s="71">
        <v>8221651.2300000004</v>
      </c>
      <c r="N15" s="72">
        <v>84</v>
      </c>
      <c r="O15" s="70">
        <v>16843269.379999999</v>
      </c>
      <c r="P15" s="70">
        <v>12632451.780000001</v>
      </c>
      <c r="Q15" s="126">
        <f t="shared" si="3"/>
        <v>0.33098665719527132</v>
      </c>
      <c r="R15" s="72">
        <v>2</v>
      </c>
      <c r="S15" s="70">
        <v>248094.07999999999</v>
      </c>
      <c r="T15" s="71">
        <v>186070.5575</v>
      </c>
      <c r="U15" s="72">
        <v>2</v>
      </c>
      <c r="V15" s="70">
        <v>40720.53</v>
      </c>
      <c r="W15" s="71">
        <v>30540.397499999999</v>
      </c>
      <c r="X15" s="72">
        <v>82</v>
      </c>
      <c r="Y15" s="70">
        <v>16554454.77</v>
      </c>
      <c r="Z15" s="70">
        <v>12415840.9825</v>
      </c>
      <c r="AA15" s="125">
        <f t="shared" si="4"/>
        <v>0.32531116865700893</v>
      </c>
      <c r="AB15" s="72">
        <v>46</v>
      </c>
      <c r="AC15" s="73">
        <v>46</v>
      </c>
      <c r="AD15" s="70">
        <v>8525352.2799999993</v>
      </c>
      <c r="AE15" s="70">
        <v>6394014.209999999</v>
      </c>
      <c r="AF15" s="126">
        <f t="shared" si="5"/>
        <v>0.1675314803146184</v>
      </c>
      <c r="AG15" s="73">
        <v>0</v>
      </c>
      <c r="AH15" s="71">
        <v>0</v>
      </c>
      <c r="AI15" s="72">
        <v>66</v>
      </c>
      <c r="AJ15" s="71">
        <v>10896489.15</v>
      </c>
      <c r="AK15" s="108">
        <v>8172366.7000000002</v>
      </c>
      <c r="AL15" s="70">
        <v>10493221.106666639</v>
      </c>
      <c r="AM15" s="70">
        <v>7869915.8300000001</v>
      </c>
      <c r="AN15" s="125">
        <f t="shared" si="6"/>
        <v>0.21412663049880187</v>
      </c>
      <c r="AO15" s="72">
        <v>25</v>
      </c>
      <c r="AP15" s="70">
        <v>4172562.7700000005</v>
      </c>
      <c r="AQ15" s="70">
        <v>3129422.0000000009</v>
      </c>
      <c r="AR15" s="145">
        <f t="shared" si="7"/>
        <v>8.1994924620729534E-2</v>
      </c>
    </row>
    <row r="16" spans="1:47" x14ac:dyDescent="0.3">
      <c r="A16" s="206" t="s">
        <v>29</v>
      </c>
      <c r="B16" s="215">
        <v>36366351.676600002</v>
      </c>
      <c r="C16" s="69">
        <v>221</v>
      </c>
      <c r="D16" s="70">
        <v>26498560.510000005</v>
      </c>
      <c r="E16" s="88">
        <v>19873920.382500008</v>
      </c>
      <c r="F16" s="125">
        <f t="shared" si="1"/>
        <v>0.7286560044748881</v>
      </c>
      <c r="G16" s="72">
        <v>221</v>
      </c>
      <c r="H16" s="70">
        <v>26498560.510000005</v>
      </c>
      <c r="I16" s="70">
        <v>19873920.382500008</v>
      </c>
      <c r="J16" s="125">
        <f t="shared" si="2"/>
        <v>0.7286560044748881</v>
      </c>
      <c r="K16" s="72">
        <v>38</v>
      </c>
      <c r="L16" s="70">
        <v>4219323.9799999995</v>
      </c>
      <c r="M16" s="71">
        <v>3164492.9850000003</v>
      </c>
      <c r="N16" s="72">
        <v>131</v>
      </c>
      <c r="O16" s="70">
        <v>11595439.149999999</v>
      </c>
      <c r="P16" s="70">
        <v>8696579.2100000009</v>
      </c>
      <c r="Q16" s="126">
        <f t="shared" si="3"/>
        <v>0.31885076768536852</v>
      </c>
      <c r="R16" s="72">
        <v>1</v>
      </c>
      <c r="S16" s="70">
        <v>23082.400000000001</v>
      </c>
      <c r="T16" s="71">
        <v>17311.8</v>
      </c>
      <c r="U16" s="72">
        <v>1</v>
      </c>
      <c r="V16" s="70">
        <v>16443.52</v>
      </c>
      <c r="W16" s="71">
        <v>12332.64</v>
      </c>
      <c r="X16" s="72">
        <v>130</v>
      </c>
      <c r="Y16" s="70">
        <v>11555913.229999997</v>
      </c>
      <c r="Z16" s="70">
        <v>8666934.7700000033</v>
      </c>
      <c r="AA16" s="125">
        <f t="shared" si="4"/>
        <v>0.31776388604402322</v>
      </c>
      <c r="AB16" s="72">
        <v>38</v>
      </c>
      <c r="AC16" s="73">
        <v>38</v>
      </c>
      <c r="AD16" s="70">
        <v>2139214.08</v>
      </c>
      <c r="AE16" s="70">
        <v>1604410.56</v>
      </c>
      <c r="AF16" s="126">
        <f t="shared" si="5"/>
        <v>5.8823994747223475E-2</v>
      </c>
      <c r="AG16" s="73">
        <v>0</v>
      </c>
      <c r="AH16" s="71">
        <v>0</v>
      </c>
      <c r="AI16" s="72">
        <v>80</v>
      </c>
      <c r="AJ16" s="70">
        <v>5326546.6999999993</v>
      </c>
      <c r="AK16" s="70">
        <v>3994909.94</v>
      </c>
      <c r="AL16" s="70">
        <v>5217022.2199999886</v>
      </c>
      <c r="AM16" s="70">
        <v>3912766.65</v>
      </c>
      <c r="AN16" s="125">
        <f t="shared" si="6"/>
        <v>0.14646909724044097</v>
      </c>
      <c r="AO16" s="72">
        <v>7</v>
      </c>
      <c r="AP16" s="70">
        <v>199138.8</v>
      </c>
      <c r="AQ16" s="70">
        <v>149354.09000000003</v>
      </c>
      <c r="AR16" s="145">
        <f t="shared" si="7"/>
        <v>5.4759081078824918E-3</v>
      </c>
    </row>
    <row r="17" spans="1:44" ht="27" x14ac:dyDescent="0.3">
      <c r="A17" s="206" t="s">
        <v>30</v>
      </c>
      <c r="B17" s="215">
        <v>101610643.209162</v>
      </c>
      <c r="C17" s="69">
        <v>1639</v>
      </c>
      <c r="D17" s="70">
        <v>103531000</v>
      </c>
      <c r="E17" s="88">
        <v>51765500</v>
      </c>
      <c r="F17" s="125">
        <f t="shared" si="1"/>
        <v>1.0188991697147809</v>
      </c>
      <c r="G17" s="72">
        <v>1639</v>
      </c>
      <c r="H17" s="70">
        <v>103531000</v>
      </c>
      <c r="I17" s="70">
        <v>51765500</v>
      </c>
      <c r="J17" s="125">
        <f t="shared" si="2"/>
        <v>1.0188991697147809</v>
      </c>
      <c r="K17" s="72">
        <v>77</v>
      </c>
      <c r="L17" s="70">
        <v>4804500</v>
      </c>
      <c r="M17" s="71">
        <v>2402250</v>
      </c>
      <c r="N17" s="72">
        <v>1561</v>
      </c>
      <c r="O17" s="70">
        <v>98016000</v>
      </c>
      <c r="P17" s="70">
        <v>49008000</v>
      </c>
      <c r="Q17" s="126">
        <f t="shared" si="3"/>
        <v>0.96462335936834342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1560</v>
      </c>
      <c r="Y17" s="70">
        <v>97899000</v>
      </c>
      <c r="Z17" s="70">
        <v>48949500</v>
      </c>
      <c r="AA17" s="125">
        <f t="shared" si="4"/>
        <v>0.96347190518692316</v>
      </c>
      <c r="AB17" s="72">
        <v>1560</v>
      </c>
      <c r="AC17" s="73">
        <v>1561</v>
      </c>
      <c r="AD17" s="70">
        <v>97880500</v>
      </c>
      <c r="AE17" s="70">
        <v>48940250</v>
      </c>
      <c r="AF17" s="126">
        <f t="shared" si="5"/>
        <v>0.96328983764541642</v>
      </c>
      <c r="AG17" s="73">
        <v>2</v>
      </c>
      <c r="AH17" s="71">
        <v>117000</v>
      </c>
      <c r="AI17" s="72">
        <v>1558</v>
      </c>
      <c r="AJ17" s="70">
        <v>97720500</v>
      </c>
      <c r="AK17" s="70">
        <v>48860250</v>
      </c>
      <c r="AL17" s="70">
        <v>0</v>
      </c>
      <c r="AM17" s="70">
        <v>0</v>
      </c>
      <c r="AN17" s="125">
        <f t="shared" si="6"/>
        <v>0.96171519944860229</v>
      </c>
      <c r="AO17" s="72">
        <v>1558</v>
      </c>
      <c r="AP17" s="70">
        <v>97720500</v>
      </c>
      <c r="AQ17" s="70">
        <v>48860250</v>
      </c>
      <c r="AR17" s="145">
        <f t="shared" si="7"/>
        <v>0.96171519944860229</v>
      </c>
    </row>
    <row r="18" spans="1:44" ht="40.5" x14ac:dyDescent="0.3">
      <c r="A18" s="206" t="s">
        <v>31</v>
      </c>
      <c r="B18" s="215">
        <v>104716326</v>
      </c>
      <c r="C18" s="69">
        <v>204</v>
      </c>
      <c r="D18" s="70">
        <v>48401031.200000003</v>
      </c>
      <c r="E18" s="88">
        <v>36300773.400000006</v>
      </c>
      <c r="F18" s="125">
        <f t="shared" si="1"/>
        <v>0.46221093738525548</v>
      </c>
      <c r="G18" s="72">
        <v>204</v>
      </c>
      <c r="H18" s="70">
        <v>48401031.200000003</v>
      </c>
      <c r="I18" s="70">
        <v>36300773.400000006</v>
      </c>
      <c r="J18" s="125">
        <f t="shared" si="2"/>
        <v>0.46221093738525548</v>
      </c>
      <c r="K18" s="72">
        <v>32</v>
      </c>
      <c r="L18" s="70">
        <v>5839273.0800000001</v>
      </c>
      <c r="M18" s="71">
        <v>4379454.8100000005</v>
      </c>
      <c r="N18" s="72">
        <v>145</v>
      </c>
      <c r="O18" s="70">
        <v>29656300.649999999</v>
      </c>
      <c r="P18" s="70">
        <v>22242225.360000007</v>
      </c>
      <c r="Q18" s="126">
        <f t="shared" si="3"/>
        <v>0.28320608431201072</v>
      </c>
      <c r="R18" s="72">
        <v>1</v>
      </c>
      <c r="S18" s="70">
        <v>146800</v>
      </c>
      <c r="T18" s="71">
        <v>110100</v>
      </c>
      <c r="U18" s="72">
        <v>4</v>
      </c>
      <c r="V18" s="70">
        <v>318909.7</v>
      </c>
      <c r="W18" s="71">
        <v>239182.27500000002</v>
      </c>
      <c r="X18" s="72">
        <v>144</v>
      </c>
      <c r="Y18" s="70">
        <v>29190590.949999996</v>
      </c>
      <c r="Z18" s="70">
        <v>21892943.085000001</v>
      </c>
      <c r="AA18" s="125">
        <f t="shared" si="4"/>
        <v>0.27875873863259865</v>
      </c>
      <c r="AB18" s="72">
        <v>6</v>
      </c>
      <c r="AC18" s="73">
        <v>6</v>
      </c>
      <c r="AD18" s="70">
        <v>802739.96</v>
      </c>
      <c r="AE18" s="70">
        <v>602054.97</v>
      </c>
      <c r="AF18" s="126">
        <f t="shared" si="5"/>
        <v>7.6658529826571639E-3</v>
      </c>
      <c r="AG18" s="73">
        <v>0</v>
      </c>
      <c r="AH18" s="71">
        <v>0</v>
      </c>
      <c r="AI18" s="72">
        <v>66</v>
      </c>
      <c r="AJ18" s="70">
        <v>7782523.5700000003</v>
      </c>
      <c r="AK18" s="70">
        <v>5836892.6399999997</v>
      </c>
      <c r="AL18" s="70">
        <v>7694594.6033333279</v>
      </c>
      <c r="AM18" s="70">
        <v>5770945.9199999999</v>
      </c>
      <c r="AN18" s="125">
        <f t="shared" si="6"/>
        <v>7.4320059414613157E-2</v>
      </c>
      <c r="AO18" s="72">
        <v>1</v>
      </c>
      <c r="AP18" s="70">
        <v>87928.960000000006</v>
      </c>
      <c r="AQ18" s="70">
        <v>65946.720000000001</v>
      </c>
      <c r="AR18" s="145">
        <f t="shared" si="7"/>
        <v>8.3968721362512289E-4</v>
      </c>
    </row>
    <row r="19" spans="1:44" ht="27" collapsed="1" x14ac:dyDescent="0.3">
      <c r="A19" s="206" t="s">
        <v>32</v>
      </c>
      <c r="B19" s="215">
        <v>194530713.30000001</v>
      </c>
      <c r="C19" s="69">
        <v>14</v>
      </c>
      <c r="D19" s="70">
        <v>277153027.50999999</v>
      </c>
      <c r="E19" s="88">
        <v>207864770.63249999</v>
      </c>
      <c r="F19" s="125">
        <f t="shared" si="1"/>
        <v>1.4247263211469445</v>
      </c>
      <c r="G19" s="72">
        <v>3</v>
      </c>
      <c r="H19" s="70">
        <v>189080322.06</v>
      </c>
      <c r="I19" s="70">
        <v>141810241.54500002</v>
      </c>
      <c r="J19" s="125">
        <f t="shared" si="2"/>
        <v>0.97198184724900194</v>
      </c>
      <c r="K19" s="72">
        <v>8</v>
      </c>
      <c r="L19" s="70">
        <v>66534166.180000007</v>
      </c>
      <c r="M19" s="71">
        <v>49900624.634999998</v>
      </c>
      <c r="N19" s="72">
        <v>2</v>
      </c>
      <c r="O19" s="70">
        <v>188983215.81</v>
      </c>
      <c r="P19" s="70">
        <v>141737411.84999999</v>
      </c>
      <c r="Q19" s="126">
        <f t="shared" si="3"/>
        <v>0.97148266514889703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125">
        <f t="shared" si="4"/>
        <v>0.97148266514889703</v>
      </c>
      <c r="AB19" s="72">
        <v>1</v>
      </c>
      <c r="AC19" s="73">
        <v>1</v>
      </c>
      <c r="AD19" s="70">
        <v>85274.81</v>
      </c>
      <c r="AE19" s="70">
        <v>63956.107499999998</v>
      </c>
      <c r="AF19" s="126">
        <f t="shared" si="5"/>
        <v>4.3836167848976883E-4</v>
      </c>
      <c r="AG19" s="73">
        <v>0</v>
      </c>
      <c r="AH19" s="71">
        <v>0</v>
      </c>
      <c r="AI19" s="72">
        <v>0</v>
      </c>
      <c r="AJ19" s="70">
        <v>0</v>
      </c>
      <c r="AK19" s="70">
        <v>0</v>
      </c>
      <c r="AL19" s="70">
        <v>0</v>
      </c>
      <c r="AM19" s="70">
        <v>0</v>
      </c>
      <c r="AN19" s="125">
        <f t="shared" si="6"/>
        <v>0</v>
      </c>
      <c r="AO19" s="72">
        <v>0</v>
      </c>
      <c r="AP19" s="70">
        <v>0</v>
      </c>
      <c r="AQ19" s="70">
        <v>0</v>
      </c>
      <c r="AR19" s="145">
        <f t="shared" si="7"/>
        <v>0</v>
      </c>
    </row>
    <row r="20" spans="1:44" ht="27" x14ac:dyDescent="0.3">
      <c r="A20" s="206" t="s">
        <v>33</v>
      </c>
      <c r="B20" s="215">
        <v>31209912.776900001</v>
      </c>
      <c r="C20" s="69">
        <v>4</v>
      </c>
      <c r="D20" s="70">
        <v>11754054.310000001</v>
      </c>
      <c r="E20" s="88">
        <v>8815540.7324999999</v>
      </c>
      <c r="F20" s="125">
        <f t="shared" si="1"/>
        <v>0.37661285355144464</v>
      </c>
      <c r="G20" s="72">
        <v>4</v>
      </c>
      <c r="H20" s="70">
        <v>11754054.310000001</v>
      </c>
      <c r="I20" s="70">
        <v>8815540.7324999999</v>
      </c>
      <c r="J20" s="125">
        <f t="shared" si="2"/>
        <v>0.37661285355144464</v>
      </c>
      <c r="K20" s="72">
        <v>2</v>
      </c>
      <c r="L20" s="70">
        <v>3759580.31</v>
      </c>
      <c r="M20" s="71">
        <v>2819685.2324999999</v>
      </c>
      <c r="N20" s="72">
        <v>1</v>
      </c>
      <c r="O20" s="70">
        <v>3999000</v>
      </c>
      <c r="P20" s="70">
        <v>2999250</v>
      </c>
      <c r="Q20" s="126">
        <f t="shared" si="3"/>
        <v>0.12813236706511585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1</v>
      </c>
      <c r="Y20" s="70">
        <v>3999000</v>
      </c>
      <c r="Z20" s="70">
        <v>2999250</v>
      </c>
      <c r="AA20" s="125">
        <f t="shared" si="4"/>
        <v>0.12813236706511585</v>
      </c>
      <c r="AB20" s="72">
        <v>0</v>
      </c>
      <c r="AC20" s="73">
        <v>0</v>
      </c>
      <c r="AD20" s="70">
        <v>0</v>
      </c>
      <c r="AE20" s="70">
        <v>0</v>
      </c>
      <c r="AF20" s="126">
        <f t="shared" si="5"/>
        <v>0</v>
      </c>
      <c r="AG20" s="73">
        <v>0</v>
      </c>
      <c r="AH20" s="71">
        <v>0</v>
      </c>
      <c r="AI20" s="72">
        <v>1</v>
      </c>
      <c r="AJ20" s="70">
        <v>1180000</v>
      </c>
      <c r="AK20" s="70">
        <v>885000</v>
      </c>
      <c r="AL20" s="70">
        <v>1180000</v>
      </c>
      <c r="AM20" s="70">
        <v>885000</v>
      </c>
      <c r="AN20" s="125">
        <f t="shared" si="6"/>
        <v>3.7808500409311503E-2</v>
      </c>
      <c r="AO20" s="72">
        <v>0</v>
      </c>
      <c r="AP20" s="70">
        <v>0</v>
      </c>
      <c r="AQ20" s="70">
        <v>0</v>
      </c>
      <c r="AR20" s="145">
        <f t="shared" si="7"/>
        <v>0</v>
      </c>
    </row>
    <row r="21" spans="1:44" ht="27" x14ac:dyDescent="0.3">
      <c r="A21" s="206" t="s">
        <v>34</v>
      </c>
      <c r="B21" s="215">
        <v>8141716</v>
      </c>
      <c r="C21" s="69">
        <v>0</v>
      </c>
      <c r="D21" s="70">
        <v>0</v>
      </c>
      <c r="E21" s="88">
        <v>0</v>
      </c>
      <c r="F21" s="125">
        <f t="shared" si="1"/>
        <v>0</v>
      </c>
      <c r="G21" s="72">
        <v>0</v>
      </c>
      <c r="H21" s="70">
        <v>0</v>
      </c>
      <c r="I21" s="70">
        <v>0</v>
      </c>
      <c r="J21" s="125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2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25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2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25">
        <f t="shared" si="6"/>
        <v>0</v>
      </c>
      <c r="AO21" s="72">
        <v>0</v>
      </c>
      <c r="AP21" s="70">
        <v>0</v>
      </c>
      <c r="AQ21" s="70">
        <v>0</v>
      </c>
      <c r="AR21" s="145">
        <f t="shared" si="7"/>
        <v>0</v>
      </c>
    </row>
    <row r="22" spans="1:44" x14ac:dyDescent="0.3">
      <c r="A22" s="206" t="s">
        <v>35</v>
      </c>
      <c r="B22" s="215">
        <v>10177145</v>
      </c>
      <c r="C22" s="69">
        <v>0</v>
      </c>
      <c r="D22" s="70">
        <v>0</v>
      </c>
      <c r="E22" s="88">
        <v>0</v>
      </c>
      <c r="F22" s="125">
        <f t="shared" si="1"/>
        <v>0</v>
      </c>
      <c r="G22" s="72">
        <v>0</v>
      </c>
      <c r="H22" s="70">
        <v>0</v>
      </c>
      <c r="I22" s="70">
        <v>0</v>
      </c>
      <c r="J22" s="125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2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25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2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25">
        <f t="shared" si="6"/>
        <v>0</v>
      </c>
      <c r="AO22" s="72">
        <v>0</v>
      </c>
      <c r="AP22" s="70">
        <v>0</v>
      </c>
      <c r="AQ22" s="70">
        <v>0</v>
      </c>
      <c r="AR22" s="145">
        <f t="shared" si="7"/>
        <v>0</v>
      </c>
    </row>
    <row r="23" spans="1:44" ht="27.5" thickBot="1" x14ac:dyDescent="0.35">
      <c r="A23" s="208" t="s">
        <v>36</v>
      </c>
      <c r="B23" s="217">
        <v>6513372.8000000007</v>
      </c>
      <c r="C23" s="106">
        <v>10</v>
      </c>
      <c r="D23" s="102">
        <v>4047313.95</v>
      </c>
      <c r="E23" s="103">
        <v>3035485.4625000004</v>
      </c>
      <c r="F23" s="168">
        <f t="shared" si="1"/>
        <v>0.62138527522944786</v>
      </c>
      <c r="G23" s="104">
        <v>8</v>
      </c>
      <c r="H23" s="102">
        <v>2572058.9500000002</v>
      </c>
      <c r="I23" s="102">
        <v>1929044.2125000001</v>
      </c>
      <c r="J23" s="168">
        <f t="shared" si="2"/>
        <v>0.3948889506217117</v>
      </c>
      <c r="K23" s="104">
        <v>0</v>
      </c>
      <c r="L23" s="102">
        <v>0</v>
      </c>
      <c r="M23" s="107">
        <v>0</v>
      </c>
      <c r="N23" s="104">
        <v>0</v>
      </c>
      <c r="O23" s="102">
        <v>0</v>
      </c>
      <c r="P23" s="102">
        <v>0</v>
      </c>
      <c r="Q23" s="169">
        <f t="shared" si="3"/>
        <v>0</v>
      </c>
      <c r="R23" s="104">
        <v>0</v>
      </c>
      <c r="S23" s="102">
        <v>0</v>
      </c>
      <c r="T23" s="107">
        <v>0</v>
      </c>
      <c r="U23" s="104">
        <v>0</v>
      </c>
      <c r="V23" s="102">
        <v>0</v>
      </c>
      <c r="W23" s="107">
        <v>0</v>
      </c>
      <c r="X23" s="104">
        <v>0</v>
      </c>
      <c r="Y23" s="102">
        <v>0</v>
      </c>
      <c r="Z23" s="102">
        <v>0</v>
      </c>
      <c r="AA23" s="168">
        <f t="shared" si="4"/>
        <v>0</v>
      </c>
      <c r="AB23" s="104">
        <v>0</v>
      </c>
      <c r="AC23" s="105">
        <v>0</v>
      </c>
      <c r="AD23" s="102">
        <v>0</v>
      </c>
      <c r="AE23" s="102">
        <v>0</v>
      </c>
      <c r="AF23" s="169">
        <f t="shared" si="5"/>
        <v>0</v>
      </c>
      <c r="AG23" s="105">
        <v>0</v>
      </c>
      <c r="AH23" s="107">
        <v>0</v>
      </c>
      <c r="AI23" s="104">
        <v>0</v>
      </c>
      <c r="AJ23" s="102">
        <v>0</v>
      </c>
      <c r="AK23" s="102">
        <v>0</v>
      </c>
      <c r="AL23" s="102">
        <v>0</v>
      </c>
      <c r="AM23" s="102">
        <v>0</v>
      </c>
      <c r="AN23" s="168">
        <f t="shared" si="6"/>
        <v>0</v>
      </c>
      <c r="AO23" s="104">
        <v>0</v>
      </c>
      <c r="AP23" s="102">
        <v>0</v>
      </c>
      <c r="AQ23" s="102">
        <v>0</v>
      </c>
      <c r="AR23" s="170">
        <f t="shared" si="7"/>
        <v>0</v>
      </c>
    </row>
    <row r="24" spans="1:44" s="76" customFormat="1" ht="54.5" thickBot="1" x14ac:dyDescent="0.35">
      <c r="A24" s="204" t="s">
        <v>185</v>
      </c>
      <c r="B24" s="171">
        <f>SUM(B25+B26+B27+B31+B32+B33+B34)</f>
        <v>1087392405.7879834</v>
      </c>
      <c r="C24" s="184">
        <f>SUM(C25+C26+C27+C31+C32+C33+C34)</f>
        <v>1538</v>
      </c>
      <c r="D24" s="185">
        <f t="shared" ref="D24:AQ24" si="24">SUM(D25+D26+D27+D31+D32+D33+D34)</f>
        <v>861890126.2700001</v>
      </c>
      <c r="E24" s="185">
        <f t="shared" si="24"/>
        <v>646417594.69750023</v>
      </c>
      <c r="F24" s="174">
        <f t="shared" si="1"/>
        <v>0.79262106455987968</v>
      </c>
      <c r="G24" s="184">
        <f t="shared" si="24"/>
        <v>1429</v>
      </c>
      <c r="H24" s="185">
        <f t="shared" si="24"/>
        <v>688011088.79999995</v>
      </c>
      <c r="I24" s="185">
        <f t="shared" si="24"/>
        <v>516008316.60000002</v>
      </c>
      <c r="J24" s="174">
        <f t="shared" si="2"/>
        <v>0.6327164739590303</v>
      </c>
      <c r="K24" s="184">
        <f t="shared" si="24"/>
        <v>207</v>
      </c>
      <c r="L24" s="185">
        <f t="shared" si="24"/>
        <v>162677528.76000002</v>
      </c>
      <c r="M24" s="185">
        <f t="shared" si="24"/>
        <v>122008146.57250001</v>
      </c>
      <c r="N24" s="184">
        <f t="shared" si="24"/>
        <v>1104</v>
      </c>
      <c r="O24" s="185">
        <f t="shared" si="24"/>
        <v>351208836.31999999</v>
      </c>
      <c r="P24" s="185">
        <f t="shared" si="24"/>
        <v>263406623.90000001</v>
      </c>
      <c r="Q24" s="174">
        <f t="shared" si="3"/>
        <v>0.32298260908443172</v>
      </c>
      <c r="R24" s="184">
        <f t="shared" si="24"/>
        <v>1</v>
      </c>
      <c r="S24" s="185">
        <f t="shared" si="24"/>
        <v>941234.99</v>
      </c>
      <c r="T24" s="185">
        <f t="shared" si="24"/>
        <v>705926.24249999993</v>
      </c>
      <c r="U24" s="184">
        <f t="shared" si="24"/>
        <v>14</v>
      </c>
      <c r="V24" s="185">
        <f t="shared" si="24"/>
        <v>44611.650000000023</v>
      </c>
      <c r="W24" s="185">
        <f t="shared" si="24"/>
        <v>33458.730000000018</v>
      </c>
      <c r="X24" s="184">
        <f t="shared" si="24"/>
        <v>1103</v>
      </c>
      <c r="Y24" s="185">
        <f t="shared" si="24"/>
        <v>350222989.68000001</v>
      </c>
      <c r="Z24" s="185">
        <f t="shared" si="24"/>
        <v>262667238.93000001</v>
      </c>
      <c r="AA24" s="174">
        <f t="shared" si="4"/>
        <v>0.32207599374046525</v>
      </c>
      <c r="AB24" s="184">
        <f t="shared" si="24"/>
        <v>89</v>
      </c>
      <c r="AC24" s="184">
        <f t="shared" si="24"/>
        <v>95</v>
      </c>
      <c r="AD24" s="185">
        <f t="shared" si="24"/>
        <v>40146371.620000005</v>
      </c>
      <c r="AE24" s="185">
        <f t="shared" si="24"/>
        <v>29876277.802500002</v>
      </c>
      <c r="AF24" s="174">
        <f t="shared" si="5"/>
        <v>3.691985653597403E-2</v>
      </c>
      <c r="AG24" s="184">
        <f t="shared" si="24"/>
        <v>1</v>
      </c>
      <c r="AH24" s="185">
        <f t="shared" si="24"/>
        <v>212867</v>
      </c>
      <c r="AI24" s="184">
        <f t="shared" si="24"/>
        <v>941</v>
      </c>
      <c r="AJ24" s="185">
        <f t="shared" si="24"/>
        <v>226331743.31999999</v>
      </c>
      <c r="AK24" s="185">
        <f t="shared" si="24"/>
        <v>169748804.19</v>
      </c>
      <c r="AL24" s="185">
        <f t="shared" si="24"/>
        <v>31725743.674999941</v>
      </c>
      <c r="AM24" s="185">
        <f t="shared" si="24"/>
        <v>23795945.75</v>
      </c>
      <c r="AN24" s="174">
        <f t="shared" si="6"/>
        <v>0.20814173624468874</v>
      </c>
      <c r="AO24" s="184">
        <f t="shared" si="24"/>
        <v>859</v>
      </c>
      <c r="AP24" s="185">
        <f t="shared" si="24"/>
        <v>195492089.32000002</v>
      </c>
      <c r="AQ24" s="185">
        <f t="shared" si="24"/>
        <v>146619063.85999998</v>
      </c>
      <c r="AR24" s="177">
        <f t="shared" si="7"/>
        <v>0.17978062774710651</v>
      </c>
    </row>
    <row r="25" spans="1:44" s="75" customFormat="1" x14ac:dyDescent="0.3">
      <c r="A25" s="209" t="s">
        <v>38</v>
      </c>
      <c r="B25" s="214">
        <v>86891164.799999997</v>
      </c>
      <c r="C25" s="186">
        <v>16</v>
      </c>
      <c r="D25" s="187">
        <v>107017992.28</v>
      </c>
      <c r="E25" s="187">
        <v>80263494.210000008</v>
      </c>
      <c r="F25" s="125">
        <f t="shared" si="1"/>
        <v>1.2316326122031684</v>
      </c>
      <c r="G25" s="188">
        <v>12</v>
      </c>
      <c r="H25" s="187">
        <v>83038062.680000007</v>
      </c>
      <c r="I25" s="187">
        <v>62278547.010000005</v>
      </c>
      <c r="J25" s="125">
        <f t="shared" si="2"/>
        <v>0.95565599645408383</v>
      </c>
      <c r="K25" s="188">
        <v>0</v>
      </c>
      <c r="L25" s="187">
        <v>0</v>
      </c>
      <c r="M25" s="189">
        <v>0</v>
      </c>
      <c r="N25" s="188">
        <v>1</v>
      </c>
      <c r="O25" s="187">
        <v>5911449.7800000003</v>
      </c>
      <c r="P25" s="187">
        <v>4433587.33</v>
      </c>
      <c r="Q25" s="126">
        <f t="shared" si="3"/>
        <v>6.8032806253737782E-2</v>
      </c>
      <c r="R25" s="188">
        <v>0</v>
      </c>
      <c r="S25" s="187">
        <v>0</v>
      </c>
      <c r="T25" s="189">
        <v>0</v>
      </c>
      <c r="U25" s="188">
        <v>0</v>
      </c>
      <c r="V25" s="187">
        <v>0</v>
      </c>
      <c r="W25" s="189">
        <v>0</v>
      </c>
      <c r="X25" s="188">
        <v>1</v>
      </c>
      <c r="Y25" s="187">
        <v>5911449.7800000003</v>
      </c>
      <c r="Z25" s="187">
        <v>4433587.33</v>
      </c>
      <c r="AA25" s="125">
        <f t="shared" si="4"/>
        <v>6.8032806253737782E-2</v>
      </c>
      <c r="AB25" s="188">
        <v>0</v>
      </c>
      <c r="AC25" s="190">
        <v>0</v>
      </c>
      <c r="AD25" s="187">
        <v>0</v>
      </c>
      <c r="AE25" s="187">
        <v>0</v>
      </c>
      <c r="AF25" s="126">
        <f t="shared" si="5"/>
        <v>0</v>
      </c>
      <c r="AG25" s="190">
        <v>0</v>
      </c>
      <c r="AH25" s="189">
        <v>0</v>
      </c>
      <c r="AI25" s="188">
        <v>1</v>
      </c>
      <c r="AJ25" s="187">
        <v>1773334.93</v>
      </c>
      <c r="AK25" s="187">
        <v>1330001.19</v>
      </c>
      <c r="AL25" s="187">
        <v>1773334.93</v>
      </c>
      <c r="AM25" s="187">
        <v>1330001.19</v>
      </c>
      <c r="AN25" s="125">
        <f t="shared" si="6"/>
        <v>2.040869096509108E-2</v>
      </c>
      <c r="AO25" s="188">
        <v>0</v>
      </c>
      <c r="AP25" s="187">
        <v>0</v>
      </c>
      <c r="AQ25" s="187">
        <v>0</v>
      </c>
      <c r="AR25" s="145">
        <f t="shared" si="7"/>
        <v>0</v>
      </c>
    </row>
    <row r="26" spans="1:44" s="68" customFormat="1" ht="27" x14ac:dyDescent="0.35">
      <c r="A26" s="206" t="s">
        <v>39</v>
      </c>
      <c r="B26" s="215">
        <v>17322800</v>
      </c>
      <c r="C26" s="69">
        <v>0</v>
      </c>
      <c r="D26" s="102">
        <v>0</v>
      </c>
      <c r="E26" s="102">
        <v>0</v>
      </c>
      <c r="F26" s="125">
        <f t="shared" si="1"/>
        <v>0</v>
      </c>
      <c r="G26" s="72">
        <v>0</v>
      </c>
      <c r="H26" s="102">
        <v>0</v>
      </c>
      <c r="I26" s="102">
        <v>0</v>
      </c>
      <c r="J26" s="125">
        <f t="shared" si="2"/>
        <v>0</v>
      </c>
      <c r="K26" s="72">
        <v>0</v>
      </c>
      <c r="L26" s="102">
        <v>0</v>
      </c>
      <c r="M26" s="71">
        <v>0</v>
      </c>
      <c r="N26" s="72">
        <v>0</v>
      </c>
      <c r="O26" s="102">
        <v>0</v>
      </c>
      <c r="P26" s="102">
        <v>0</v>
      </c>
      <c r="Q26" s="126">
        <f t="shared" si="3"/>
        <v>0</v>
      </c>
      <c r="R26" s="104">
        <v>0</v>
      </c>
      <c r="S26" s="102">
        <v>0</v>
      </c>
      <c r="T26" s="71">
        <v>0</v>
      </c>
      <c r="U26" s="72">
        <v>0</v>
      </c>
      <c r="V26" s="102">
        <v>0</v>
      </c>
      <c r="W26" s="71">
        <v>0</v>
      </c>
      <c r="X26" s="72">
        <v>0</v>
      </c>
      <c r="Y26" s="102">
        <v>0</v>
      </c>
      <c r="Z26" s="102">
        <v>0</v>
      </c>
      <c r="AA26" s="125">
        <f t="shared" si="4"/>
        <v>0</v>
      </c>
      <c r="AB26" s="72">
        <v>0</v>
      </c>
      <c r="AC26" s="105">
        <v>0</v>
      </c>
      <c r="AD26" s="102">
        <v>0</v>
      </c>
      <c r="AE26" s="102">
        <v>0</v>
      </c>
      <c r="AF26" s="126">
        <f t="shared" si="5"/>
        <v>0</v>
      </c>
      <c r="AG26" s="105">
        <v>0</v>
      </c>
      <c r="AH26" s="71">
        <v>0</v>
      </c>
      <c r="AI26" s="72">
        <v>0</v>
      </c>
      <c r="AJ26" s="102">
        <v>0</v>
      </c>
      <c r="AK26" s="102">
        <v>0</v>
      </c>
      <c r="AL26" s="102">
        <v>0</v>
      </c>
      <c r="AM26" s="102">
        <v>0</v>
      </c>
      <c r="AN26" s="125">
        <f t="shared" si="6"/>
        <v>0</v>
      </c>
      <c r="AO26" s="72">
        <v>0</v>
      </c>
      <c r="AP26" s="102">
        <v>0</v>
      </c>
      <c r="AQ26" s="102">
        <v>0</v>
      </c>
      <c r="AR26" s="145">
        <f t="shared" si="7"/>
        <v>0</v>
      </c>
    </row>
    <row r="27" spans="1:44" s="68" customFormat="1" ht="39" customHeight="1" x14ac:dyDescent="0.35">
      <c r="A27" s="206" t="s">
        <v>40</v>
      </c>
      <c r="B27" s="215">
        <v>556836179.10728347</v>
      </c>
      <c r="C27" s="72">
        <f>SUM(C28:C30)</f>
        <v>541</v>
      </c>
      <c r="D27" s="108">
        <f>SUM(D28:D30)</f>
        <v>528872497.72000009</v>
      </c>
      <c r="E27" s="108">
        <f t="shared" ref="E27" si="25">SUM(E28:E30)</f>
        <v>396654373.28500009</v>
      </c>
      <c r="F27" s="125">
        <f t="shared" si="1"/>
        <v>0.94978113413515153</v>
      </c>
      <c r="G27" s="72">
        <f>SUM(G28:G30)</f>
        <v>441</v>
      </c>
      <c r="H27" s="70">
        <f t="shared" ref="H27:I27" si="26">SUM(H28:H30)</f>
        <v>381776082.65000004</v>
      </c>
      <c r="I27" s="70">
        <f t="shared" si="26"/>
        <v>286332061.98750001</v>
      </c>
      <c r="J27" s="125">
        <f t="shared" si="2"/>
        <v>0.68561651877947516</v>
      </c>
      <c r="K27" s="72">
        <f>SUM(K28:K30)</f>
        <v>153</v>
      </c>
      <c r="L27" s="70">
        <f t="shared" ref="L27:M27" si="27">SUM(L28:L30)</f>
        <v>156843088.06</v>
      </c>
      <c r="M27" s="71">
        <f t="shared" si="27"/>
        <v>117632316.0475</v>
      </c>
      <c r="N27" s="72">
        <f t="shared" ref="N27" si="28">SUM(N28:N30)</f>
        <v>218</v>
      </c>
      <c r="O27" s="70">
        <f t="shared" ref="O27" si="29">SUM(O28:O30)</f>
        <v>148625879.50999999</v>
      </c>
      <c r="P27" s="70">
        <f t="shared" ref="P27" si="30">SUM(P28:P30)</f>
        <v>111469409.10249998</v>
      </c>
      <c r="Q27" s="126">
        <f t="shared" si="3"/>
        <v>0.26691131985762157</v>
      </c>
      <c r="R27" s="72">
        <f>SUM(R28:R30)</f>
        <v>1</v>
      </c>
      <c r="S27" s="108">
        <f>SUM(S28:S30)</f>
        <v>941234.99</v>
      </c>
      <c r="T27" s="71">
        <f>SUM(T28:T30)</f>
        <v>705926.24249999993</v>
      </c>
      <c r="U27" s="72">
        <f>SUM(U28:U30)</f>
        <v>13</v>
      </c>
      <c r="V27" s="108">
        <f>SUM(V28:V30)</f>
        <v>41165.200000000026</v>
      </c>
      <c r="W27" s="71">
        <f t="shared" ref="W27:AE27" si="31">SUM(W28:W30)</f>
        <v>30873.900000000016</v>
      </c>
      <c r="X27" s="72">
        <f t="shared" si="31"/>
        <v>217</v>
      </c>
      <c r="Y27" s="70">
        <f t="shared" si="31"/>
        <v>147643479.32000002</v>
      </c>
      <c r="Z27" s="70">
        <f t="shared" si="31"/>
        <v>110732608.96249999</v>
      </c>
      <c r="AA27" s="125">
        <f t="shared" si="4"/>
        <v>0.26514706633592161</v>
      </c>
      <c r="AB27" s="72">
        <f t="shared" si="31"/>
        <v>87</v>
      </c>
      <c r="AC27" s="72">
        <f t="shared" si="31"/>
        <v>92</v>
      </c>
      <c r="AD27" s="70">
        <f>SUM(AD28:AD30)</f>
        <v>39126259.730000004</v>
      </c>
      <c r="AE27" s="70">
        <f t="shared" si="31"/>
        <v>29111193.885000002</v>
      </c>
      <c r="AF27" s="126">
        <f t="shared" si="5"/>
        <v>7.0265297403496657E-2</v>
      </c>
      <c r="AG27" s="72">
        <v>1</v>
      </c>
      <c r="AH27" s="71">
        <v>212867</v>
      </c>
      <c r="AI27" s="72">
        <f>SUM(AI28:AI30)</f>
        <v>106</v>
      </c>
      <c r="AJ27" s="108">
        <f>SUM(AJ28:AJ30)</f>
        <v>42198165.709999993</v>
      </c>
      <c r="AK27" s="108">
        <f>SUM(AK28:AK30)</f>
        <v>31648624.049999997</v>
      </c>
      <c r="AL27" s="108">
        <f>SUM(AL28:AL30)</f>
        <v>29281900.044999942</v>
      </c>
      <c r="AM27" s="108">
        <f>SUM(AM28:AM30)</f>
        <v>21963063.049999997</v>
      </c>
      <c r="AN27" s="125">
        <f t="shared" si="6"/>
        <v>7.5782011466373908E-2</v>
      </c>
      <c r="AO27" s="72">
        <v>28</v>
      </c>
      <c r="AP27" s="108">
        <v>13802355.34</v>
      </c>
      <c r="AQ27" s="108">
        <v>10351766.419999998</v>
      </c>
      <c r="AR27" s="145">
        <f t="shared" si="7"/>
        <v>2.4787102307410873E-2</v>
      </c>
    </row>
    <row r="28" spans="1:44" s="167" customFormat="1" ht="35.25" customHeight="1" outlineLevel="1" x14ac:dyDescent="0.35">
      <c r="A28" s="207" t="s">
        <v>41</v>
      </c>
      <c r="B28" s="216">
        <v>335376592.63129997</v>
      </c>
      <c r="C28" s="146">
        <v>413</v>
      </c>
      <c r="D28" s="147">
        <v>319860524.56000006</v>
      </c>
      <c r="E28" s="147">
        <v>239895393.41500002</v>
      </c>
      <c r="F28" s="149">
        <f t="shared" si="1"/>
        <v>0.95373538758455434</v>
      </c>
      <c r="G28" s="150">
        <v>353</v>
      </c>
      <c r="H28" s="147">
        <v>273271977.29000002</v>
      </c>
      <c r="I28" s="147">
        <v>204953982.9675</v>
      </c>
      <c r="J28" s="149">
        <f t="shared" si="2"/>
        <v>0.81482125853197107</v>
      </c>
      <c r="K28" s="150">
        <v>138</v>
      </c>
      <c r="L28" s="147">
        <v>119632416.94999999</v>
      </c>
      <c r="M28" s="151">
        <v>89724312.715000004</v>
      </c>
      <c r="N28" s="150">
        <v>211</v>
      </c>
      <c r="O28" s="147">
        <v>138775628.66999999</v>
      </c>
      <c r="P28" s="147">
        <v>104081720.99249998</v>
      </c>
      <c r="Q28" s="152">
        <f t="shared" si="3"/>
        <v>0.41379044250283897</v>
      </c>
      <c r="R28" s="150">
        <v>1</v>
      </c>
      <c r="S28" s="147">
        <v>941234.99</v>
      </c>
      <c r="T28" s="151">
        <v>705926.24249999993</v>
      </c>
      <c r="U28" s="150">
        <v>13</v>
      </c>
      <c r="V28" s="147">
        <v>41165.200000000026</v>
      </c>
      <c r="W28" s="151">
        <v>30873.900000000016</v>
      </c>
      <c r="X28" s="150">
        <v>210</v>
      </c>
      <c r="Y28" s="147">
        <v>137793228.48000002</v>
      </c>
      <c r="Z28" s="147">
        <v>103344920.85249999</v>
      </c>
      <c r="AA28" s="149">
        <f t="shared" si="4"/>
        <v>0.4108611975537737</v>
      </c>
      <c r="AB28" s="150">
        <v>86</v>
      </c>
      <c r="AC28" s="153">
        <v>91</v>
      </c>
      <c r="AD28" s="147">
        <v>38766197.090000004</v>
      </c>
      <c r="AE28" s="147">
        <v>28841146.905000001</v>
      </c>
      <c r="AF28" s="152">
        <f t="shared" si="5"/>
        <v>0.11559004993714055</v>
      </c>
      <c r="AG28" s="153">
        <v>1</v>
      </c>
      <c r="AH28" s="151">
        <v>212867</v>
      </c>
      <c r="AI28" s="150">
        <v>105</v>
      </c>
      <c r="AJ28" s="147">
        <v>41088165.709999993</v>
      </c>
      <c r="AK28" s="147">
        <v>30816124.049999997</v>
      </c>
      <c r="AL28" s="147">
        <v>28171900.044999942</v>
      </c>
      <c r="AM28" s="147">
        <v>21130563.049999997</v>
      </c>
      <c r="AN28" s="149">
        <f t="shared" si="6"/>
        <v>0.12251351648494661</v>
      </c>
      <c r="AO28" s="150">
        <v>28</v>
      </c>
      <c r="AP28" s="147">
        <v>13802355.34</v>
      </c>
      <c r="AQ28" s="147">
        <v>10351766.419999998</v>
      </c>
      <c r="AR28" s="154">
        <f t="shared" si="7"/>
        <v>4.1154796259659586E-2</v>
      </c>
    </row>
    <row r="29" spans="1:44" s="167" customFormat="1" ht="27" outlineLevel="1" x14ac:dyDescent="0.35">
      <c r="A29" s="207" t="s">
        <v>42</v>
      </c>
      <c r="B29" s="216">
        <v>111134423.40000001</v>
      </c>
      <c r="C29" s="146">
        <v>44</v>
      </c>
      <c r="D29" s="147">
        <v>13374426.82</v>
      </c>
      <c r="E29" s="147">
        <v>10030820.115</v>
      </c>
      <c r="F29" s="149">
        <f t="shared" si="1"/>
        <v>0.1203445918089858</v>
      </c>
      <c r="G29" s="150">
        <v>44</v>
      </c>
      <c r="H29" s="147">
        <v>13374426.82</v>
      </c>
      <c r="I29" s="147">
        <v>10030820.114999998</v>
      </c>
      <c r="J29" s="149">
        <f t="shared" si="2"/>
        <v>0.1203445918089858</v>
      </c>
      <c r="K29" s="150">
        <v>1</v>
      </c>
      <c r="L29" s="147">
        <v>87500</v>
      </c>
      <c r="M29" s="151">
        <v>65625</v>
      </c>
      <c r="N29" s="150">
        <v>1</v>
      </c>
      <c r="O29" s="147">
        <v>218817.07</v>
      </c>
      <c r="P29" s="147">
        <v>164112.79999999999</v>
      </c>
      <c r="Q29" s="152">
        <f t="shared" si="3"/>
        <v>1.9689405254070002E-3</v>
      </c>
      <c r="R29" s="150">
        <v>0</v>
      </c>
      <c r="S29" s="147">
        <v>0</v>
      </c>
      <c r="T29" s="151">
        <v>0</v>
      </c>
      <c r="U29" s="150">
        <v>0</v>
      </c>
      <c r="V29" s="147">
        <v>0</v>
      </c>
      <c r="W29" s="151">
        <v>0</v>
      </c>
      <c r="X29" s="150">
        <v>1</v>
      </c>
      <c r="Y29" s="147">
        <v>218817.07</v>
      </c>
      <c r="Z29" s="147">
        <v>164112.79999999999</v>
      </c>
      <c r="AA29" s="149">
        <f t="shared" si="4"/>
        <v>1.9689405254070002E-3</v>
      </c>
      <c r="AB29" s="150">
        <v>0</v>
      </c>
      <c r="AC29" s="153">
        <v>0</v>
      </c>
      <c r="AD29" s="147">
        <v>0</v>
      </c>
      <c r="AE29" s="147">
        <v>0</v>
      </c>
      <c r="AF29" s="152">
        <f t="shared" si="5"/>
        <v>0</v>
      </c>
      <c r="AG29" s="153">
        <v>0</v>
      </c>
      <c r="AH29" s="151">
        <v>0</v>
      </c>
      <c r="AI29" s="150">
        <v>0</v>
      </c>
      <c r="AJ29" s="147">
        <v>0</v>
      </c>
      <c r="AK29" s="147">
        <v>0</v>
      </c>
      <c r="AL29" s="147">
        <v>0</v>
      </c>
      <c r="AM29" s="147">
        <v>0</v>
      </c>
      <c r="AN29" s="149">
        <f t="shared" si="6"/>
        <v>0</v>
      </c>
      <c r="AO29" s="150">
        <v>0</v>
      </c>
      <c r="AP29" s="147">
        <v>0</v>
      </c>
      <c r="AQ29" s="147">
        <v>0</v>
      </c>
      <c r="AR29" s="154">
        <f t="shared" si="7"/>
        <v>0</v>
      </c>
    </row>
    <row r="30" spans="1:44" s="167" customFormat="1" outlineLevel="1" x14ac:dyDescent="0.35">
      <c r="A30" s="207" t="s">
        <v>43</v>
      </c>
      <c r="B30" s="216">
        <v>110320251.80000001</v>
      </c>
      <c r="C30" s="146">
        <v>84</v>
      </c>
      <c r="D30" s="147">
        <v>195637546.34000003</v>
      </c>
      <c r="E30" s="147">
        <v>146728159.75500003</v>
      </c>
      <c r="F30" s="149">
        <f t="shared" si="1"/>
        <v>1.7733602230592445</v>
      </c>
      <c r="G30" s="150">
        <v>44</v>
      </c>
      <c r="H30" s="147">
        <v>95129678.540000007</v>
      </c>
      <c r="I30" s="147">
        <v>71347258.905000001</v>
      </c>
      <c r="J30" s="149">
        <f t="shared" si="2"/>
        <v>0.86230476261476408</v>
      </c>
      <c r="K30" s="150">
        <v>14</v>
      </c>
      <c r="L30" s="147">
        <v>37123171.109999999</v>
      </c>
      <c r="M30" s="151">
        <v>27842378.3325</v>
      </c>
      <c r="N30" s="150">
        <v>6</v>
      </c>
      <c r="O30" s="147">
        <v>9631433.7699999996</v>
      </c>
      <c r="P30" s="147">
        <v>7223575.3099999996</v>
      </c>
      <c r="Q30" s="152">
        <f t="shared" si="3"/>
        <v>8.7304312788017022E-2</v>
      </c>
      <c r="R30" s="150">
        <v>0</v>
      </c>
      <c r="S30" s="147">
        <v>0</v>
      </c>
      <c r="T30" s="151">
        <v>0</v>
      </c>
      <c r="U30" s="150">
        <v>0</v>
      </c>
      <c r="V30" s="147">
        <v>0</v>
      </c>
      <c r="W30" s="151">
        <v>0</v>
      </c>
      <c r="X30" s="150">
        <v>6</v>
      </c>
      <c r="Y30" s="147">
        <v>9631433.7699999996</v>
      </c>
      <c r="Z30" s="147">
        <v>7223575.3099999996</v>
      </c>
      <c r="AA30" s="149">
        <f t="shared" si="4"/>
        <v>8.7304312788017022E-2</v>
      </c>
      <c r="AB30" s="150">
        <v>1</v>
      </c>
      <c r="AC30" s="153">
        <v>1</v>
      </c>
      <c r="AD30" s="147">
        <v>360062.64</v>
      </c>
      <c r="AE30" s="147">
        <v>270046.98</v>
      </c>
      <c r="AF30" s="152">
        <f t="shared" si="5"/>
        <v>3.2637945810054794E-3</v>
      </c>
      <c r="AG30" s="153">
        <v>0</v>
      </c>
      <c r="AH30" s="151">
        <v>0</v>
      </c>
      <c r="AI30" s="150">
        <v>1</v>
      </c>
      <c r="AJ30" s="147">
        <v>1110000</v>
      </c>
      <c r="AK30" s="147">
        <v>832500</v>
      </c>
      <c r="AL30" s="147">
        <v>1110000</v>
      </c>
      <c r="AM30" s="147">
        <v>832500</v>
      </c>
      <c r="AN30" s="149">
        <f t="shared" si="6"/>
        <v>1.0061615903599668E-2</v>
      </c>
      <c r="AO30" s="150">
        <v>0</v>
      </c>
      <c r="AP30" s="147">
        <v>0</v>
      </c>
      <c r="AQ30" s="147">
        <v>0</v>
      </c>
      <c r="AR30" s="154">
        <f t="shared" si="7"/>
        <v>0</v>
      </c>
    </row>
    <row r="31" spans="1:44" s="68" customFormat="1" x14ac:dyDescent="0.35">
      <c r="A31" s="206" t="s">
        <v>44</v>
      </c>
      <c r="B31" s="215">
        <v>40708580</v>
      </c>
      <c r="C31" s="69">
        <v>0</v>
      </c>
      <c r="D31" s="70">
        <v>0</v>
      </c>
      <c r="E31" s="70">
        <v>0</v>
      </c>
      <c r="F31" s="125">
        <f t="shared" si="1"/>
        <v>0</v>
      </c>
      <c r="G31" s="72">
        <v>0</v>
      </c>
      <c r="H31" s="70">
        <v>0</v>
      </c>
      <c r="I31" s="70">
        <v>0</v>
      </c>
      <c r="J31" s="125">
        <f t="shared" si="2"/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26">
        <f t="shared" si="3"/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25">
        <f t="shared" si="4"/>
        <v>0</v>
      </c>
      <c r="AB31" s="72">
        <v>0</v>
      </c>
      <c r="AC31" s="73">
        <v>0</v>
      </c>
      <c r="AD31" s="70">
        <v>0</v>
      </c>
      <c r="AE31" s="70">
        <v>0</v>
      </c>
      <c r="AF31" s="126">
        <f t="shared" si="5"/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25">
        <f t="shared" si="6"/>
        <v>0</v>
      </c>
      <c r="AO31" s="72">
        <v>0</v>
      </c>
      <c r="AP31" s="71">
        <v>0</v>
      </c>
      <c r="AQ31" s="108">
        <v>0</v>
      </c>
      <c r="AR31" s="145">
        <f t="shared" si="7"/>
        <v>0</v>
      </c>
    </row>
    <row r="32" spans="1:44" ht="27" x14ac:dyDescent="0.3">
      <c r="A32" s="206" t="s">
        <v>45</v>
      </c>
      <c r="B32" s="215">
        <v>373421107.88069999</v>
      </c>
      <c r="C32" s="69">
        <v>965</v>
      </c>
      <c r="D32" s="70">
        <v>219687470.92000002</v>
      </c>
      <c r="E32" s="70">
        <v>164765603.19</v>
      </c>
      <c r="F32" s="125">
        <f t="shared" si="1"/>
        <v>0.58831026496280825</v>
      </c>
      <c r="G32" s="72">
        <v>965</v>
      </c>
      <c r="H32" s="70">
        <v>219687470.92000002</v>
      </c>
      <c r="I32" s="70">
        <v>164765603.19</v>
      </c>
      <c r="J32" s="125">
        <f t="shared" si="2"/>
        <v>0.58831026496280825</v>
      </c>
      <c r="K32" s="72">
        <v>47</v>
      </c>
      <c r="L32" s="70">
        <v>3537047.7700000005</v>
      </c>
      <c r="M32" s="71">
        <v>2652785.8274999997</v>
      </c>
      <c r="N32" s="72">
        <v>881</v>
      </c>
      <c r="O32" s="70">
        <v>194392242.72999999</v>
      </c>
      <c r="P32" s="70">
        <v>145794179.25750002</v>
      </c>
      <c r="Q32" s="126">
        <f t="shared" si="3"/>
        <v>0.52057111563201763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881</v>
      </c>
      <c r="Y32" s="70">
        <v>194388796.28</v>
      </c>
      <c r="Z32" s="70">
        <v>145791594.42750001</v>
      </c>
      <c r="AA32" s="125">
        <f t="shared" si="4"/>
        <v>0.52056188623944377</v>
      </c>
      <c r="AB32" s="72">
        <v>0</v>
      </c>
      <c r="AC32" s="73">
        <v>0</v>
      </c>
      <c r="AD32" s="70">
        <v>0</v>
      </c>
      <c r="AE32" s="70">
        <v>0</v>
      </c>
      <c r="AF32" s="126">
        <f t="shared" si="5"/>
        <v>0</v>
      </c>
      <c r="AG32" s="73">
        <v>0</v>
      </c>
      <c r="AH32" s="71">
        <v>0</v>
      </c>
      <c r="AI32" s="72">
        <v>831</v>
      </c>
      <c r="AJ32" s="70">
        <v>181689733.98000002</v>
      </c>
      <c r="AK32" s="70">
        <v>136267297.44</v>
      </c>
      <c r="AL32" s="70">
        <v>0</v>
      </c>
      <c r="AM32" s="70">
        <v>0</v>
      </c>
      <c r="AN32" s="125">
        <f t="shared" si="6"/>
        <v>0.4865545362744893</v>
      </c>
      <c r="AO32" s="72">
        <v>831</v>
      </c>
      <c r="AP32" s="70">
        <v>181689733.98000002</v>
      </c>
      <c r="AQ32" s="70">
        <v>136267297.44</v>
      </c>
      <c r="AR32" s="145">
        <f t="shared" si="7"/>
        <v>0.4865545362744893</v>
      </c>
    </row>
    <row r="33" spans="1:44" x14ac:dyDescent="0.3">
      <c r="A33" s="206" t="s">
        <v>46</v>
      </c>
      <c r="B33" s="215">
        <v>8141716</v>
      </c>
      <c r="C33" s="69">
        <v>16</v>
      </c>
      <c r="D33" s="70">
        <v>6312165.3500000006</v>
      </c>
      <c r="E33" s="70">
        <v>4734124.0124999993</v>
      </c>
      <c r="F33" s="125">
        <f t="shared" si="1"/>
        <v>0.77528684984836127</v>
      </c>
      <c r="G33" s="72">
        <v>11</v>
      </c>
      <c r="H33" s="70">
        <v>3509472.55</v>
      </c>
      <c r="I33" s="70">
        <v>2632104.4124999996</v>
      </c>
      <c r="J33" s="125">
        <f t="shared" si="2"/>
        <v>0.431048264272544</v>
      </c>
      <c r="K33" s="72">
        <v>7</v>
      </c>
      <c r="L33" s="70">
        <v>2297392.9299999997</v>
      </c>
      <c r="M33" s="71">
        <v>1723044.6974999998</v>
      </c>
      <c r="N33" s="72">
        <v>4</v>
      </c>
      <c r="O33" s="70">
        <v>2279264.2999999998</v>
      </c>
      <c r="P33" s="70">
        <v>1709448.21</v>
      </c>
      <c r="Q33" s="126">
        <f t="shared" si="3"/>
        <v>0.27994888301188592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4</v>
      </c>
      <c r="Y33" s="70">
        <v>2279264.2999999998</v>
      </c>
      <c r="Z33" s="70">
        <v>1709448.21</v>
      </c>
      <c r="AA33" s="125">
        <f t="shared" si="4"/>
        <v>0.27994888301188592</v>
      </c>
      <c r="AB33" s="72">
        <v>2</v>
      </c>
      <c r="AC33" s="73">
        <v>3</v>
      </c>
      <c r="AD33" s="70">
        <v>1020111.89</v>
      </c>
      <c r="AE33" s="70">
        <v>765083.91749999998</v>
      </c>
      <c r="AF33" s="126">
        <f t="shared" si="5"/>
        <v>0.12529445758117821</v>
      </c>
      <c r="AG33" s="73">
        <v>0</v>
      </c>
      <c r="AH33" s="71">
        <v>0</v>
      </c>
      <c r="AI33" s="72">
        <v>3</v>
      </c>
      <c r="AJ33" s="70">
        <v>670508.69999999995</v>
      </c>
      <c r="AK33" s="70">
        <v>502881.51</v>
      </c>
      <c r="AL33" s="70">
        <v>670508.69999999995</v>
      </c>
      <c r="AM33" s="70">
        <v>502881.51</v>
      </c>
      <c r="AN33" s="125">
        <f t="shared" si="6"/>
        <v>8.2354714902853399E-2</v>
      </c>
      <c r="AO33" s="72">
        <v>0</v>
      </c>
      <c r="AP33" s="70">
        <v>0</v>
      </c>
      <c r="AQ33" s="70">
        <v>0</v>
      </c>
      <c r="AR33" s="145">
        <f t="shared" si="7"/>
        <v>0</v>
      </c>
    </row>
    <row r="34" spans="1:44" ht="27.5" thickBot="1" x14ac:dyDescent="0.35">
      <c r="A34" s="208" t="s">
        <v>47</v>
      </c>
      <c r="B34" s="217">
        <v>4070858</v>
      </c>
      <c r="C34" s="106">
        <v>0</v>
      </c>
      <c r="D34" s="102">
        <v>0</v>
      </c>
      <c r="E34" s="102">
        <v>0</v>
      </c>
      <c r="F34" s="168">
        <f t="shared" si="1"/>
        <v>0</v>
      </c>
      <c r="G34" s="104">
        <v>0</v>
      </c>
      <c r="H34" s="102">
        <v>0</v>
      </c>
      <c r="I34" s="102">
        <v>0</v>
      </c>
      <c r="J34" s="168">
        <f t="shared" si="2"/>
        <v>0</v>
      </c>
      <c r="K34" s="104">
        <v>0</v>
      </c>
      <c r="L34" s="102">
        <v>0</v>
      </c>
      <c r="M34" s="107">
        <v>0</v>
      </c>
      <c r="N34" s="104">
        <v>0</v>
      </c>
      <c r="O34" s="102">
        <v>0</v>
      </c>
      <c r="P34" s="102">
        <v>0</v>
      </c>
      <c r="Q34" s="169">
        <f t="shared" si="3"/>
        <v>0</v>
      </c>
      <c r="R34" s="104">
        <v>0</v>
      </c>
      <c r="S34" s="102">
        <v>0</v>
      </c>
      <c r="T34" s="107">
        <v>0</v>
      </c>
      <c r="U34" s="104">
        <v>0</v>
      </c>
      <c r="V34" s="102">
        <v>0</v>
      </c>
      <c r="W34" s="107">
        <v>0</v>
      </c>
      <c r="X34" s="104">
        <v>0</v>
      </c>
      <c r="Y34" s="102">
        <v>0</v>
      </c>
      <c r="Z34" s="102">
        <v>0</v>
      </c>
      <c r="AA34" s="168">
        <f t="shared" si="4"/>
        <v>0</v>
      </c>
      <c r="AB34" s="104">
        <v>0</v>
      </c>
      <c r="AC34" s="105">
        <v>0</v>
      </c>
      <c r="AD34" s="102">
        <v>0</v>
      </c>
      <c r="AE34" s="102">
        <v>0</v>
      </c>
      <c r="AF34" s="169">
        <f t="shared" si="5"/>
        <v>0</v>
      </c>
      <c r="AG34" s="105">
        <v>0</v>
      </c>
      <c r="AH34" s="107">
        <v>0</v>
      </c>
      <c r="AI34" s="104">
        <v>0</v>
      </c>
      <c r="AJ34" s="102">
        <v>0</v>
      </c>
      <c r="AK34" s="102">
        <v>0</v>
      </c>
      <c r="AL34" s="102">
        <v>0</v>
      </c>
      <c r="AM34" s="102">
        <v>0</v>
      </c>
      <c r="AN34" s="168">
        <f t="shared" si="6"/>
        <v>0</v>
      </c>
      <c r="AO34" s="104">
        <v>0</v>
      </c>
      <c r="AP34" s="102">
        <v>0</v>
      </c>
      <c r="AQ34" s="102">
        <v>0</v>
      </c>
      <c r="AR34" s="170">
        <f t="shared" si="7"/>
        <v>0</v>
      </c>
    </row>
    <row r="35" spans="1:44" s="76" customFormat="1" ht="27.5" thickBot="1" x14ac:dyDescent="0.35">
      <c r="A35" s="204" t="s">
        <v>186</v>
      </c>
      <c r="B35" s="171">
        <f>SUM(B36+B39)</f>
        <v>121764651.33057824</v>
      </c>
      <c r="C35" s="184">
        <f>SUM(C36+C39)</f>
        <v>41</v>
      </c>
      <c r="D35" s="185">
        <f t="shared" ref="D35:AQ35" si="32">SUM(D36+D39)</f>
        <v>103659257.53</v>
      </c>
      <c r="E35" s="185">
        <f t="shared" si="32"/>
        <v>80391362.958999991</v>
      </c>
      <c r="F35" s="174">
        <f t="shared" si="1"/>
        <v>0.85130829347653614</v>
      </c>
      <c r="G35" s="184">
        <f>SUM(G36+G39)</f>
        <v>41</v>
      </c>
      <c r="H35" s="185">
        <f t="shared" si="32"/>
        <v>103659257.53</v>
      </c>
      <c r="I35" s="185">
        <f t="shared" si="32"/>
        <v>80391362.958999991</v>
      </c>
      <c r="J35" s="174">
        <f t="shared" si="2"/>
        <v>0.85130829347653614</v>
      </c>
      <c r="K35" s="184">
        <f t="shared" si="32"/>
        <v>0</v>
      </c>
      <c r="L35" s="185">
        <f t="shared" si="32"/>
        <v>0</v>
      </c>
      <c r="M35" s="185">
        <f t="shared" si="32"/>
        <v>0</v>
      </c>
      <c r="N35" s="184">
        <f t="shared" si="32"/>
        <v>41</v>
      </c>
      <c r="O35" s="185">
        <f t="shared" si="32"/>
        <v>101975844.59</v>
      </c>
      <c r="P35" s="185">
        <f t="shared" si="32"/>
        <v>78993910.094999999</v>
      </c>
      <c r="Q35" s="174">
        <f t="shared" si="3"/>
        <v>0.83748315685761954</v>
      </c>
      <c r="R35" s="184">
        <f t="shared" si="32"/>
        <v>0</v>
      </c>
      <c r="S35" s="185">
        <f t="shared" si="32"/>
        <v>0</v>
      </c>
      <c r="T35" s="185">
        <f t="shared" si="32"/>
        <v>0</v>
      </c>
      <c r="U35" s="184">
        <f t="shared" si="32"/>
        <v>0</v>
      </c>
      <c r="V35" s="185">
        <f t="shared" si="32"/>
        <v>0</v>
      </c>
      <c r="W35" s="185">
        <f t="shared" si="32"/>
        <v>0</v>
      </c>
      <c r="X35" s="184">
        <f t="shared" si="32"/>
        <v>41</v>
      </c>
      <c r="Y35" s="185">
        <f t="shared" si="32"/>
        <v>101975844.59</v>
      </c>
      <c r="Z35" s="185">
        <f t="shared" si="32"/>
        <v>78993910.094999999</v>
      </c>
      <c r="AA35" s="174">
        <f t="shared" si="4"/>
        <v>0.83748315685761954</v>
      </c>
      <c r="AB35" s="184">
        <f t="shared" si="32"/>
        <v>20</v>
      </c>
      <c r="AC35" s="184">
        <f t="shared" si="32"/>
        <v>38</v>
      </c>
      <c r="AD35" s="185">
        <f t="shared" si="32"/>
        <v>20550878.940000001</v>
      </c>
      <c r="AE35" s="185">
        <f t="shared" si="32"/>
        <v>16439423.152000001</v>
      </c>
      <c r="AF35" s="174">
        <f t="shared" si="5"/>
        <v>0.16877540990288326</v>
      </c>
      <c r="AG35" s="184">
        <f t="shared" si="32"/>
        <v>0</v>
      </c>
      <c r="AH35" s="185">
        <f t="shared" si="32"/>
        <v>0</v>
      </c>
      <c r="AI35" s="184">
        <f t="shared" si="32"/>
        <v>16</v>
      </c>
      <c r="AJ35" s="185">
        <f t="shared" si="32"/>
        <v>24517429.089999996</v>
      </c>
      <c r="AK35" s="185">
        <f t="shared" si="32"/>
        <v>20222020.329999998</v>
      </c>
      <c r="AL35" s="185">
        <f t="shared" si="32"/>
        <v>4266666.6666666558</v>
      </c>
      <c r="AM35" s="185">
        <f t="shared" si="32"/>
        <v>3200000</v>
      </c>
      <c r="AN35" s="174">
        <f t="shared" si="6"/>
        <v>0.20135095712989604</v>
      </c>
      <c r="AO35" s="184">
        <f t="shared" si="32"/>
        <v>15</v>
      </c>
      <c r="AP35" s="185">
        <f t="shared" si="32"/>
        <v>20517429.09</v>
      </c>
      <c r="AQ35" s="185">
        <f t="shared" si="32"/>
        <v>17022020.329999998</v>
      </c>
      <c r="AR35" s="177">
        <f t="shared" si="7"/>
        <v>0.16850070086676744</v>
      </c>
    </row>
    <row r="36" spans="1:44" s="75" customFormat="1" x14ac:dyDescent="0.3">
      <c r="A36" s="209" t="s">
        <v>49</v>
      </c>
      <c r="B36" s="214">
        <f>SUM(B37:B38)</f>
        <v>83827607.409415722</v>
      </c>
      <c r="C36" s="186">
        <f>SUM(C37:C38)</f>
        <v>38</v>
      </c>
      <c r="D36" s="191">
        <f>SUM(D37:D38)</f>
        <v>66593569.350000001</v>
      </c>
      <c r="E36" s="191">
        <f>SUM(E37:E38)</f>
        <v>50738812.414999999</v>
      </c>
      <c r="F36" s="125">
        <f>D36/B36</f>
        <v>0.79441095133200768</v>
      </c>
      <c r="G36" s="188">
        <f>SUM(G37:G38)</f>
        <v>38</v>
      </c>
      <c r="H36" s="192">
        <f>SUM(H37:H38)</f>
        <v>66593569.350000001</v>
      </c>
      <c r="I36" s="192">
        <f>SUM(I37:I38)</f>
        <v>50738812.414999999</v>
      </c>
      <c r="J36" s="125">
        <f t="shared" si="2"/>
        <v>0.79441095133200768</v>
      </c>
      <c r="K36" s="188">
        <v>0</v>
      </c>
      <c r="L36" s="187">
        <v>0</v>
      </c>
      <c r="M36" s="189">
        <v>0</v>
      </c>
      <c r="N36" s="188">
        <f>SUM(N37:N38)</f>
        <v>38</v>
      </c>
      <c r="O36" s="192">
        <f>SUM(O37:O38)</f>
        <v>66082004.350000001</v>
      </c>
      <c r="P36" s="192">
        <f>SUM(P37:P38)</f>
        <v>50278837.914999999</v>
      </c>
      <c r="Q36" s="126">
        <f t="shared" si="3"/>
        <v>0.78830836751971411</v>
      </c>
      <c r="R36" s="188">
        <v>0</v>
      </c>
      <c r="S36" s="187">
        <v>0</v>
      </c>
      <c r="T36" s="189">
        <v>0</v>
      </c>
      <c r="U36" s="188">
        <v>0</v>
      </c>
      <c r="V36" s="187">
        <v>0</v>
      </c>
      <c r="W36" s="189">
        <v>0</v>
      </c>
      <c r="X36" s="188">
        <f>SUM(X37:X38)</f>
        <v>38</v>
      </c>
      <c r="Y36" s="192">
        <f>SUM(Y37:Y38)</f>
        <v>66082004.350000001</v>
      </c>
      <c r="Z36" s="192">
        <f>SUM(Z37:Z38)</f>
        <v>50278837.914999999</v>
      </c>
      <c r="AA36" s="125">
        <f t="shared" si="4"/>
        <v>0.78830836751971411</v>
      </c>
      <c r="AB36" s="188">
        <f>SUM(AB37:AB38)</f>
        <v>18</v>
      </c>
      <c r="AC36" s="188">
        <f t="shared" ref="AC36" si="33">SUM(AC37:AC38)</f>
        <v>36</v>
      </c>
      <c r="AD36" s="192">
        <f>SUM(AD37:AD38)</f>
        <v>9404410.0100000016</v>
      </c>
      <c r="AE36" s="192">
        <f>SUM(AE37:AE38)</f>
        <v>7522248.0080000013</v>
      </c>
      <c r="AF36" s="126">
        <f t="shared" si="5"/>
        <v>0.1121875036235816</v>
      </c>
      <c r="AG36" s="190">
        <v>0</v>
      </c>
      <c r="AH36" s="189">
        <v>0</v>
      </c>
      <c r="AI36" s="188">
        <f>SUM(AI37:AI38)</f>
        <v>13</v>
      </c>
      <c r="AJ36" s="192">
        <f>SUM(AJ37:AJ38)</f>
        <v>6106371.0299999993</v>
      </c>
      <c r="AK36" s="192">
        <f>SUM(AK37:AK38)</f>
        <v>5493173.8899999997</v>
      </c>
      <c r="AL36" s="192">
        <f t="shared" ref="AL36:AM36" si="34">SUM(AL37:AL38)</f>
        <v>0</v>
      </c>
      <c r="AM36" s="192">
        <f t="shared" si="34"/>
        <v>0</v>
      </c>
      <c r="AN36" s="125">
        <f t="shared" si="6"/>
        <v>7.2844391229924532E-2</v>
      </c>
      <c r="AO36" s="188">
        <f>SUM(AO37:AO38)</f>
        <v>13</v>
      </c>
      <c r="AP36" s="192">
        <f>SUM(AP37:AP38)</f>
        <v>6106371.0300000003</v>
      </c>
      <c r="AQ36" s="192">
        <f>SUM(AQ37:AQ38)</f>
        <v>5493173.8899999997</v>
      </c>
      <c r="AR36" s="145">
        <f t="shared" si="7"/>
        <v>7.2844391229924546E-2</v>
      </c>
    </row>
    <row r="37" spans="1:44" s="155" customFormat="1" ht="37.5" customHeight="1" outlineLevel="1" x14ac:dyDescent="0.3">
      <c r="A37" s="210" t="s">
        <v>50</v>
      </c>
      <c r="B37" s="216">
        <v>37153639.138931327</v>
      </c>
      <c r="C37" s="157">
        <v>35</v>
      </c>
      <c r="D37" s="158">
        <v>20616569.350000001</v>
      </c>
      <c r="E37" s="158">
        <v>18554912.415000003</v>
      </c>
      <c r="F37" s="149">
        <f t="shared" si="1"/>
        <v>0.55490040350844105</v>
      </c>
      <c r="G37" s="159">
        <v>35</v>
      </c>
      <c r="H37" s="158">
        <v>20616569.350000001</v>
      </c>
      <c r="I37" s="158">
        <v>18554912.415000003</v>
      </c>
      <c r="J37" s="149">
        <f t="shared" si="2"/>
        <v>0.55490040350844105</v>
      </c>
      <c r="K37" s="159">
        <v>0</v>
      </c>
      <c r="L37" s="158">
        <v>0</v>
      </c>
      <c r="M37" s="160">
        <v>0</v>
      </c>
      <c r="N37" s="159">
        <v>35</v>
      </c>
      <c r="O37" s="158">
        <v>20107174.350000001</v>
      </c>
      <c r="P37" s="158">
        <v>18096456.915000003</v>
      </c>
      <c r="Q37" s="152">
        <f t="shared" si="3"/>
        <v>0.54118990268521938</v>
      </c>
      <c r="R37" s="159">
        <v>0</v>
      </c>
      <c r="S37" s="158">
        <v>0</v>
      </c>
      <c r="T37" s="160">
        <v>0</v>
      </c>
      <c r="U37" s="159">
        <v>0</v>
      </c>
      <c r="V37" s="158">
        <v>0</v>
      </c>
      <c r="W37" s="160">
        <v>0</v>
      </c>
      <c r="X37" s="159">
        <v>35</v>
      </c>
      <c r="Y37" s="158">
        <v>20107174.350000001</v>
      </c>
      <c r="Z37" s="158">
        <v>18096456.915000003</v>
      </c>
      <c r="AA37" s="149">
        <f t="shared" si="4"/>
        <v>0.54118990268521938</v>
      </c>
      <c r="AB37" s="159">
        <v>17</v>
      </c>
      <c r="AC37" s="161">
        <v>35</v>
      </c>
      <c r="AD37" s="158">
        <v>9391610.0100000016</v>
      </c>
      <c r="AE37" s="158">
        <v>7513288.0080000013</v>
      </c>
      <c r="AF37" s="152">
        <f t="shared" si="5"/>
        <v>0.25277766129130086</v>
      </c>
      <c r="AG37" s="161">
        <v>0</v>
      </c>
      <c r="AH37" s="160">
        <v>0</v>
      </c>
      <c r="AI37" s="159">
        <v>12</v>
      </c>
      <c r="AJ37" s="158">
        <v>6093571.0299999993</v>
      </c>
      <c r="AK37" s="158">
        <v>5484213.8899999997</v>
      </c>
      <c r="AL37" s="158">
        <v>0</v>
      </c>
      <c r="AM37" s="158">
        <v>0</v>
      </c>
      <c r="AN37" s="149">
        <f t="shared" si="6"/>
        <v>0.16401007199359025</v>
      </c>
      <c r="AO37" s="159">
        <v>12</v>
      </c>
      <c r="AP37" s="158">
        <v>6093571.0300000003</v>
      </c>
      <c r="AQ37" s="158">
        <v>5484213.8899999997</v>
      </c>
      <c r="AR37" s="154">
        <f t="shared" si="7"/>
        <v>0.16401007199359027</v>
      </c>
    </row>
    <row r="38" spans="1:44" s="155" customFormat="1" ht="27" outlineLevel="1" x14ac:dyDescent="0.3">
      <c r="A38" s="210" t="s">
        <v>51</v>
      </c>
      <c r="B38" s="216">
        <v>46673968.270484403</v>
      </c>
      <c r="C38" s="162">
        <v>3</v>
      </c>
      <c r="D38" s="163">
        <v>45977000</v>
      </c>
      <c r="E38" s="163">
        <v>32183899.999999996</v>
      </c>
      <c r="F38" s="149">
        <f t="shared" si="1"/>
        <v>0.98506730204628534</v>
      </c>
      <c r="G38" s="164">
        <v>3</v>
      </c>
      <c r="H38" s="163">
        <v>45977000</v>
      </c>
      <c r="I38" s="163">
        <v>32183899.999999996</v>
      </c>
      <c r="J38" s="149">
        <f t="shared" si="2"/>
        <v>0.98506730204628534</v>
      </c>
      <c r="K38" s="164">
        <v>0</v>
      </c>
      <c r="L38" s="163">
        <v>0</v>
      </c>
      <c r="M38" s="165">
        <v>0</v>
      </c>
      <c r="N38" s="164">
        <v>3</v>
      </c>
      <c r="O38" s="163">
        <v>45974830</v>
      </c>
      <c r="P38" s="163">
        <v>32182380.999999996</v>
      </c>
      <c r="Q38" s="152">
        <f t="shared" si="3"/>
        <v>0.98502080932067393</v>
      </c>
      <c r="R38" s="164">
        <v>0</v>
      </c>
      <c r="S38" s="163">
        <v>0</v>
      </c>
      <c r="T38" s="165">
        <v>0</v>
      </c>
      <c r="U38" s="164">
        <v>0</v>
      </c>
      <c r="V38" s="163">
        <v>0</v>
      </c>
      <c r="W38" s="165">
        <v>0</v>
      </c>
      <c r="X38" s="164">
        <v>3</v>
      </c>
      <c r="Y38" s="163">
        <v>45974830</v>
      </c>
      <c r="Z38" s="163">
        <v>32182380.999999996</v>
      </c>
      <c r="AA38" s="149">
        <f t="shared" si="4"/>
        <v>0.98502080932067393</v>
      </c>
      <c r="AB38" s="164">
        <v>1</v>
      </c>
      <c r="AC38" s="166">
        <v>1</v>
      </c>
      <c r="AD38" s="163">
        <v>12800</v>
      </c>
      <c r="AE38" s="163">
        <v>8960</v>
      </c>
      <c r="AF38" s="152">
        <f t="shared" si="5"/>
        <v>2.7424280545038722E-4</v>
      </c>
      <c r="AG38" s="166">
        <v>0</v>
      </c>
      <c r="AH38" s="165">
        <v>0</v>
      </c>
      <c r="AI38" s="164">
        <v>1</v>
      </c>
      <c r="AJ38" s="163">
        <v>12800</v>
      </c>
      <c r="AK38" s="163">
        <v>8960</v>
      </c>
      <c r="AL38" s="163">
        <v>0</v>
      </c>
      <c r="AM38" s="163">
        <v>0</v>
      </c>
      <c r="AN38" s="149">
        <f t="shared" si="6"/>
        <v>2.7424280545038722E-4</v>
      </c>
      <c r="AO38" s="164">
        <v>1</v>
      </c>
      <c r="AP38" s="163">
        <v>12800</v>
      </c>
      <c r="AQ38" s="163">
        <v>8960</v>
      </c>
      <c r="AR38" s="154">
        <f t="shared" si="7"/>
        <v>2.7424280545038722E-4</v>
      </c>
    </row>
    <row r="39" spans="1:44" s="75" customFormat="1" ht="14" thickBot="1" x14ac:dyDescent="0.35">
      <c r="A39" s="211" t="s">
        <v>52</v>
      </c>
      <c r="B39" s="217">
        <v>37937043.921162508</v>
      </c>
      <c r="C39" s="139">
        <v>3</v>
      </c>
      <c r="D39" s="140">
        <v>37065688.18</v>
      </c>
      <c r="E39" s="140">
        <v>29652550.544</v>
      </c>
      <c r="F39" s="168">
        <f t="shared" si="1"/>
        <v>0.97703153300575329</v>
      </c>
      <c r="G39" s="141">
        <v>3</v>
      </c>
      <c r="H39" s="140">
        <v>37065688.18</v>
      </c>
      <c r="I39" s="140">
        <v>29652550.544</v>
      </c>
      <c r="J39" s="168">
        <f t="shared" si="2"/>
        <v>0.97703153300575329</v>
      </c>
      <c r="K39" s="141">
        <v>0</v>
      </c>
      <c r="L39" s="140">
        <v>0</v>
      </c>
      <c r="M39" s="142">
        <v>0</v>
      </c>
      <c r="N39" s="141">
        <v>3</v>
      </c>
      <c r="O39" s="140">
        <v>35893840.240000002</v>
      </c>
      <c r="P39" s="140">
        <v>28715072.18</v>
      </c>
      <c r="Q39" s="169">
        <f t="shared" si="3"/>
        <v>0.94614225385065542</v>
      </c>
      <c r="R39" s="141">
        <v>0</v>
      </c>
      <c r="S39" s="140">
        <v>0</v>
      </c>
      <c r="T39" s="142">
        <v>0</v>
      </c>
      <c r="U39" s="141">
        <v>0</v>
      </c>
      <c r="V39" s="140">
        <v>0</v>
      </c>
      <c r="W39" s="142">
        <v>0</v>
      </c>
      <c r="X39" s="141">
        <v>3</v>
      </c>
      <c r="Y39" s="140">
        <v>35893840.240000002</v>
      </c>
      <c r="Z39" s="140">
        <v>28715072.18</v>
      </c>
      <c r="AA39" s="168">
        <f t="shared" si="4"/>
        <v>0.94614225385065542</v>
      </c>
      <c r="AB39" s="141">
        <v>2</v>
      </c>
      <c r="AC39" s="143">
        <v>2</v>
      </c>
      <c r="AD39" s="140">
        <v>11146468.93</v>
      </c>
      <c r="AE39" s="140">
        <v>8917175.1439999994</v>
      </c>
      <c r="AF39" s="169">
        <f t="shared" si="5"/>
        <v>0.29381490432316315</v>
      </c>
      <c r="AG39" s="143">
        <v>0</v>
      </c>
      <c r="AH39" s="142">
        <v>0</v>
      </c>
      <c r="AI39" s="141">
        <v>3</v>
      </c>
      <c r="AJ39" s="140">
        <v>18411058.059999999</v>
      </c>
      <c r="AK39" s="140">
        <v>14728846.439999999</v>
      </c>
      <c r="AL39" s="140">
        <v>4266666.6666666558</v>
      </c>
      <c r="AM39" s="140">
        <v>3200000</v>
      </c>
      <c r="AN39" s="168">
        <f t="shared" si="6"/>
        <v>0.48530555249007462</v>
      </c>
      <c r="AO39" s="141">
        <v>2</v>
      </c>
      <c r="AP39" s="140">
        <v>14411058.060000001</v>
      </c>
      <c r="AQ39" s="140">
        <v>11528846.439999999</v>
      </c>
      <c r="AR39" s="170">
        <f t="shared" si="7"/>
        <v>0.3798677116210693</v>
      </c>
    </row>
    <row r="40" spans="1:44" s="76" customFormat="1" ht="27.5" thickBot="1" x14ac:dyDescent="0.35">
      <c r="A40" s="204" t="s">
        <v>187</v>
      </c>
      <c r="B40" s="171">
        <f>SUM(B41:B43)</f>
        <v>379021843.4558394</v>
      </c>
      <c r="C40" s="184">
        <f>SUM(C41:C43)</f>
        <v>1770</v>
      </c>
      <c r="D40" s="185">
        <f t="shared" ref="D40:AQ40" si="35">SUM(D41:D43)</f>
        <v>266304815.72999999</v>
      </c>
      <c r="E40" s="185">
        <f t="shared" si="35"/>
        <v>226129061.00649995</v>
      </c>
      <c r="F40" s="174">
        <f t="shared" si="1"/>
        <v>0.70261073425713449</v>
      </c>
      <c r="G40" s="184">
        <f t="shared" si="35"/>
        <v>1748</v>
      </c>
      <c r="H40" s="185">
        <f t="shared" si="35"/>
        <v>263725562.29999998</v>
      </c>
      <c r="I40" s="185">
        <f t="shared" si="35"/>
        <v>223936695.59100002</v>
      </c>
      <c r="J40" s="174">
        <f t="shared" si="2"/>
        <v>0.69580570843993372</v>
      </c>
      <c r="K40" s="184">
        <f t="shared" si="35"/>
        <v>328</v>
      </c>
      <c r="L40" s="185">
        <f t="shared" si="35"/>
        <v>48905832.780000001</v>
      </c>
      <c r="M40" s="185">
        <f t="shared" si="35"/>
        <v>41449632.377999999</v>
      </c>
      <c r="N40" s="184">
        <f t="shared" si="35"/>
        <v>916</v>
      </c>
      <c r="O40" s="185">
        <f t="shared" si="35"/>
        <v>147120756.44000003</v>
      </c>
      <c r="P40" s="185">
        <f t="shared" si="35"/>
        <v>125052642.78000002</v>
      </c>
      <c r="Q40" s="174">
        <f t="shared" si="3"/>
        <v>0.38815904407668095</v>
      </c>
      <c r="R40" s="184">
        <f t="shared" si="35"/>
        <v>9</v>
      </c>
      <c r="S40" s="185">
        <f t="shared" si="35"/>
        <v>987914</v>
      </c>
      <c r="T40" s="185">
        <f t="shared" si="35"/>
        <v>1094711.6000000001</v>
      </c>
      <c r="U40" s="184">
        <f t="shared" si="35"/>
        <v>61</v>
      </c>
      <c r="V40" s="185">
        <f t="shared" si="35"/>
        <v>773714.41999999993</v>
      </c>
      <c r="W40" s="185">
        <f t="shared" si="35"/>
        <v>656991.66100000008</v>
      </c>
      <c r="X40" s="184">
        <f t="shared" si="35"/>
        <v>907</v>
      </c>
      <c r="Y40" s="185">
        <f t="shared" si="35"/>
        <v>145043548.02000001</v>
      </c>
      <c r="Z40" s="185">
        <f t="shared" si="35"/>
        <v>123287681.229</v>
      </c>
      <c r="AA40" s="174">
        <f t="shared" si="4"/>
        <v>0.38267859893647349</v>
      </c>
      <c r="AB40" s="184">
        <f t="shared" si="35"/>
        <v>391</v>
      </c>
      <c r="AC40" s="184">
        <f t="shared" si="35"/>
        <v>420</v>
      </c>
      <c r="AD40" s="185">
        <f t="shared" si="35"/>
        <v>53191245.610000007</v>
      </c>
      <c r="AE40" s="185">
        <f t="shared" si="35"/>
        <v>45070956.837499999</v>
      </c>
      <c r="AF40" s="174">
        <f t="shared" si="5"/>
        <v>0.14033820617042464</v>
      </c>
      <c r="AG40" s="184">
        <f t="shared" si="35"/>
        <v>2</v>
      </c>
      <c r="AH40" s="185">
        <f t="shared" si="35"/>
        <v>396755</v>
      </c>
      <c r="AI40" s="184">
        <f t="shared" si="35"/>
        <v>394</v>
      </c>
      <c r="AJ40" s="185">
        <f t="shared" si="35"/>
        <v>53012833.020000003</v>
      </c>
      <c r="AK40" s="185">
        <f t="shared" si="35"/>
        <v>45099157.721000001</v>
      </c>
      <c r="AL40" s="185">
        <f t="shared" si="35"/>
        <v>41243686.61999999</v>
      </c>
      <c r="AM40" s="185">
        <f t="shared" si="35"/>
        <v>35006154.710000001</v>
      </c>
      <c r="AN40" s="174">
        <f t="shared" si="6"/>
        <v>0.13986748767997229</v>
      </c>
      <c r="AO40" s="185">
        <f t="shared" si="35"/>
        <v>149</v>
      </c>
      <c r="AP40" s="185">
        <f t="shared" si="35"/>
        <v>19182644.530000001</v>
      </c>
      <c r="AQ40" s="185">
        <f t="shared" si="35"/>
        <v>16174261.482500002</v>
      </c>
      <c r="AR40" s="177">
        <f t="shared" si="7"/>
        <v>5.0610920877532509E-2</v>
      </c>
    </row>
    <row r="41" spans="1:44" s="132" customFormat="1" x14ac:dyDescent="0.3">
      <c r="A41" s="205" t="s">
        <v>54</v>
      </c>
      <c r="B41" s="214">
        <v>6107028.1935082357</v>
      </c>
      <c r="C41" s="193">
        <v>5</v>
      </c>
      <c r="D41" s="194">
        <v>99811</v>
      </c>
      <c r="E41" s="194">
        <v>84839.35</v>
      </c>
      <c r="F41" s="125">
        <f t="shared" si="1"/>
        <v>1.6343628494477722E-2</v>
      </c>
      <c r="G41" s="195">
        <v>5</v>
      </c>
      <c r="H41" s="194">
        <v>99811</v>
      </c>
      <c r="I41" s="194">
        <v>84839.35</v>
      </c>
      <c r="J41" s="125">
        <f t="shared" si="2"/>
        <v>1.6343628494477722E-2</v>
      </c>
      <c r="K41" s="195">
        <v>0</v>
      </c>
      <c r="L41" s="194">
        <v>0</v>
      </c>
      <c r="M41" s="196">
        <v>0</v>
      </c>
      <c r="N41" s="195">
        <v>5</v>
      </c>
      <c r="O41" s="194">
        <v>99811</v>
      </c>
      <c r="P41" s="194">
        <v>84839.35</v>
      </c>
      <c r="Q41" s="126">
        <f t="shared" si="3"/>
        <v>1.6343628494477722E-2</v>
      </c>
      <c r="R41" s="195">
        <v>0</v>
      </c>
      <c r="S41" s="194">
        <v>0</v>
      </c>
      <c r="T41" s="196">
        <v>0</v>
      </c>
      <c r="U41" s="195">
        <v>0</v>
      </c>
      <c r="V41" s="194">
        <v>0</v>
      </c>
      <c r="W41" s="196">
        <v>0</v>
      </c>
      <c r="X41" s="195">
        <v>5</v>
      </c>
      <c r="Y41" s="194">
        <v>99811</v>
      </c>
      <c r="Z41" s="194">
        <v>84839.35</v>
      </c>
      <c r="AA41" s="125">
        <f t="shared" si="4"/>
        <v>1.6343628494477722E-2</v>
      </c>
      <c r="AB41" s="195">
        <v>5</v>
      </c>
      <c r="AC41" s="197">
        <v>5</v>
      </c>
      <c r="AD41" s="194">
        <v>99811</v>
      </c>
      <c r="AE41" s="194">
        <v>84839.35</v>
      </c>
      <c r="AF41" s="126">
        <f t="shared" si="5"/>
        <v>1.6343628494477722E-2</v>
      </c>
      <c r="AG41" s="197">
        <v>0</v>
      </c>
      <c r="AH41" s="196">
        <v>0</v>
      </c>
      <c r="AI41" s="195">
        <v>5</v>
      </c>
      <c r="AJ41" s="194">
        <v>99811</v>
      </c>
      <c r="AK41" s="194">
        <v>84839.35</v>
      </c>
      <c r="AL41" s="194">
        <v>0</v>
      </c>
      <c r="AM41" s="194">
        <v>0</v>
      </c>
      <c r="AN41" s="125">
        <f t="shared" si="6"/>
        <v>1.6343628494477722E-2</v>
      </c>
      <c r="AO41" s="195">
        <v>5</v>
      </c>
      <c r="AP41" s="194">
        <v>99811</v>
      </c>
      <c r="AQ41" s="194">
        <v>84839.35</v>
      </c>
      <c r="AR41" s="145">
        <f t="shared" si="7"/>
        <v>1.6343628494477722E-2</v>
      </c>
    </row>
    <row r="42" spans="1:44" s="132" customFormat="1" ht="27" x14ac:dyDescent="0.3">
      <c r="A42" s="206" t="s">
        <v>55</v>
      </c>
      <c r="B42" s="215">
        <v>365280735.25493121</v>
      </c>
      <c r="C42" s="127">
        <v>1724</v>
      </c>
      <c r="D42" s="128">
        <v>263567088.85999998</v>
      </c>
      <c r="E42" s="128">
        <v>223801953.18599996</v>
      </c>
      <c r="F42" s="125">
        <f t="shared" si="1"/>
        <v>0.72154664459940721</v>
      </c>
      <c r="G42" s="129">
        <v>1704</v>
      </c>
      <c r="H42" s="128">
        <v>261127135.42999998</v>
      </c>
      <c r="I42" s="128">
        <v>221727992.77050003</v>
      </c>
      <c r="J42" s="125">
        <f t="shared" si="2"/>
        <v>0.71486697826469847</v>
      </c>
      <c r="K42" s="129">
        <v>328</v>
      </c>
      <c r="L42" s="128">
        <v>48905832.780000001</v>
      </c>
      <c r="M42" s="130">
        <v>41449632.377999999</v>
      </c>
      <c r="N42" s="129">
        <v>885</v>
      </c>
      <c r="O42" s="128">
        <v>145586345.67000002</v>
      </c>
      <c r="P42" s="128">
        <v>123748393.63000003</v>
      </c>
      <c r="Q42" s="126">
        <f t="shared" si="3"/>
        <v>0.39856015283257301</v>
      </c>
      <c r="R42" s="129">
        <v>9</v>
      </c>
      <c r="S42" s="128">
        <v>987914</v>
      </c>
      <c r="T42" s="130">
        <v>1094711.6000000001</v>
      </c>
      <c r="U42" s="129">
        <v>57</v>
      </c>
      <c r="V42" s="128">
        <v>772401.41999999993</v>
      </c>
      <c r="W42" s="130">
        <v>656541.16100000008</v>
      </c>
      <c r="X42" s="129">
        <v>876</v>
      </c>
      <c r="Y42" s="128">
        <v>143510450.25</v>
      </c>
      <c r="Z42" s="128">
        <v>121983882.57900001</v>
      </c>
      <c r="AA42" s="125">
        <f t="shared" si="4"/>
        <v>0.39287713914023786</v>
      </c>
      <c r="AB42" s="129">
        <v>366</v>
      </c>
      <c r="AC42" s="131">
        <v>395</v>
      </c>
      <c r="AD42" s="128">
        <v>52229893.370000005</v>
      </c>
      <c r="AE42" s="128">
        <v>44253807.438499995</v>
      </c>
      <c r="AF42" s="126">
        <f t="shared" si="5"/>
        <v>0.14298562264322126</v>
      </c>
      <c r="AG42" s="131">
        <v>2</v>
      </c>
      <c r="AH42" s="130">
        <v>396755</v>
      </c>
      <c r="AI42" s="129">
        <v>378</v>
      </c>
      <c r="AJ42" s="128">
        <v>52088576.950000003</v>
      </c>
      <c r="AK42" s="128">
        <v>44313540.063999996</v>
      </c>
      <c r="AL42" s="128">
        <v>40419493.709999993</v>
      </c>
      <c r="AM42" s="128">
        <v>34394819.489</v>
      </c>
      <c r="AN42" s="125">
        <f t="shared" si="6"/>
        <v>0.14259875192609633</v>
      </c>
      <c r="AO42" s="129">
        <v>143</v>
      </c>
      <c r="AP42" s="128">
        <v>18989581.370000001</v>
      </c>
      <c r="AQ42" s="128">
        <v>16010157.802500002</v>
      </c>
      <c r="AR42" s="145">
        <f t="shared" si="7"/>
        <v>5.1986265732703041E-2</v>
      </c>
    </row>
    <row r="43" spans="1:44" s="132" customFormat="1" ht="14" thickBot="1" x14ac:dyDescent="0.35">
      <c r="A43" s="208" t="s">
        <v>56</v>
      </c>
      <c r="B43" s="217">
        <v>7634080.0074000005</v>
      </c>
      <c r="C43" s="133">
        <v>41</v>
      </c>
      <c r="D43" s="134">
        <v>2637915.87</v>
      </c>
      <c r="E43" s="134">
        <v>2242268.4705000003</v>
      </c>
      <c r="F43" s="168">
        <f t="shared" si="1"/>
        <v>0.34554469791290754</v>
      </c>
      <c r="G43" s="135">
        <v>39</v>
      </c>
      <c r="H43" s="134">
        <v>2498615.87</v>
      </c>
      <c r="I43" s="134">
        <v>2123863.4705000003</v>
      </c>
      <c r="J43" s="168">
        <f t="shared" si="2"/>
        <v>0.32729757450511365</v>
      </c>
      <c r="K43" s="135">
        <v>0</v>
      </c>
      <c r="L43" s="134">
        <v>0</v>
      </c>
      <c r="M43" s="136">
        <v>0</v>
      </c>
      <c r="N43" s="135">
        <v>26</v>
      </c>
      <c r="O43" s="134">
        <v>1434599.77</v>
      </c>
      <c r="P43" s="134">
        <v>1219409.7999999998</v>
      </c>
      <c r="Q43" s="169">
        <f t="shared" si="3"/>
        <v>0.18792045257704773</v>
      </c>
      <c r="R43" s="135">
        <v>0</v>
      </c>
      <c r="S43" s="134">
        <v>0</v>
      </c>
      <c r="T43" s="136">
        <v>0</v>
      </c>
      <c r="U43" s="135">
        <v>4</v>
      </c>
      <c r="V43" s="134">
        <v>1313</v>
      </c>
      <c r="W43" s="136">
        <v>450.5</v>
      </c>
      <c r="X43" s="135">
        <v>26</v>
      </c>
      <c r="Y43" s="134">
        <v>1433286.77</v>
      </c>
      <c r="Z43" s="134">
        <v>1218959.2999999998</v>
      </c>
      <c r="AA43" s="168">
        <f t="shared" si="4"/>
        <v>0.18774846066725281</v>
      </c>
      <c r="AB43" s="135">
        <v>20</v>
      </c>
      <c r="AC43" s="137">
        <v>20</v>
      </c>
      <c r="AD43" s="134">
        <v>861541.24</v>
      </c>
      <c r="AE43" s="134">
        <v>732310.049</v>
      </c>
      <c r="AF43" s="169">
        <f t="shared" si="5"/>
        <v>0.11285462546434878</v>
      </c>
      <c r="AG43" s="137">
        <v>0</v>
      </c>
      <c r="AH43" s="136">
        <v>0</v>
      </c>
      <c r="AI43" s="135">
        <v>11</v>
      </c>
      <c r="AJ43" s="134">
        <v>824445.07000000007</v>
      </c>
      <c r="AK43" s="134">
        <v>700778.30700000003</v>
      </c>
      <c r="AL43" s="134">
        <v>824192.90999999992</v>
      </c>
      <c r="AM43" s="134">
        <v>611335.22100000002</v>
      </c>
      <c r="AN43" s="168">
        <f t="shared" si="6"/>
        <v>0.10799534052575221</v>
      </c>
      <c r="AO43" s="135">
        <v>1</v>
      </c>
      <c r="AP43" s="134">
        <v>93252.160000000003</v>
      </c>
      <c r="AQ43" s="134">
        <v>79264.33</v>
      </c>
      <c r="AR43" s="170">
        <f t="shared" si="7"/>
        <v>1.2215245309141008E-2</v>
      </c>
    </row>
    <row r="44" spans="1:44" s="76" customFormat="1" ht="48" customHeight="1" thickBot="1" x14ac:dyDescent="0.35">
      <c r="A44" s="204" t="s">
        <v>188</v>
      </c>
      <c r="B44" s="171">
        <f>SUM(B45:B48)</f>
        <v>329896121.80945206</v>
      </c>
      <c r="C44" s="184">
        <f>SUM(C45:C48)</f>
        <v>120</v>
      </c>
      <c r="D44" s="185">
        <f t="shared" ref="D44:AQ44" si="36">SUM(D45:D48)</f>
        <v>213684672.61000001</v>
      </c>
      <c r="E44" s="185">
        <f t="shared" si="36"/>
        <v>160263504.45499998</v>
      </c>
      <c r="F44" s="174">
        <f t="shared" si="1"/>
        <v>0.64773320594967243</v>
      </c>
      <c r="G44" s="184">
        <f t="shared" si="36"/>
        <v>117</v>
      </c>
      <c r="H44" s="185">
        <f t="shared" si="36"/>
        <v>208459843.98000002</v>
      </c>
      <c r="I44" s="185">
        <f t="shared" si="36"/>
        <v>156344882.98249999</v>
      </c>
      <c r="J44" s="174">
        <f t="shared" si="2"/>
        <v>0.63189540645890463</v>
      </c>
      <c r="K44" s="184">
        <f t="shared" si="36"/>
        <v>46</v>
      </c>
      <c r="L44" s="185">
        <f t="shared" si="36"/>
        <v>63380829.20000001</v>
      </c>
      <c r="M44" s="185">
        <f t="shared" si="36"/>
        <v>47535621.900000013</v>
      </c>
      <c r="N44" s="184">
        <f t="shared" si="36"/>
        <v>59</v>
      </c>
      <c r="O44" s="185">
        <f t="shared" si="36"/>
        <v>76955438.469999999</v>
      </c>
      <c r="P44" s="185">
        <f t="shared" si="36"/>
        <v>57716578.670000009</v>
      </c>
      <c r="Q44" s="174">
        <f t="shared" si="3"/>
        <v>0.23327172822737652</v>
      </c>
      <c r="R44" s="184">
        <f t="shared" si="36"/>
        <v>0</v>
      </c>
      <c r="S44" s="185">
        <f t="shared" si="36"/>
        <v>0</v>
      </c>
      <c r="T44" s="185">
        <f t="shared" si="36"/>
        <v>0</v>
      </c>
      <c r="U44" s="184">
        <f t="shared" si="36"/>
        <v>2</v>
      </c>
      <c r="V44" s="185">
        <f t="shared" si="36"/>
        <v>37878.99</v>
      </c>
      <c r="W44" s="185">
        <f t="shared" si="36"/>
        <v>28409.2425</v>
      </c>
      <c r="X44" s="184">
        <f t="shared" si="36"/>
        <v>59</v>
      </c>
      <c r="Y44" s="185">
        <f t="shared" si="36"/>
        <v>76917559.479999989</v>
      </c>
      <c r="Z44" s="185">
        <f t="shared" si="36"/>
        <v>57688169.42750001</v>
      </c>
      <c r="AA44" s="174">
        <f t="shared" si="4"/>
        <v>0.23315690726557725</v>
      </c>
      <c r="AB44" s="184">
        <f t="shared" si="36"/>
        <v>25</v>
      </c>
      <c r="AC44" s="184">
        <f t="shared" si="36"/>
        <v>27</v>
      </c>
      <c r="AD44" s="185">
        <f t="shared" si="36"/>
        <v>17921266.579999998</v>
      </c>
      <c r="AE44" s="185">
        <f t="shared" si="36"/>
        <v>12850030.219999999</v>
      </c>
      <c r="AF44" s="174">
        <f t="shared" si="5"/>
        <v>5.4323968653233572E-2</v>
      </c>
      <c r="AG44" s="184">
        <f t="shared" si="36"/>
        <v>1</v>
      </c>
      <c r="AH44" s="185">
        <f t="shared" si="36"/>
        <v>833378.77</v>
      </c>
      <c r="AI44" s="184">
        <f t="shared" si="36"/>
        <v>33</v>
      </c>
      <c r="AJ44" s="185">
        <f t="shared" si="36"/>
        <v>21508185.09</v>
      </c>
      <c r="AK44" s="185">
        <f t="shared" si="36"/>
        <v>16131138.699999999</v>
      </c>
      <c r="AL44" s="185">
        <f t="shared" si="36"/>
        <v>15672136.5933333</v>
      </c>
      <c r="AM44" s="185">
        <f t="shared" si="36"/>
        <v>11754102.43</v>
      </c>
      <c r="AN44" s="174">
        <f t="shared" si="6"/>
        <v>6.5196841272426725E-2</v>
      </c>
      <c r="AO44" s="184">
        <f t="shared" si="36"/>
        <v>15</v>
      </c>
      <c r="AP44" s="185">
        <f t="shared" si="36"/>
        <v>11484278</v>
      </c>
      <c r="AQ44" s="185">
        <f t="shared" si="36"/>
        <v>8613208.4299999997</v>
      </c>
      <c r="AR44" s="177">
        <f t="shared" si="7"/>
        <v>3.4811800566219804E-2</v>
      </c>
    </row>
    <row r="45" spans="1:44" x14ac:dyDescent="0.3">
      <c r="A45" s="205" t="s">
        <v>58</v>
      </c>
      <c r="B45" s="214">
        <v>100924711.53600001</v>
      </c>
      <c r="C45" s="178">
        <v>14</v>
      </c>
      <c r="D45" s="179">
        <v>27208364.880000003</v>
      </c>
      <c r="E45" s="179">
        <v>20406273.66</v>
      </c>
      <c r="F45" s="125">
        <f t="shared" si="1"/>
        <v>0.2695907123826134</v>
      </c>
      <c r="G45" s="181">
        <v>14</v>
      </c>
      <c r="H45" s="179">
        <v>27208364.880000003</v>
      </c>
      <c r="I45" s="179">
        <v>20406273.66</v>
      </c>
      <c r="J45" s="125">
        <f t="shared" si="2"/>
        <v>0.2695907123826134</v>
      </c>
      <c r="K45" s="181">
        <v>1</v>
      </c>
      <c r="L45" s="179">
        <v>34737</v>
      </c>
      <c r="M45" s="182">
        <v>26052.75</v>
      </c>
      <c r="N45" s="181">
        <v>5</v>
      </c>
      <c r="O45" s="179">
        <v>12492626.290000001</v>
      </c>
      <c r="P45" s="179">
        <v>9369469.6999999993</v>
      </c>
      <c r="Q45" s="126">
        <f t="shared" si="3"/>
        <v>0.12378163979734398</v>
      </c>
      <c r="R45" s="181">
        <v>0</v>
      </c>
      <c r="S45" s="179">
        <v>0</v>
      </c>
      <c r="T45" s="182">
        <v>0</v>
      </c>
      <c r="U45" s="181">
        <v>0</v>
      </c>
      <c r="V45" s="179">
        <v>0</v>
      </c>
      <c r="W45" s="182">
        <v>0</v>
      </c>
      <c r="X45" s="181">
        <v>5</v>
      </c>
      <c r="Y45" s="179">
        <v>12492626.290000001</v>
      </c>
      <c r="Z45" s="179">
        <v>9369469.6999999993</v>
      </c>
      <c r="AA45" s="125">
        <f t="shared" si="4"/>
        <v>0.12378163979734398</v>
      </c>
      <c r="AB45" s="181">
        <v>1</v>
      </c>
      <c r="AC45" s="183">
        <v>1</v>
      </c>
      <c r="AD45" s="179">
        <v>310322.7</v>
      </c>
      <c r="AE45" s="179">
        <v>232742.02500000002</v>
      </c>
      <c r="AF45" s="126">
        <f t="shared" si="5"/>
        <v>3.0747940249431119E-3</v>
      </c>
      <c r="AG45" s="183">
        <v>0</v>
      </c>
      <c r="AH45" s="182">
        <v>0</v>
      </c>
      <c r="AI45" s="181">
        <v>1</v>
      </c>
      <c r="AJ45" s="179">
        <v>1192824.2</v>
      </c>
      <c r="AK45" s="179">
        <v>894618.15</v>
      </c>
      <c r="AL45" s="179">
        <v>1192824.2</v>
      </c>
      <c r="AM45" s="179">
        <v>894618.15</v>
      </c>
      <c r="AN45" s="125">
        <f t="shared" si="6"/>
        <v>1.181895079853181E-2</v>
      </c>
      <c r="AO45" s="181">
        <v>0</v>
      </c>
      <c r="AP45" s="179">
        <v>0</v>
      </c>
      <c r="AQ45" s="179">
        <v>0</v>
      </c>
      <c r="AR45" s="145">
        <f t="shared" si="7"/>
        <v>0</v>
      </c>
    </row>
    <row r="46" spans="1:44" x14ac:dyDescent="0.3">
      <c r="A46" s="206" t="s">
        <v>59</v>
      </c>
      <c r="B46" s="215">
        <v>10865734.9614</v>
      </c>
      <c r="C46" s="69">
        <v>0</v>
      </c>
      <c r="D46" s="70">
        <v>0</v>
      </c>
      <c r="E46" s="70">
        <v>0</v>
      </c>
      <c r="F46" s="125">
        <f t="shared" si="1"/>
        <v>0</v>
      </c>
      <c r="G46" s="72">
        <v>0</v>
      </c>
      <c r="H46" s="70">
        <v>0</v>
      </c>
      <c r="I46" s="70">
        <v>0</v>
      </c>
      <c r="J46" s="125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26">
        <f t="shared" si="3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25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2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25">
        <f t="shared" si="6"/>
        <v>0</v>
      </c>
      <c r="AO46" s="72">
        <v>0</v>
      </c>
      <c r="AP46" s="70">
        <v>0</v>
      </c>
      <c r="AQ46" s="70">
        <v>0</v>
      </c>
      <c r="AR46" s="145">
        <f t="shared" si="7"/>
        <v>0</v>
      </c>
    </row>
    <row r="47" spans="1:44" x14ac:dyDescent="0.3">
      <c r="A47" s="206" t="s">
        <v>60</v>
      </c>
      <c r="B47" s="215">
        <v>56997732.177242666</v>
      </c>
      <c r="C47" s="69">
        <v>23</v>
      </c>
      <c r="D47" s="70">
        <v>57013176.700000003</v>
      </c>
      <c r="E47" s="70">
        <v>42759882.522500008</v>
      </c>
      <c r="F47" s="125">
        <f t="shared" si="1"/>
        <v>1.0002709673204069</v>
      </c>
      <c r="G47" s="72">
        <v>20</v>
      </c>
      <c r="H47" s="70">
        <v>51788348.070000008</v>
      </c>
      <c r="I47" s="70">
        <v>38841261.049999997</v>
      </c>
      <c r="J47" s="125">
        <f t="shared" si="2"/>
        <v>0.90860366003609883</v>
      </c>
      <c r="K47" s="72">
        <v>8</v>
      </c>
      <c r="L47" s="70">
        <v>6670760.8300000001</v>
      </c>
      <c r="M47" s="71">
        <v>5003070.6225000005</v>
      </c>
      <c r="N47" s="72">
        <v>8</v>
      </c>
      <c r="O47" s="70">
        <v>7541656.5</v>
      </c>
      <c r="P47" s="70">
        <v>5656242.3300000001</v>
      </c>
      <c r="Q47" s="126">
        <f t="shared" si="3"/>
        <v>0.13231502749176285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8</v>
      </c>
      <c r="Y47" s="70">
        <v>7541656.5</v>
      </c>
      <c r="Z47" s="70">
        <v>5656242.3300000001</v>
      </c>
      <c r="AA47" s="125">
        <f t="shared" si="4"/>
        <v>0.13231502749176285</v>
      </c>
      <c r="AB47" s="72">
        <v>6</v>
      </c>
      <c r="AC47" s="73">
        <v>7</v>
      </c>
      <c r="AD47" s="70">
        <v>6121895.5200000005</v>
      </c>
      <c r="AE47" s="70">
        <v>4000501.9249999998</v>
      </c>
      <c r="AF47" s="126">
        <f t="shared" si="5"/>
        <v>0.10740594908167721</v>
      </c>
      <c r="AG47" s="73">
        <v>1</v>
      </c>
      <c r="AH47" s="71">
        <v>833378.77</v>
      </c>
      <c r="AI47" s="72">
        <v>4</v>
      </c>
      <c r="AJ47" s="70">
        <v>5893404.8900000006</v>
      </c>
      <c r="AK47" s="70">
        <v>4420053.63</v>
      </c>
      <c r="AL47" s="70">
        <v>5560628.2733333241</v>
      </c>
      <c r="AM47" s="70">
        <v>4170471.1900000004</v>
      </c>
      <c r="AN47" s="125">
        <f t="shared" si="6"/>
        <v>0.10339718204355233</v>
      </c>
      <c r="AO47" s="72">
        <v>4</v>
      </c>
      <c r="AP47" s="70">
        <v>5805757.0900000008</v>
      </c>
      <c r="AQ47" s="70">
        <v>4354317.79</v>
      </c>
      <c r="AR47" s="145">
        <f t="shared" si="7"/>
        <v>0.10185944016063941</v>
      </c>
    </row>
    <row r="48" spans="1:44" ht="27.5" thickBot="1" x14ac:dyDescent="0.35">
      <c r="A48" s="208" t="s">
        <v>61</v>
      </c>
      <c r="B48" s="217">
        <v>161107943.13480937</v>
      </c>
      <c r="C48" s="106">
        <v>83</v>
      </c>
      <c r="D48" s="102">
        <v>129463131.02999999</v>
      </c>
      <c r="E48" s="102">
        <v>97097348.272499993</v>
      </c>
      <c r="F48" s="168">
        <f t="shared" si="1"/>
        <v>0.80358006260231296</v>
      </c>
      <c r="G48" s="104">
        <v>83</v>
      </c>
      <c r="H48" s="102">
        <v>129463131.02999999</v>
      </c>
      <c r="I48" s="102">
        <v>97097348.272499993</v>
      </c>
      <c r="J48" s="168">
        <f t="shared" si="2"/>
        <v>0.80358006260231296</v>
      </c>
      <c r="K48" s="104">
        <v>37</v>
      </c>
      <c r="L48" s="102">
        <v>56675331.370000012</v>
      </c>
      <c r="M48" s="107">
        <v>42506498.527500011</v>
      </c>
      <c r="N48" s="104">
        <v>46</v>
      </c>
      <c r="O48" s="102">
        <v>56921155.68</v>
      </c>
      <c r="P48" s="102">
        <v>42690866.640000008</v>
      </c>
      <c r="Q48" s="169">
        <f t="shared" si="3"/>
        <v>0.35331067216450285</v>
      </c>
      <c r="R48" s="104">
        <v>0</v>
      </c>
      <c r="S48" s="102">
        <v>0</v>
      </c>
      <c r="T48" s="107">
        <v>0</v>
      </c>
      <c r="U48" s="104">
        <v>2</v>
      </c>
      <c r="V48" s="102">
        <v>37878.99</v>
      </c>
      <c r="W48" s="107">
        <v>28409.2425</v>
      </c>
      <c r="X48" s="104">
        <v>46</v>
      </c>
      <c r="Y48" s="102">
        <v>56883276.689999998</v>
      </c>
      <c r="Z48" s="102">
        <v>42662457.397500008</v>
      </c>
      <c r="AA48" s="168">
        <f t="shared" si="4"/>
        <v>0.35307555656894024</v>
      </c>
      <c r="AB48" s="104">
        <v>18</v>
      </c>
      <c r="AC48" s="105">
        <v>19</v>
      </c>
      <c r="AD48" s="102">
        <v>11489048.359999999</v>
      </c>
      <c r="AE48" s="102">
        <v>8616786.2699999996</v>
      </c>
      <c r="AF48" s="169">
        <f t="shared" si="5"/>
        <v>7.1312736892099562E-2</v>
      </c>
      <c r="AG48" s="105">
        <v>0</v>
      </c>
      <c r="AH48" s="107">
        <v>0</v>
      </c>
      <c r="AI48" s="104">
        <v>28</v>
      </c>
      <c r="AJ48" s="102">
        <v>14421956</v>
      </c>
      <c r="AK48" s="102">
        <v>10816466.92</v>
      </c>
      <c r="AL48" s="102">
        <v>8918684.1199999768</v>
      </c>
      <c r="AM48" s="102">
        <v>6689013.0899999999</v>
      </c>
      <c r="AN48" s="168">
        <f t="shared" si="6"/>
        <v>8.9517349172115138E-2</v>
      </c>
      <c r="AO48" s="104">
        <v>11</v>
      </c>
      <c r="AP48" s="102">
        <v>5678520.9100000001</v>
      </c>
      <c r="AQ48" s="102">
        <v>4258890.6399999997</v>
      </c>
      <c r="AR48" s="170">
        <f t="shared" si="7"/>
        <v>3.524668492135373E-2</v>
      </c>
    </row>
    <row r="49" spans="1:44" s="76" customFormat="1" ht="27.5" thickBot="1" x14ac:dyDescent="0.35">
      <c r="A49" s="204" t="s">
        <v>189</v>
      </c>
      <c r="B49" s="171">
        <f>SUM(B50:B52)</f>
        <v>13569529.553800002</v>
      </c>
      <c r="C49" s="184">
        <f>SUM(C50:C52)</f>
        <v>10</v>
      </c>
      <c r="D49" s="185">
        <f t="shared" ref="D49:AQ49" si="37">SUM(D50:D52)</f>
        <v>3660935.08</v>
      </c>
      <c r="E49" s="185">
        <f t="shared" si="37"/>
        <v>2745701.31</v>
      </c>
      <c r="F49" s="174">
        <f t="shared" si="1"/>
        <v>0.26979086234974109</v>
      </c>
      <c r="G49" s="184">
        <f t="shared" si="37"/>
        <v>10</v>
      </c>
      <c r="H49" s="185">
        <f t="shared" si="37"/>
        <v>3660935.08</v>
      </c>
      <c r="I49" s="185">
        <f t="shared" si="37"/>
        <v>2745701.31</v>
      </c>
      <c r="J49" s="174">
        <f t="shared" si="2"/>
        <v>0.26979086234974109</v>
      </c>
      <c r="K49" s="184">
        <f t="shared" si="37"/>
        <v>0</v>
      </c>
      <c r="L49" s="185">
        <f t="shared" si="37"/>
        <v>0</v>
      </c>
      <c r="M49" s="185">
        <f t="shared" si="37"/>
        <v>0</v>
      </c>
      <c r="N49" s="184">
        <f t="shared" si="37"/>
        <v>0</v>
      </c>
      <c r="O49" s="185">
        <f t="shared" si="37"/>
        <v>0</v>
      </c>
      <c r="P49" s="185">
        <f t="shared" si="37"/>
        <v>0</v>
      </c>
      <c r="Q49" s="174">
        <f t="shared" si="3"/>
        <v>0</v>
      </c>
      <c r="R49" s="184">
        <f t="shared" si="37"/>
        <v>0</v>
      </c>
      <c r="S49" s="185">
        <f t="shared" si="37"/>
        <v>0</v>
      </c>
      <c r="T49" s="185">
        <f t="shared" si="37"/>
        <v>0</v>
      </c>
      <c r="U49" s="184">
        <f t="shared" si="37"/>
        <v>0</v>
      </c>
      <c r="V49" s="185">
        <f t="shared" si="37"/>
        <v>0</v>
      </c>
      <c r="W49" s="185">
        <f t="shared" si="37"/>
        <v>0</v>
      </c>
      <c r="X49" s="184">
        <f t="shared" si="37"/>
        <v>0</v>
      </c>
      <c r="Y49" s="185">
        <f t="shared" si="37"/>
        <v>0</v>
      </c>
      <c r="Z49" s="185">
        <f t="shared" si="37"/>
        <v>0</v>
      </c>
      <c r="AA49" s="174">
        <f t="shared" si="4"/>
        <v>0</v>
      </c>
      <c r="AB49" s="184">
        <f t="shared" si="37"/>
        <v>0</v>
      </c>
      <c r="AC49" s="184">
        <f t="shared" si="37"/>
        <v>0</v>
      </c>
      <c r="AD49" s="185">
        <f t="shared" si="37"/>
        <v>0</v>
      </c>
      <c r="AE49" s="185">
        <f t="shared" si="37"/>
        <v>0</v>
      </c>
      <c r="AF49" s="174">
        <f t="shared" si="5"/>
        <v>0</v>
      </c>
      <c r="AG49" s="184">
        <f t="shared" si="37"/>
        <v>0</v>
      </c>
      <c r="AH49" s="185">
        <f t="shared" si="37"/>
        <v>0</v>
      </c>
      <c r="AI49" s="184">
        <f t="shared" si="37"/>
        <v>0</v>
      </c>
      <c r="AJ49" s="185">
        <f t="shared" si="37"/>
        <v>0</v>
      </c>
      <c r="AK49" s="185">
        <f t="shared" si="37"/>
        <v>0</v>
      </c>
      <c r="AL49" s="185">
        <f t="shared" si="37"/>
        <v>0</v>
      </c>
      <c r="AM49" s="185">
        <f t="shared" si="37"/>
        <v>0</v>
      </c>
      <c r="AN49" s="174">
        <f t="shared" si="6"/>
        <v>0</v>
      </c>
      <c r="AO49" s="184">
        <f t="shared" si="37"/>
        <v>0</v>
      </c>
      <c r="AP49" s="185">
        <f t="shared" si="37"/>
        <v>0</v>
      </c>
      <c r="AQ49" s="185">
        <f t="shared" si="37"/>
        <v>0</v>
      </c>
      <c r="AR49" s="177">
        <f t="shared" si="7"/>
        <v>0</v>
      </c>
    </row>
    <row r="50" spans="1:44" x14ac:dyDescent="0.3">
      <c r="A50" s="205" t="s">
        <v>63</v>
      </c>
      <c r="B50" s="214">
        <v>7847423.2815000005</v>
      </c>
      <c r="C50" s="178">
        <v>4</v>
      </c>
      <c r="D50" s="179">
        <v>3030195.58</v>
      </c>
      <c r="E50" s="179">
        <v>2272646.6850000001</v>
      </c>
      <c r="F50" s="125">
        <f t="shared" si="1"/>
        <v>0.3861389237335483</v>
      </c>
      <c r="G50" s="181">
        <v>4</v>
      </c>
      <c r="H50" s="179">
        <v>3030195.58</v>
      </c>
      <c r="I50" s="179">
        <v>2272646.6850000001</v>
      </c>
      <c r="J50" s="125">
        <f t="shared" si="2"/>
        <v>0.3861389237335483</v>
      </c>
      <c r="K50" s="181">
        <v>0</v>
      </c>
      <c r="L50" s="179">
        <v>0</v>
      </c>
      <c r="M50" s="182">
        <v>0</v>
      </c>
      <c r="N50" s="181">
        <v>0</v>
      </c>
      <c r="O50" s="179">
        <v>0</v>
      </c>
      <c r="P50" s="179">
        <v>0</v>
      </c>
      <c r="Q50" s="126">
        <f t="shared" si="3"/>
        <v>0</v>
      </c>
      <c r="R50" s="181">
        <v>0</v>
      </c>
      <c r="S50" s="179">
        <v>0</v>
      </c>
      <c r="T50" s="182">
        <v>0</v>
      </c>
      <c r="U50" s="181">
        <v>0</v>
      </c>
      <c r="V50" s="179">
        <v>0</v>
      </c>
      <c r="W50" s="182">
        <v>0</v>
      </c>
      <c r="X50" s="181">
        <v>0</v>
      </c>
      <c r="Y50" s="179">
        <v>0</v>
      </c>
      <c r="Z50" s="179">
        <v>0</v>
      </c>
      <c r="AA50" s="125">
        <f t="shared" si="4"/>
        <v>0</v>
      </c>
      <c r="AB50" s="181">
        <v>0</v>
      </c>
      <c r="AC50" s="183">
        <v>0</v>
      </c>
      <c r="AD50" s="179">
        <v>0</v>
      </c>
      <c r="AE50" s="179">
        <v>0</v>
      </c>
      <c r="AF50" s="126">
        <f t="shared" si="5"/>
        <v>0</v>
      </c>
      <c r="AG50" s="183">
        <v>0</v>
      </c>
      <c r="AH50" s="182">
        <v>0</v>
      </c>
      <c r="AI50" s="198">
        <v>0</v>
      </c>
      <c r="AJ50" s="179">
        <v>0</v>
      </c>
      <c r="AK50" s="179">
        <v>0</v>
      </c>
      <c r="AL50" s="179">
        <v>0</v>
      </c>
      <c r="AM50" s="179">
        <v>0</v>
      </c>
      <c r="AN50" s="125">
        <f t="shared" si="6"/>
        <v>0</v>
      </c>
      <c r="AO50" s="181">
        <v>0</v>
      </c>
      <c r="AP50" s="179">
        <v>0</v>
      </c>
      <c r="AQ50" s="179">
        <v>0</v>
      </c>
      <c r="AR50" s="145">
        <f t="shared" si="7"/>
        <v>0</v>
      </c>
    </row>
    <row r="51" spans="1:44" ht="54" x14ac:dyDescent="0.3">
      <c r="A51" s="206" t="s">
        <v>64</v>
      </c>
      <c r="B51" s="215">
        <v>2857750.9774000002</v>
      </c>
      <c r="C51" s="69">
        <v>3</v>
      </c>
      <c r="D51" s="70">
        <v>421000</v>
      </c>
      <c r="E51" s="70">
        <v>315750</v>
      </c>
      <c r="F51" s="125">
        <f t="shared" si="1"/>
        <v>0.14731864439183168</v>
      </c>
      <c r="G51" s="72">
        <v>3</v>
      </c>
      <c r="H51" s="70">
        <v>421000</v>
      </c>
      <c r="I51" s="70">
        <v>315750</v>
      </c>
      <c r="J51" s="125">
        <f t="shared" si="2"/>
        <v>0.14731864439183168</v>
      </c>
      <c r="K51" s="72">
        <v>0</v>
      </c>
      <c r="L51" s="70">
        <v>0</v>
      </c>
      <c r="M51" s="71">
        <v>0</v>
      </c>
      <c r="N51" s="72">
        <v>0</v>
      </c>
      <c r="O51" s="70">
        <v>0</v>
      </c>
      <c r="P51" s="70">
        <v>0</v>
      </c>
      <c r="Q51" s="126">
        <f t="shared" si="3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25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2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25">
        <f t="shared" si="6"/>
        <v>0</v>
      </c>
      <c r="AO51" s="72">
        <v>0</v>
      </c>
      <c r="AP51" s="70">
        <v>0</v>
      </c>
      <c r="AQ51" s="70">
        <v>0</v>
      </c>
      <c r="AR51" s="145">
        <f t="shared" si="7"/>
        <v>0</v>
      </c>
    </row>
    <row r="52" spans="1:44" ht="27.5" thickBot="1" x14ac:dyDescent="0.35">
      <c r="A52" s="208" t="s">
        <v>65</v>
      </c>
      <c r="B52" s="217">
        <v>2864355.2948999996</v>
      </c>
      <c r="C52" s="106">
        <v>3</v>
      </c>
      <c r="D52" s="102">
        <v>209739.5</v>
      </c>
      <c r="E52" s="102">
        <v>157304.625</v>
      </c>
      <c r="F52" s="168">
        <f t="shared" si="1"/>
        <v>7.3223981806112642E-2</v>
      </c>
      <c r="G52" s="104">
        <v>3</v>
      </c>
      <c r="H52" s="102">
        <v>209739.5</v>
      </c>
      <c r="I52" s="102">
        <v>157304.625</v>
      </c>
      <c r="J52" s="168">
        <f t="shared" si="2"/>
        <v>7.3223981806112642E-2</v>
      </c>
      <c r="K52" s="104">
        <v>0</v>
      </c>
      <c r="L52" s="102">
        <v>0</v>
      </c>
      <c r="M52" s="107">
        <v>0</v>
      </c>
      <c r="N52" s="104">
        <v>0</v>
      </c>
      <c r="O52" s="102">
        <v>0</v>
      </c>
      <c r="P52" s="102">
        <v>0</v>
      </c>
      <c r="Q52" s="169">
        <f t="shared" si="3"/>
        <v>0</v>
      </c>
      <c r="R52" s="104">
        <v>0</v>
      </c>
      <c r="S52" s="102">
        <v>0</v>
      </c>
      <c r="T52" s="107">
        <v>0</v>
      </c>
      <c r="U52" s="104">
        <v>0</v>
      </c>
      <c r="V52" s="102">
        <v>0</v>
      </c>
      <c r="W52" s="107">
        <v>0</v>
      </c>
      <c r="X52" s="104">
        <v>0</v>
      </c>
      <c r="Y52" s="102">
        <v>0</v>
      </c>
      <c r="Z52" s="102">
        <v>0</v>
      </c>
      <c r="AA52" s="168">
        <f t="shared" si="4"/>
        <v>0</v>
      </c>
      <c r="AB52" s="104">
        <v>0</v>
      </c>
      <c r="AC52" s="105">
        <v>0</v>
      </c>
      <c r="AD52" s="102">
        <v>0</v>
      </c>
      <c r="AE52" s="102">
        <v>0</v>
      </c>
      <c r="AF52" s="169">
        <f t="shared" si="5"/>
        <v>0</v>
      </c>
      <c r="AG52" s="105">
        <v>0</v>
      </c>
      <c r="AH52" s="107">
        <v>0</v>
      </c>
      <c r="AI52" s="104">
        <v>0</v>
      </c>
      <c r="AJ52" s="102">
        <v>0</v>
      </c>
      <c r="AK52" s="102">
        <v>0</v>
      </c>
      <c r="AL52" s="102">
        <v>0</v>
      </c>
      <c r="AM52" s="102">
        <v>0</v>
      </c>
      <c r="AN52" s="168">
        <f t="shared" si="6"/>
        <v>0</v>
      </c>
      <c r="AO52" s="104">
        <v>0</v>
      </c>
      <c r="AP52" s="102">
        <v>0</v>
      </c>
      <c r="AQ52" s="102">
        <v>0</v>
      </c>
      <c r="AR52" s="170">
        <f t="shared" si="7"/>
        <v>0</v>
      </c>
    </row>
    <row r="53" spans="1:44" ht="14" thickBot="1" x14ac:dyDescent="0.35">
      <c r="A53" s="204" t="s">
        <v>190</v>
      </c>
      <c r="B53" s="171">
        <f>B54</f>
        <v>184044165.7692</v>
      </c>
      <c r="C53" s="184">
        <f>C54</f>
        <v>44</v>
      </c>
      <c r="D53" s="185">
        <f>D54</f>
        <v>60904387.839999989</v>
      </c>
      <c r="E53" s="185">
        <f>E54</f>
        <v>45678290.879999995</v>
      </c>
      <c r="F53" s="174">
        <f t="shared" si="1"/>
        <v>0.33092267600798031</v>
      </c>
      <c r="G53" s="184">
        <f>G54</f>
        <v>44</v>
      </c>
      <c r="H53" s="185">
        <f>H54</f>
        <v>60904387.839999989</v>
      </c>
      <c r="I53" s="185">
        <f>I54</f>
        <v>45678290.879999995</v>
      </c>
      <c r="J53" s="174">
        <f t="shared" si="2"/>
        <v>0.33092267600798031</v>
      </c>
      <c r="K53" s="184">
        <f t="shared" ref="K53:P53" si="38">K54</f>
        <v>0</v>
      </c>
      <c r="L53" s="185">
        <f t="shared" si="38"/>
        <v>0</v>
      </c>
      <c r="M53" s="185">
        <f t="shared" si="38"/>
        <v>0</v>
      </c>
      <c r="N53" s="184">
        <f t="shared" si="38"/>
        <v>37</v>
      </c>
      <c r="O53" s="185">
        <f t="shared" si="38"/>
        <v>55203476.25</v>
      </c>
      <c r="P53" s="185">
        <f t="shared" si="38"/>
        <v>41402607.07</v>
      </c>
      <c r="Q53" s="174">
        <f t="shared" si="3"/>
        <v>0.29994689600336338</v>
      </c>
      <c r="R53" s="184">
        <f t="shared" ref="R53:Z53" si="39">R54</f>
        <v>0</v>
      </c>
      <c r="S53" s="185">
        <f t="shared" si="39"/>
        <v>0</v>
      </c>
      <c r="T53" s="185">
        <f t="shared" si="39"/>
        <v>0</v>
      </c>
      <c r="U53" s="184">
        <f t="shared" si="39"/>
        <v>0</v>
      </c>
      <c r="V53" s="185">
        <f t="shared" si="39"/>
        <v>0</v>
      </c>
      <c r="W53" s="185">
        <f t="shared" si="39"/>
        <v>0</v>
      </c>
      <c r="X53" s="184">
        <f t="shared" si="39"/>
        <v>37</v>
      </c>
      <c r="Y53" s="185">
        <f t="shared" si="39"/>
        <v>55203476.25</v>
      </c>
      <c r="Z53" s="185">
        <f t="shared" si="39"/>
        <v>41402607.07</v>
      </c>
      <c r="AA53" s="174">
        <f t="shared" si="4"/>
        <v>0.29994689600336338</v>
      </c>
      <c r="AB53" s="184">
        <f>AB54</f>
        <v>19</v>
      </c>
      <c r="AC53" s="184">
        <f>AC54</f>
        <v>27</v>
      </c>
      <c r="AD53" s="185">
        <f>AD54</f>
        <v>38558054.280000001</v>
      </c>
      <c r="AE53" s="185">
        <f>AE54</f>
        <v>28918540.710000001</v>
      </c>
      <c r="AF53" s="174">
        <f t="shared" si="5"/>
        <v>0.20950435521196367</v>
      </c>
      <c r="AG53" s="184">
        <f t="shared" ref="AG53:AM53" si="40">AG54</f>
        <v>0</v>
      </c>
      <c r="AH53" s="185">
        <f t="shared" si="40"/>
        <v>0</v>
      </c>
      <c r="AI53" s="184">
        <f t="shared" si="40"/>
        <v>6</v>
      </c>
      <c r="AJ53" s="185">
        <f t="shared" si="40"/>
        <v>2159243.2399999998</v>
      </c>
      <c r="AK53" s="185">
        <f t="shared" si="40"/>
        <v>1619432.39</v>
      </c>
      <c r="AL53" s="185">
        <f t="shared" si="40"/>
        <v>0</v>
      </c>
      <c r="AM53" s="185">
        <f t="shared" si="40"/>
        <v>0</v>
      </c>
      <c r="AN53" s="174">
        <f t="shared" si="6"/>
        <v>1.173220151247713E-2</v>
      </c>
      <c r="AO53" s="184">
        <f>AO54</f>
        <v>6</v>
      </c>
      <c r="AP53" s="185">
        <f>AP54</f>
        <v>2159243.2400000002</v>
      </c>
      <c r="AQ53" s="185">
        <f>AQ54</f>
        <v>1619432.3900000001</v>
      </c>
      <c r="AR53" s="177">
        <f t="shared" si="7"/>
        <v>1.1732201512477131E-2</v>
      </c>
    </row>
    <row r="54" spans="1:44" ht="14" thickBot="1" x14ac:dyDescent="0.35">
      <c r="A54" s="212" t="s">
        <v>66</v>
      </c>
      <c r="B54" s="218">
        <v>184044165.7692</v>
      </c>
      <c r="C54" s="199">
        <v>44</v>
      </c>
      <c r="D54" s="200">
        <v>60904387.839999989</v>
      </c>
      <c r="E54" s="200">
        <v>45678290.879999995</v>
      </c>
      <c r="F54" s="168">
        <f t="shared" si="1"/>
        <v>0.33092267600798031</v>
      </c>
      <c r="G54" s="201">
        <v>44</v>
      </c>
      <c r="H54" s="200">
        <v>60904387.839999989</v>
      </c>
      <c r="I54" s="200">
        <v>45678290.879999995</v>
      </c>
      <c r="J54" s="168">
        <f t="shared" si="2"/>
        <v>0.33092267600798031</v>
      </c>
      <c r="K54" s="201">
        <v>0</v>
      </c>
      <c r="L54" s="200">
        <v>0</v>
      </c>
      <c r="M54" s="202">
        <v>0</v>
      </c>
      <c r="N54" s="201">
        <v>37</v>
      </c>
      <c r="O54" s="200">
        <v>55203476.25</v>
      </c>
      <c r="P54" s="200">
        <v>41402607.07</v>
      </c>
      <c r="Q54" s="169">
        <f t="shared" si="3"/>
        <v>0.29994689600336338</v>
      </c>
      <c r="R54" s="201">
        <v>0</v>
      </c>
      <c r="S54" s="200">
        <v>0</v>
      </c>
      <c r="T54" s="202">
        <v>0</v>
      </c>
      <c r="U54" s="201">
        <v>0</v>
      </c>
      <c r="V54" s="200">
        <v>0</v>
      </c>
      <c r="W54" s="202">
        <v>0</v>
      </c>
      <c r="X54" s="201">
        <v>37</v>
      </c>
      <c r="Y54" s="200">
        <v>55203476.25</v>
      </c>
      <c r="Z54" s="200">
        <v>41402607.07</v>
      </c>
      <c r="AA54" s="168">
        <f t="shared" si="4"/>
        <v>0.29994689600336338</v>
      </c>
      <c r="AB54" s="201">
        <v>19</v>
      </c>
      <c r="AC54" s="203">
        <v>27</v>
      </c>
      <c r="AD54" s="200">
        <v>38558054.280000001</v>
      </c>
      <c r="AE54" s="200">
        <v>28918540.710000001</v>
      </c>
      <c r="AF54" s="169">
        <f t="shared" si="5"/>
        <v>0.20950435521196367</v>
      </c>
      <c r="AG54" s="203">
        <v>0</v>
      </c>
      <c r="AH54" s="202">
        <v>0</v>
      </c>
      <c r="AI54" s="201">
        <v>6</v>
      </c>
      <c r="AJ54" s="200">
        <v>2159243.2399999998</v>
      </c>
      <c r="AK54" s="200">
        <v>1619432.39</v>
      </c>
      <c r="AL54" s="200">
        <v>0</v>
      </c>
      <c r="AM54" s="200">
        <v>0</v>
      </c>
      <c r="AN54" s="168">
        <f t="shared" si="6"/>
        <v>1.173220151247713E-2</v>
      </c>
      <c r="AO54" s="201">
        <v>6</v>
      </c>
      <c r="AP54" s="200">
        <v>2159243.2400000002</v>
      </c>
      <c r="AQ54" s="200">
        <v>1619432.3900000001</v>
      </c>
      <c r="AR54" s="170">
        <f t="shared" si="7"/>
        <v>1.1732201512477131E-2</v>
      </c>
    </row>
    <row r="55" spans="1:44" ht="14" thickBot="1" x14ac:dyDescent="0.35">
      <c r="A55" s="213" t="s">
        <v>67</v>
      </c>
      <c r="B55" s="171">
        <f>SUM(B4+B24+B35+B40+B44+B49+B53)</f>
        <v>2895967686.5402088</v>
      </c>
      <c r="C55" s="172">
        <f>SUM(C4+C24+C35+C40+C44+C49+C53)</f>
        <v>6330</v>
      </c>
      <c r="D55" s="173">
        <f>SUM(D4+D24+D35+D40+D44+D49+D53)</f>
        <v>2169755046.2600002</v>
      </c>
      <c r="E55" s="173">
        <f>SUM(E4+E24+E35+E40+E44+E49+E53)</f>
        <v>1612726922.2504997</v>
      </c>
      <c r="F55" s="174">
        <f t="shared" si="1"/>
        <v>0.74923316870713796</v>
      </c>
      <c r="G55" s="172">
        <f>SUM(G4+G24+G35+G40+G44+G49+G53)</f>
        <v>6031</v>
      </c>
      <c r="H55" s="175">
        <f>SUM(H4+H24+H35+H40+H44+H49+H53)</f>
        <v>1879134190.4599998</v>
      </c>
      <c r="I55" s="175">
        <f>SUM(I4+I24+I35+I40+I44+I49+I53)</f>
        <v>1394503355.0625</v>
      </c>
      <c r="J55" s="176">
        <f>H55/B55</f>
        <v>0.64887954350933641</v>
      </c>
      <c r="K55" s="172">
        <f t="shared" ref="K55:P55" si="41">SUM(K4+K24+K35+K40+K44+K49+K53)</f>
        <v>852</v>
      </c>
      <c r="L55" s="175">
        <f t="shared" si="41"/>
        <v>392017228.44999999</v>
      </c>
      <c r="M55" s="175">
        <f t="shared" si="41"/>
        <v>294775613.38550001</v>
      </c>
      <c r="N55" s="172">
        <f t="shared" si="41"/>
        <v>4252</v>
      </c>
      <c r="O55" s="175">
        <f t="shared" si="41"/>
        <v>1180260070.8700001</v>
      </c>
      <c r="P55" s="175">
        <f t="shared" si="41"/>
        <v>863293858.53499997</v>
      </c>
      <c r="Q55" s="174">
        <f t="shared" si="3"/>
        <v>0.4075529144733131</v>
      </c>
      <c r="R55" s="172">
        <f t="shared" ref="R55:Z55" si="42">SUM(R4+R24+R35+R40+R44+R49+R53)</f>
        <v>17</v>
      </c>
      <c r="S55" s="175">
        <f t="shared" si="42"/>
        <v>5968532.8700000001</v>
      </c>
      <c r="T55" s="175">
        <f t="shared" si="42"/>
        <v>3924823.9</v>
      </c>
      <c r="U55" s="172">
        <f t="shared" si="42"/>
        <v>88</v>
      </c>
      <c r="V55" s="175">
        <f t="shared" si="42"/>
        <v>1524753.3800000001</v>
      </c>
      <c r="W55" s="175">
        <f t="shared" si="42"/>
        <v>1220270.8735000002</v>
      </c>
      <c r="X55" s="172">
        <f t="shared" si="42"/>
        <v>4235</v>
      </c>
      <c r="Y55" s="175">
        <f t="shared" si="42"/>
        <v>1172451204.6199999</v>
      </c>
      <c r="Z55" s="175">
        <f t="shared" si="42"/>
        <v>858135505.68150008</v>
      </c>
      <c r="AA55" s="174">
        <f t="shared" si="4"/>
        <v>0.40485645267013276</v>
      </c>
      <c r="AB55" s="172">
        <f>SUM(AB4+AB24+AB35+AB40+AB44+AB49+AB53)</f>
        <v>2250</v>
      </c>
      <c r="AC55" s="172">
        <f>SUM(AC4+AC24+AC35+AC40+AC44+AC49+AC53)</f>
        <v>2317</v>
      </c>
      <c r="AD55" s="175">
        <f>SUM(AD4+AD24+AD35+AD40+AD44+AD49+AD53)</f>
        <v>356692115.37</v>
      </c>
      <c r="AE55" s="175">
        <f>SUM(AE4+AE24+AE35+AE40+AE44+AE49+AE53)</f>
        <v>237342160.23450002</v>
      </c>
      <c r="AF55" s="174">
        <f>AD55/B55</f>
        <v>0.12316854121951114</v>
      </c>
      <c r="AG55" s="172">
        <f t="shared" ref="AG55:AM55" si="43">SUM(AG4+AG24+AG35+AG40+AG44+AG49+AG53)</f>
        <v>7</v>
      </c>
      <c r="AH55" s="175">
        <f t="shared" si="43"/>
        <v>1560000.77</v>
      </c>
      <c r="AI55" s="172">
        <f t="shared" si="43"/>
        <v>3329</v>
      </c>
      <c r="AJ55" s="173">
        <f t="shared" si="43"/>
        <v>543964193.64999998</v>
      </c>
      <c r="AK55" s="173">
        <f t="shared" si="43"/>
        <v>377298648.82099998</v>
      </c>
      <c r="AL55" s="173">
        <f t="shared" si="43"/>
        <v>154594454.78499979</v>
      </c>
      <c r="AM55" s="173">
        <f t="shared" si="43"/>
        <v>120020872.59</v>
      </c>
      <c r="AN55" s="174">
        <f t="shared" si="6"/>
        <v>0.18783503565258008</v>
      </c>
      <c r="AO55" s="172">
        <f>SUM(AO4+AO24+AO35+AO40+AO44+AO49+AO53)</f>
        <v>2796</v>
      </c>
      <c r="AP55" s="175">
        <f>SUM(AP4+AP24+AP35+AP40+AP44+AP49+AP53)</f>
        <v>428583135.99000001</v>
      </c>
      <c r="AQ55" s="175">
        <f>SUM(AQ4+AQ24+AQ35+AQ40+AQ44+AQ49+AQ53)</f>
        <v>287010601.14249998</v>
      </c>
      <c r="AR55" s="177">
        <f t="shared" si="7"/>
        <v>0.14799306566228476</v>
      </c>
    </row>
    <row r="56" spans="1:44" ht="31.5" customHeight="1" x14ac:dyDescent="0.3">
      <c r="A56" s="77" t="s">
        <v>68</v>
      </c>
      <c r="B56" s="78"/>
      <c r="C56" s="79"/>
      <c r="D56" s="60"/>
      <c r="F56" s="79"/>
      <c r="G56" s="61"/>
      <c r="H56" s="61"/>
      <c r="I56" s="61"/>
      <c r="J56" s="61"/>
      <c r="K56" s="57"/>
      <c r="L56" s="57"/>
      <c r="M56" s="80"/>
      <c r="S56" s="58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1"/>
      <c r="AQ56" s="81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DEA9215B-BB79-4567-92C2-A7F09816C3B9}" scale="70" showGridLines="0" fitToPage="1" hiddenRows="1">
      <pane ySplit="1" topLeftCell="A2" activePane="bottomLeft" state="frozen"/>
      <selection pane="bottomLeft" sqref="A1:A2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  <customSheetView guid="{FA7C7B0E-9AF3-4910-8EDA-44352FCA0144}" scale="70" showGridLines="0" fitToPage="1" hiddenRows="1">
      <pane xSplit="2" ySplit="6" topLeftCell="AE26" activePane="bottomRight" state="frozen"/>
      <selection pane="bottomRight" activeCell="AN6" sqref="AN6"/>
      <pageMargins left="0.17" right="0.17" top="0.28000000000000003" bottom="0.24" header="0.31496062992125984" footer="0.31496062992125984"/>
      <pageSetup paperSize="9" scale="16" orientation="landscape" r:id="rId3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12" sqref="O12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9.1796875" style="6"/>
    <col min="15" max="15" width="14.7265625" style="6" customWidth="1"/>
    <col min="16" max="16384" width="9.1796875" style="6"/>
  </cols>
  <sheetData>
    <row r="1" spans="1:15" ht="36.75" customHeight="1" thickBot="1" x14ac:dyDescent="0.3">
      <c r="A1" s="240" t="s">
        <v>70</v>
      </c>
      <c r="B1" s="240" t="s">
        <v>71</v>
      </c>
      <c r="C1" s="240"/>
      <c r="D1" s="240" t="s">
        <v>208</v>
      </c>
      <c r="E1" s="240" t="s">
        <v>72</v>
      </c>
      <c r="F1" s="249" t="s">
        <v>73</v>
      </c>
      <c r="G1" s="250"/>
      <c r="H1" s="251"/>
      <c r="I1" s="252" t="s">
        <v>209</v>
      </c>
      <c r="J1" s="253"/>
      <c r="K1" s="254"/>
      <c r="L1" s="242" t="s">
        <v>210</v>
      </c>
      <c r="M1" s="243"/>
      <c r="N1" s="244"/>
      <c r="O1" s="245" t="s">
        <v>74</v>
      </c>
    </row>
    <row r="2" spans="1:15" ht="30.75" customHeight="1" thickBot="1" x14ac:dyDescent="0.3">
      <c r="A2" s="241"/>
      <c r="B2" s="247"/>
      <c r="C2" s="241"/>
      <c r="D2" s="248"/>
      <c r="E2" s="241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6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październik 2018 r'!Z5</f>
        <v>0</v>
      </c>
      <c r="G3" s="16">
        <f>F3/'Dane - październik 2018 r'!$B$1</f>
        <v>0</v>
      </c>
      <c r="H3" s="17">
        <f>G3/E3</f>
        <v>0</v>
      </c>
      <c r="I3" s="16">
        <f>'Dane - październik 2018 r'!AK5</f>
        <v>0</v>
      </c>
      <c r="J3" s="16">
        <f>I3/'Dane - październik 2018 r'!$B$1</f>
        <v>0</v>
      </c>
      <c r="K3" s="17">
        <f>J3/E3</f>
        <v>0</v>
      </c>
      <c r="L3" s="16">
        <f>'Dane - październik 2018 r'!AQ5</f>
        <v>0</v>
      </c>
      <c r="M3" s="16">
        <f>L3/'Dane - październik 2018 r'!$B$1</f>
        <v>0</v>
      </c>
      <c r="N3" s="17">
        <f>M3/E3</f>
        <v>0</v>
      </c>
      <c r="O3" s="19">
        <f>'Dane - październik 2018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październik 2018 r'!Z6</f>
        <v>84855</v>
      </c>
      <c r="G4" s="22">
        <f>F4/'Dane - październik 2018 r'!$B$1</f>
        <v>19593.830096751102</v>
      </c>
      <c r="H4" s="18">
        <f t="shared" ref="H4:H53" si="0">G4/E4</f>
        <v>1.1117066721560908E-2</v>
      </c>
      <c r="I4" s="22">
        <f>'Dane - październik 2018 r'!AK6</f>
        <v>60855</v>
      </c>
      <c r="J4" s="22">
        <f>I4/'Dane - październik 2018 r'!$B$1</f>
        <v>14052.000831274388</v>
      </c>
      <c r="K4" s="18">
        <f>J4/E4</f>
        <v>7.9727664290918515E-3</v>
      </c>
      <c r="L4" s="22">
        <f>'Dane - październik 2018 r'!AQ6</f>
        <v>0</v>
      </c>
      <c r="M4" s="22">
        <f>L4/'Dane - październik 2018 r'!$B$1</f>
        <v>0</v>
      </c>
      <c r="N4" s="18">
        <f t="shared" ref="N4:N53" si="1">M4/E4</f>
        <v>0</v>
      </c>
      <c r="O4" s="23">
        <f>'Dane - październik 2018 r'!X6</f>
        <v>3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październik 2018 r'!Z7</f>
        <v>0</v>
      </c>
      <c r="G5" s="22">
        <f>F5/'Dane - październik 2018 r'!$B$1</f>
        <v>0</v>
      </c>
      <c r="H5" s="18">
        <f t="shared" si="0"/>
        <v>0</v>
      </c>
      <c r="I5" s="22">
        <f>'Dane - październik 2018 r'!AK7</f>
        <v>0</v>
      </c>
      <c r="J5" s="22">
        <f>I5/'Dane - październik 2018 r'!$B$1</f>
        <v>0</v>
      </c>
      <c r="K5" s="18">
        <f>J5/E5</f>
        <v>0</v>
      </c>
      <c r="L5" s="22">
        <f>'Dane - październik 2018 r'!AQ7</f>
        <v>0</v>
      </c>
      <c r="M5" s="22">
        <f>L5/'Dane - październik 2018 r'!$B$1</f>
        <v>0</v>
      </c>
      <c r="N5" s="18">
        <f t="shared" si="1"/>
        <v>0</v>
      </c>
      <c r="O5" s="23">
        <f>'Dane - październik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14570000</v>
      </c>
      <c r="E6" s="46">
        <f t="shared" ref="E6:M6" si="2">SUM(E7:E9)</f>
        <v>10927500</v>
      </c>
      <c r="F6" s="46">
        <f t="shared" si="2"/>
        <v>19670415.612499997</v>
      </c>
      <c r="G6" s="46">
        <f t="shared" si="2"/>
        <v>4542086.871060105</v>
      </c>
      <c r="H6" s="47">
        <f t="shared" si="0"/>
        <v>0.41565654276459435</v>
      </c>
      <c r="I6" s="46">
        <f t="shared" si="2"/>
        <v>20232459.579999998</v>
      </c>
      <c r="J6" s="46">
        <f t="shared" si="2"/>
        <v>4671868.1922091106</v>
      </c>
      <c r="K6" s="47">
        <f>J6/E6</f>
        <v>0.42753312214222017</v>
      </c>
      <c r="L6" s="46">
        <f t="shared" si="2"/>
        <v>13015873.380000001</v>
      </c>
      <c r="M6" s="46">
        <f t="shared" si="2"/>
        <v>3005489.5005426374</v>
      </c>
      <c r="N6" s="47">
        <f t="shared" si="1"/>
        <v>0.27503907577603637</v>
      </c>
      <c r="O6" s="48">
        <f>SUM(O7:O9)</f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październik 2018 r'!Z9</f>
        <v>19670415.612499997</v>
      </c>
      <c r="G7" s="22">
        <f>F7/'Dane - październik 2018 r'!$B$1</f>
        <v>4542086.871060105</v>
      </c>
      <c r="H7" s="18">
        <f t="shared" si="0"/>
        <v>0.85902352171349505</v>
      </c>
      <c r="I7" s="22">
        <f>'Dane - październik 2018 r'!AK9</f>
        <v>20232459.579999998</v>
      </c>
      <c r="J7" s="22">
        <f>I7/'Dane - październik 2018 r'!$B$1</f>
        <v>4671868.1922091106</v>
      </c>
      <c r="K7" s="18">
        <f>J7/E7</f>
        <v>0.88356845242725501</v>
      </c>
      <c r="L7" s="22">
        <f>'Dane - październik 2018 r'!AQ9</f>
        <v>13015873.380000001</v>
      </c>
      <c r="M7" s="22">
        <f>L7/'Dane - październik 2018 r'!$B$1</f>
        <v>3005489.5005426374</v>
      </c>
      <c r="N7" s="18">
        <f t="shared" si="1"/>
        <v>0.56841408993714182</v>
      </c>
      <c r="O7" s="23">
        <f>'Dane - październik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3760000</v>
      </c>
      <c r="E8" s="22">
        <v>2820000</v>
      </c>
      <c r="F8" s="22">
        <f>'Dane - październik 2018 r'!Z10</f>
        <v>0</v>
      </c>
      <c r="G8" s="22">
        <f>F8/'Dane - październik 2018 r'!$B$1</f>
        <v>0</v>
      </c>
      <c r="H8" s="18">
        <f t="shared" si="0"/>
        <v>0</v>
      </c>
      <c r="I8" s="22">
        <f>'Dane - październik 2018 r'!AK10</f>
        <v>0</v>
      </c>
      <c r="J8" s="22">
        <f>I8/'Dane - październik 2018 r'!$B$1</f>
        <v>0</v>
      </c>
      <c r="K8" s="18">
        <f t="shared" ref="K8:K53" si="3">J8/E8</f>
        <v>0</v>
      </c>
      <c r="L8" s="22">
        <f>'Dane - październik 2018 r'!AQ10</f>
        <v>0</v>
      </c>
      <c r="M8" s="22">
        <f>L8/'Dane - październik 2018 r'!$B$1</f>
        <v>0</v>
      </c>
      <c r="N8" s="18">
        <f t="shared" si="1"/>
        <v>0</v>
      </c>
      <c r="O8" s="23">
        <f>'Dane - październik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październik 2018 r'!Z11</f>
        <v>0</v>
      </c>
      <c r="G9" s="22">
        <f>F9/'Dane - październik 2018 r'!$B$1</f>
        <v>0</v>
      </c>
      <c r="H9" s="18">
        <f t="shared" si="0"/>
        <v>0</v>
      </c>
      <c r="I9" s="22">
        <f>'Dane - październik 2018 r'!AK11</f>
        <v>0</v>
      </c>
      <c r="J9" s="22">
        <f>I9/'Dane - październik 2018 r'!$B$1</f>
        <v>0</v>
      </c>
      <c r="K9" s="18">
        <f t="shared" si="3"/>
        <v>0</v>
      </c>
      <c r="L9" s="22">
        <f>'Dane - październik 2018 r'!AQ11</f>
        <v>0</v>
      </c>
      <c r="M9" s="22">
        <f>L9/'Dane - październik 2018 r'!$B$1</f>
        <v>0</v>
      </c>
      <c r="N9" s="18">
        <f t="shared" si="1"/>
        <v>0</v>
      </c>
      <c r="O9" s="23">
        <f>'Dane - październik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październik 2018 r'!Z12</f>
        <v>10188366.58</v>
      </c>
      <c r="G10" s="22">
        <f>F10/'Dane - październik 2018 r'!$B$1</f>
        <v>2352591.1700187037</v>
      </c>
      <c r="H10" s="18">
        <f t="shared" si="0"/>
        <v>0.41712609397494749</v>
      </c>
      <c r="I10" s="22">
        <f>'Dane - październik 2018 r'!AK12</f>
        <v>9599663.7599999998</v>
      </c>
      <c r="J10" s="22">
        <f>I10/'Dane - październik 2018 r'!$B$1</f>
        <v>2216654.0651626755</v>
      </c>
      <c r="K10" s="18">
        <f t="shared" si="3"/>
        <v>0.39302377041891406</v>
      </c>
      <c r="L10" s="22">
        <f>'Dane - październik 2018 r'!AQ12</f>
        <v>4906070.59</v>
      </c>
      <c r="M10" s="22">
        <f>L10/'Dane - październik 2018 r'!$B$1</f>
        <v>1132858.5655898585</v>
      </c>
      <c r="N10" s="18">
        <f t="shared" si="1"/>
        <v>0.20086144779962029</v>
      </c>
      <c r="O10" s="23">
        <f>'Dane - październik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24700474</v>
      </c>
      <c r="E11" s="22">
        <v>12350237</v>
      </c>
      <c r="F11" s="22">
        <f>'Dane - październik 2018 r'!Z13</f>
        <v>27490381.049999997</v>
      </c>
      <c r="G11" s="22">
        <f>F11/'Dane - październik 2018 r'!$B$1</f>
        <v>6347791.5925831841</v>
      </c>
      <c r="H11" s="18">
        <f t="shared" si="0"/>
        <v>0.51398135862357819</v>
      </c>
      <c r="I11" s="22">
        <f>'Dane - październik 2018 r'!AK13</f>
        <v>26835697.870000001</v>
      </c>
      <c r="J11" s="22">
        <f>I11/'Dane - październik 2018 r'!$B$1</f>
        <v>6196618.9923107121</v>
      </c>
      <c r="K11" s="18">
        <f t="shared" si="3"/>
        <v>0.50174089714316517</v>
      </c>
      <c r="L11" s="22">
        <f>'Dane - październik 2018 r'!AQ13</f>
        <v>26835697.870000001</v>
      </c>
      <c r="M11" s="22">
        <f>L11/'Dane - październik 2018 r'!$B$1</f>
        <v>6196618.9923107121</v>
      </c>
      <c r="N11" s="18">
        <f t="shared" si="1"/>
        <v>0.50174089714316517</v>
      </c>
      <c r="O11" s="23">
        <f>'Dane - październik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październik 2018 r'!Z14</f>
        <v>0</v>
      </c>
      <c r="G12" s="22">
        <f>F12/'Dane - październik 2018 r'!$B$1</f>
        <v>0</v>
      </c>
      <c r="H12" s="18">
        <f t="shared" si="0"/>
        <v>0</v>
      </c>
      <c r="I12" s="22">
        <f>'Dane - październik 2018 r'!AK14</f>
        <v>0</v>
      </c>
      <c r="J12" s="22">
        <f>I12/'Dane - październik 2018 r'!$B$1</f>
        <v>0</v>
      </c>
      <c r="K12" s="18">
        <f t="shared" si="3"/>
        <v>0</v>
      </c>
      <c r="L12" s="22">
        <f>'Dane - październik 2018 r'!AQ14</f>
        <v>0</v>
      </c>
      <c r="M12" s="22">
        <f>L12/'Dane - październik 2018 r'!$B$1</f>
        <v>0</v>
      </c>
      <c r="N12" s="18">
        <f t="shared" si="1"/>
        <v>0</v>
      </c>
      <c r="O12" s="23">
        <f>'Dane - październik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11750008</v>
      </c>
      <c r="E13" s="22">
        <v>8812506</v>
      </c>
      <c r="F13" s="22">
        <f>'Dane - październik 2018 r'!Z15</f>
        <v>12415840.9825</v>
      </c>
      <c r="G13" s="22">
        <f>F13/'Dane - październik 2018 r'!$B$1</f>
        <v>2866936.2880134848</v>
      </c>
      <c r="H13" s="18">
        <f t="shared" si="0"/>
        <v>0.32532588210589414</v>
      </c>
      <c r="I13" s="22">
        <f>'Dane - październik 2018 r'!AK15</f>
        <v>8172366.7000000002</v>
      </c>
      <c r="J13" s="22">
        <f>I13/'Dane - październik 2018 r'!$B$1</f>
        <v>1887077.5394278062</v>
      </c>
      <c r="K13" s="18">
        <f t="shared" si="3"/>
        <v>0.2141363125798503</v>
      </c>
      <c r="L13" s="22">
        <f>'Dane - październik 2018 r'!AQ15</f>
        <v>3129422.0000000009</v>
      </c>
      <c r="M13" s="22">
        <f>L13/'Dane - październik 2018 r'!$B$1</f>
        <v>722613.43431777786</v>
      </c>
      <c r="N13" s="18">
        <f t="shared" si="1"/>
        <v>8.1998631753303533E-2</v>
      </c>
      <c r="O13" s="23">
        <f>'Dane - październik 2018 r'!X15</f>
        <v>82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październik 2018 r'!Z16</f>
        <v>8666934.7700000033</v>
      </c>
      <c r="G14" s="22">
        <f>F14/'Dane - październik 2018 r'!$B$1</f>
        <v>2001278.031265154</v>
      </c>
      <c r="H14" s="18">
        <f t="shared" si="0"/>
        <v>0.31776390568012652</v>
      </c>
      <c r="I14" s="22">
        <f>'Dane - październik 2018 r'!AK16</f>
        <v>3994909.94</v>
      </c>
      <c r="J14" s="22">
        <f>I14/'Dane - październik 2018 r'!$B$1</f>
        <v>922462.86743482575</v>
      </c>
      <c r="K14" s="18">
        <f t="shared" si="3"/>
        <v>0.14646910575222427</v>
      </c>
      <c r="L14" s="22">
        <f>'Dane - październik 2018 r'!AQ16</f>
        <v>149354.09000000003</v>
      </c>
      <c r="M14" s="22">
        <f>L14/'Dane - październik 2018 r'!$B$1</f>
        <v>34487.286120026787</v>
      </c>
      <c r="N14" s="18">
        <f t="shared" si="1"/>
        <v>5.4759081759768588E-3</v>
      </c>
      <c r="O14" s="23">
        <f>'Dane - październik 2018 r'!X16</f>
        <v>130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23315810</v>
      </c>
      <c r="E15" s="22">
        <v>11657905</v>
      </c>
      <c r="F15" s="22">
        <f>'Dane - październik 2018 r'!Z17</f>
        <v>48949500</v>
      </c>
      <c r="G15" s="22">
        <f>F15/'Dane - październik 2018 r'!$B$1</f>
        <v>11302907.151268847</v>
      </c>
      <c r="H15" s="18">
        <f t="shared" si="0"/>
        <v>0.96954874407269975</v>
      </c>
      <c r="I15" s="22">
        <f>'Dane - październik 2018 r'!AK17</f>
        <v>48860250</v>
      </c>
      <c r="J15" s="22">
        <f>I15/'Dane - październik 2018 r'!$B$1</f>
        <v>11282298.473687856</v>
      </c>
      <c r="K15" s="18">
        <f t="shared" si="3"/>
        <v>0.96778095838727929</v>
      </c>
      <c r="L15" s="22">
        <f>'Dane - październik 2018 r'!AQ17</f>
        <v>48860250</v>
      </c>
      <c r="M15" s="22">
        <f>L15/'Dane - październik 2018 r'!$B$1</f>
        <v>11282298.473687856</v>
      </c>
      <c r="N15" s="18">
        <f t="shared" si="1"/>
        <v>0.96778095838727929</v>
      </c>
      <c r="O15" s="23">
        <f>'Dane - październik 2018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październik 2018 r'!Z18</f>
        <v>21892943.085000001</v>
      </c>
      <c r="G16" s="22">
        <f>F16/'Dane - październik 2018 r'!$B$1</f>
        <v>5055289.6956612095</v>
      </c>
      <c r="H16" s="18">
        <f t="shared" si="0"/>
        <v>0.27875873700916515</v>
      </c>
      <c r="I16" s="22">
        <f>'Dane - październik 2018 r'!AK18</f>
        <v>5836892.6399999997</v>
      </c>
      <c r="J16" s="22">
        <f>I16/'Dane - październik 2018 r'!$B$1</f>
        <v>1347794.2688249012</v>
      </c>
      <c r="K16" s="18">
        <f t="shared" si="3"/>
        <v>7.4320058937132685E-2</v>
      </c>
      <c r="L16" s="22">
        <f>'Dane - październik 2018 r'!AQ18</f>
        <v>65946.720000000001</v>
      </c>
      <c r="M16" s="22">
        <f>L16/'Dane - październik 2018 r'!$B$1</f>
        <v>15227.727619091602</v>
      </c>
      <c r="N16" s="18">
        <f t="shared" si="1"/>
        <v>8.3968721362512279E-4</v>
      </c>
      <c r="O16" s="23">
        <f>'Dane - październik 2018 r'!X18</f>
        <v>144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44919000</v>
      </c>
      <c r="E17" s="22">
        <v>33689250</v>
      </c>
      <c r="F17" s="22">
        <f>'Dane - październik 2018 r'!Z19</f>
        <v>141737411.84999999</v>
      </c>
      <c r="G17" s="22">
        <f>F17/'Dane - październik 2018 r'!$B$1</f>
        <v>32728522.375135656</v>
      </c>
      <c r="H17" s="18">
        <f t="shared" si="0"/>
        <v>0.97148266509749126</v>
      </c>
      <c r="I17" s="22">
        <f>'Dane - październik 2018 r'!AK19</f>
        <v>0</v>
      </c>
      <c r="J17" s="22">
        <f>I17/'Dane - październik 2018 r'!$B$1</f>
        <v>0</v>
      </c>
      <c r="K17" s="18">
        <f t="shared" si="3"/>
        <v>0</v>
      </c>
      <c r="L17" s="22">
        <f>'Dane - październik 2018 r'!AQ19</f>
        <v>0</v>
      </c>
      <c r="M17" s="22">
        <f>L17/'Dane - październik 2018 r'!$B$1</f>
        <v>0</v>
      </c>
      <c r="N17" s="18">
        <f t="shared" si="1"/>
        <v>0</v>
      </c>
      <c r="O17" s="23">
        <f>'Dane - październik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październik 2018 r'!Z20</f>
        <v>2999250</v>
      </c>
      <c r="G18" s="22">
        <f>F18/'Dane - październik 2018 r'!$B$1</f>
        <v>692555.4760200429</v>
      </c>
      <c r="H18" s="18">
        <f t="shared" si="0"/>
        <v>0.12813237299168231</v>
      </c>
      <c r="I18" s="22">
        <f>'Dane - październik 2018 r'!AK20</f>
        <v>885000</v>
      </c>
      <c r="J18" s="22">
        <f>I18/'Dane - październik 2018 r'!$B$1</f>
        <v>204354.95416445378</v>
      </c>
      <c r="K18" s="18">
        <f t="shared" si="3"/>
        <v>3.7808502158085809E-2</v>
      </c>
      <c r="L18" s="22">
        <f>'Dane - październik 2018 r'!AQ20</f>
        <v>0</v>
      </c>
      <c r="M18" s="22">
        <f>L18/'Dane - październik 2018 r'!$B$1</f>
        <v>0</v>
      </c>
      <c r="N18" s="18">
        <f t="shared" si="1"/>
        <v>0</v>
      </c>
      <c r="O18" s="23">
        <f>'Dane - październik 2018 r'!X20</f>
        <v>1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październik 2018 r'!Z21</f>
        <v>0</v>
      </c>
      <c r="G19" s="22">
        <f>F19/'Dane - październik 2018 r'!$B$1</f>
        <v>0</v>
      </c>
      <c r="H19" s="18">
        <f t="shared" si="0"/>
        <v>0</v>
      </c>
      <c r="I19" s="22">
        <f>'Dane - październik 2018 r'!AK21</f>
        <v>0</v>
      </c>
      <c r="J19" s="22">
        <f>I19/'Dane - październik 2018 r'!$B$1</f>
        <v>0</v>
      </c>
      <c r="K19" s="18">
        <f t="shared" si="3"/>
        <v>0</v>
      </c>
      <c r="L19" s="22">
        <f>'Dane - październik 2018 r'!AQ21</f>
        <v>0</v>
      </c>
      <c r="M19" s="22">
        <f>L19/'Dane - październik 2018 r'!$B$1</f>
        <v>0</v>
      </c>
      <c r="N19" s="18">
        <f t="shared" si="1"/>
        <v>0</v>
      </c>
      <c r="O19" s="23">
        <f>'Dane - październik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październik 2018 r'!Z22</f>
        <v>0</v>
      </c>
      <c r="G20" s="22">
        <f>F20/'Dane - październik 2018 r'!$B$1</f>
        <v>0</v>
      </c>
      <c r="H20" s="18">
        <f t="shared" si="0"/>
        <v>0</v>
      </c>
      <c r="I20" s="22">
        <f>'Dane - październik 2018 r'!AK22</f>
        <v>0</v>
      </c>
      <c r="J20" s="22">
        <f>I20/'Dane - październik 2018 r'!$B$1</f>
        <v>0</v>
      </c>
      <c r="K20" s="18">
        <f t="shared" si="3"/>
        <v>0</v>
      </c>
      <c r="L20" s="22">
        <f>'Dane - październik 2018 r'!AQ22</f>
        <v>0</v>
      </c>
      <c r="M20" s="22">
        <f>L20/'Dane - październik 2018 r'!$B$1</f>
        <v>0</v>
      </c>
      <c r="N20" s="18">
        <f t="shared" si="1"/>
        <v>0</v>
      </c>
      <c r="O20" s="23">
        <f>'Dane - październik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październik 2018 r'!Z23</f>
        <v>0</v>
      </c>
      <c r="G21" s="22">
        <f>F21/'Dane - październik 2018 r'!$B$1</f>
        <v>0</v>
      </c>
      <c r="H21" s="27">
        <f t="shared" si="0"/>
        <v>0</v>
      </c>
      <c r="I21" s="22">
        <f>'Dane - październik 2018 r'!AK23</f>
        <v>0</v>
      </c>
      <c r="J21" s="22">
        <f>I21/'Dane - październik 2018 r'!$B$1</f>
        <v>0</v>
      </c>
      <c r="K21" s="27">
        <f t="shared" si="3"/>
        <v>0</v>
      </c>
      <c r="L21" s="22">
        <f>'Dane - październik 2018 r'!AQ23</f>
        <v>0</v>
      </c>
      <c r="M21" s="22">
        <f>L21/'Dane - październik 2018 r'!$B$1</f>
        <v>0</v>
      </c>
      <c r="N21" s="27">
        <f t="shared" si="1"/>
        <v>0</v>
      </c>
      <c r="O21" s="23">
        <f>'Dane - październik 2018 r'!X23</f>
        <v>0</v>
      </c>
    </row>
    <row r="22" spans="1:15" ht="50.5" thickBot="1" x14ac:dyDescent="0.3">
      <c r="A22" s="239" t="s">
        <v>78</v>
      </c>
      <c r="B22" s="239"/>
      <c r="C22" s="49" t="s">
        <v>17</v>
      </c>
      <c r="D22" s="50">
        <f>SUM(D10:D21)+SUM(D3:D6)</f>
        <v>179907617</v>
      </c>
      <c r="E22" s="50">
        <f t="shared" ref="E22:O22" si="4">SUM(E10:E21)+SUM(E3:E6)</f>
        <v>122456641</v>
      </c>
      <c r="F22" s="50">
        <f t="shared" si="4"/>
        <v>294095898.93000001</v>
      </c>
      <c r="G22" s="50">
        <f t="shared" si="4"/>
        <v>67909552.481123149</v>
      </c>
      <c r="H22" s="51">
        <f>G22/E22</f>
        <v>0.55455998079453406</v>
      </c>
      <c r="I22" s="50">
        <f t="shared" si="4"/>
        <v>124478095.49000001</v>
      </c>
      <c r="J22" s="50">
        <f t="shared" si="4"/>
        <v>28743181.354053613</v>
      </c>
      <c r="K22" s="51">
        <f t="shared" si="3"/>
        <v>0.23472129497700017</v>
      </c>
      <c r="L22" s="50">
        <f t="shared" si="4"/>
        <v>96962614.650000006</v>
      </c>
      <c r="M22" s="50">
        <f t="shared" si="4"/>
        <v>22389593.98018796</v>
      </c>
      <c r="N22" s="51">
        <f t="shared" si="1"/>
        <v>0.18283691106787717</v>
      </c>
      <c r="O22" s="52">
        <f t="shared" si="4"/>
        <v>2088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październik 2018 r'!Z25</f>
        <v>4433587.33</v>
      </c>
      <c r="G23" s="31">
        <f>F23/'Dane - październik 2018 r'!$B$1</f>
        <v>1023757.6673516983</v>
      </c>
      <c r="H23" s="32">
        <f t="shared" si="0"/>
        <v>6.8032806177013447E-2</v>
      </c>
      <c r="I23" s="31">
        <f>'Dane - październik 2018 r'!AK25</f>
        <v>1330001.19</v>
      </c>
      <c r="J23" s="31">
        <f>I23/'Dane - październik 2018 r'!$B$1</f>
        <v>307109.97991086886</v>
      </c>
      <c r="K23" s="32">
        <f t="shared" si="3"/>
        <v>2.0408690850004577E-2</v>
      </c>
      <c r="L23" s="31">
        <f>'Dane - październik 2018 r'!AQ25</f>
        <v>0</v>
      </c>
      <c r="M23" s="31">
        <f>L23/'Dane - październik 2018 r'!$B$1</f>
        <v>0</v>
      </c>
      <c r="N23" s="32">
        <f t="shared" si="1"/>
        <v>0</v>
      </c>
      <c r="O23" s="33">
        <f>'Dane - październik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październik 2018 r'!Z26</f>
        <v>0</v>
      </c>
      <c r="G24" s="31">
        <f>F24/'Dane - październik 2018 r'!$B$1</f>
        <v>0</v>
      </c>
      <c r="H24" s="18">
        <f t="shared" si="0"/>
        <v>0</v>
      </c>
      <c r="I24" s="31">
        <f>'Dane - październik 2018 r'!AK26</f>
        <v>0</v>
      </c>
      <c r="J24" s="31">
        <f>I24/'Dane - październik 2018 r'!$B$1</f>
        <v>0</v>
      </c>
      <c r="K24" s="18">
        <f t="shared" si="3"/>
        <v>0</v>
      </c>
      <c r="L24" s="31">
        <f>'Dane - październik 2018 r'!AQ26</f>
        <v>0</v>
      </c>
      <c r="M24" s="31">
        <f>L24/'Dane - październik 2018 r'!$B$1</f>
        <v>0</v>
      </c>
      <c r="N24" s="18">
        <f t="shared" si="1"/>
        <v>0</v>
      </c>
      <c r="O24" s="33">
        <f>'Dane - październik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110732608.96249999</v>
      </c>
      <c r="G25" s="46">
        <f t="shared" si="5"/>
        <v>25569217.207957137</v>
      </c>
      <c r="H25" s="47">
        <f t="shared" si="0"/>
        <v>0.26514940436886203</v>
      </c>
      <c r="I25" s="46">
        <f t="shared" si="5"/>
        <v>31648624.049999997</v>
      </c>
      <c r="J25" s="46">
        <f t="shared" si="5"/>
        <v>7307969.6238483377</v>
      </c>
      <c r="K25" s="47">
        <f t="shared" si="3"/>
        <v>7.5782679506751202E-2</v>
      </c>
      <c r="L25" s="46">
        <f t="shared" si="5"/>
        <v>10351766.419999998</v>
      </c>
      <c r="M25" s="46">
        <f t="shared" si="5"/>
        <v>2390321.7539889622</v>
      </c>
      <c r="N25" s="47">
        <f t="shared" si="1"/>
        <v>2.4787320791458206E-2</v>
      </c>
      <c r="O25" s="48">
        <f t="shared" si="5"/>
        <v>217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październik 2018 r'!Z28</f>
        <v>103344920.85249999</v>
      </c>
      <c r="G26" s="22">
        <f>F26/'Dane - październik 2018 r'!$B$1</f>
        <v>23863329.450781625</v>
      </c>
      <c r="H26" s="18">
        <f t="shared" si="0"/>
        <v>0.4108611973046174</v>
      </c>
      <c r="I26" s="22">
        <f>'Dane - październik 2018 r'!AK28</f>
        <v>30816124.049999997</v>
      </c>
      <c r="J26" s="22">
        <f>I26/'Dane - październik 2018 r'!$B$1</f>
        <v>7115737.4212021139</v>
      </c>
      <c r="K26" s="18">
        <f t="shared" si="3"/>
        <v>0.12251351608794939</v>
      </c>
      <c r="L26" s="22">
        <f>'Dane - październik 2018 r'!AQ28</f>
        <v>10351766.419999998</v>
      </c>
      <c r="M26" s="22">
        <f>L26/'Dane - październik 2018 r'!$B$1</f>
        <v>2390321.7539889622</v>
      </c>
      <c r="N26" s="18">
        <f t="shared" si="1"/>
        <v>4.1154796098874229E-2</v>
      </c>
      <c r="O26" s="23">
        <f>'Dane - październik 2018 r'!X28</f>
        <v>210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październik 2018 r'!Z29</f>
        <v>164112.79999999999</v>
      </c>
      <c r="G27" s="22">
        <f>F27/'Dane - październik 2018 r'!$B$1</f>
        <v>37895.213244971943</v>
      </c>
      <c r="H27" s="18">
        <f t="shared" si="0"/>
        <v>1.968940495413293E-3</v>
      </c>
      <c r="I27" s="22">
        <f>'Dane - październik 2018 r'!AK29</f>
        <v>0</v>
      </c>
      <c r="J27" s="22">
        <f>I27/'Dane - październik 2018 r'!$B$1</f>
        <v>0</v>
      </c>
      <c r="K27" s="18">
        <f t="shared" si="3"/>
        <v>0</v>
      </c>
      <c r="L27" s="22">
        <f>'Dane - październik 2018 r'!AQ29</f>
        <v>0</v>
      </c>
      <c r="M27" s="22">
        <f>L27/'Dane - październik 2018 r'!$B$1</f>
        <v>0</v>
      </c>
      <c r="N27" s="18">
        <f t="shared" si="1"/>
        <v>0</v>
      </c>
      <c r="O27" s="23">
        <f>'Dane - październik 2018 r'!X29</f>
        <v>1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październik 2018 r'!Z30</f>
        <v>7223575.3099999996</v>
      </c>
      <c r="G28" s="22">
        <f>F28/'Dane - październik 2018 r'!$B$1</f>
        <v>1667992.5439305422</v>
      </c>
      <c r="H28" s="18">
        <f t="shared" si="0"/>
        <v>8.7304312576511583E-2</v>
      </c>
      <c r="I28" s="22">
        <f>'Dane - październik 2018 r'!AK30</f>
        <v>832500</v>
      </c>
      <c r="J28" s="22">
        <f>I28/'Dane - październik 2018 r'!$B$1</f>
        <v>192232.20264622348</v>
      </c>
      <c r="K28" s="18">
        <f t="shared" si="3"/>
        <v>1.0061615903599668E-2</v>
      </c>
      <c r="L28" s="22">
        <f>'Dane - październik 2018 r'!AQ30</f>
        <v>0</v>
      </c>
      <c r="M28" s="22">
        <f>L28/'Dane - październik 2018 r'!$B$1</f>
        <v>0</v>
      </c>
      <c r="N28" s="18">
        <f t="shared" si="1"/>
        <v>0</v>
      </c>
      <c r="O28" s="23">
        <f>'Dane - październik 2018 r'!X30</f>
        <v>6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9400000</v>
      </c>
      <c r="E29" s="22">
        <v>7050000</v>
      </c>
      <c r="F29" s="22">
        <f>'Dane - październik 2018 r'!Z31</f>
        <v>0</v>
      </c>
      <c r="G29" s="22">
        <f>F29/'Dane - październik 2018 r'!$B$1</f>
        <v>0</v>
      </c>
      <c r="H29" s="18">
        <f t="shared" si="0"/>
        <v>0</v>
      </c>
      <c r="I29" s="22">
        <f>'Dane - październik 2018 r'!AK31</f>
        <v>0</v>
      </c>
      <c r="J29" s="22">
        <f>I29/'Dane - październik 2018 r'!$B$1</f>
        <v>0</v>
      </c>
      <c r="K29" s="18">
        <f t="shared" si="3"/>
        <v>0</v>
      </c>
      <c r="L29" s="22">
        <f>'Dane - październik 2018 r'!AQ31</f>
        <v>0</v>
      </c>
      <c r="M29" s="22">
        <f>L29/'Dane - październik 2018 r'!$B$1</f>
        <v>0</v>
      </c>
      <c r="N29" s="18">
        <f t="shared" si="1"/>
        <v>0</v>
      </c>
      <c r="O29" s="23">
        <f>'Dane - październik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86226501</v>
      </c>
      <c r="E30" s="22">
        <v>64669876</v>
      </c>
      <c r="F30" s="22">
        <f>'Dane - październik 2018 r'!Z32</f>
        <v>145791594.42750001</v>
      </c>
      <c r="G30" s="22">
        <f>F30/'Dane - październik 2018 r'!$B$1</f>
        <v>33664671.860784627</v>
      </c>
      <c r="H30" s="18">
        <f t="shared" si="0"/>
        <v>0.52056187429189793</v>
      </c>
      <c r="I30" s="22">
        <f>'Dane - październik 2018 r'!AK32</f>
        <v>136267297.44</v>
      </c>
      <c r="J30" s="22">
        <f>I30/'Dane - październik 2018 r'!$B$1</f>
        <v>31465420.703350496</v>
      </c>
      <c r="K30" s="18">
        <f t="shared" si="3"/>
        <v>0.48655452352112899</v>
      </c>
      <c r="L30" s="22">
        <f>'Dane - październik 2018 r'!AQ32</f>
        <v>136267297.44</v>
      </c>
      <c r="M30" s="22">
        <f>L30/'Dane - październik 2018 r'!$B$1</f>
        <v>31465420.703350496</v>
      </c>
      <c r="N30" s="18">
        <f t="shared" si="1"/>
        <v>0.48655452352112899</v>
      </c>
      <c r="O30" s="23">
        <f>'Dane - październik 2018 r'!X32</f>
        <v>881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październik 2018 r'!Z33</f>
        <v>1709448.21</v>
      </c>
      <c r="G31" s="22">
        <f>F31/'Dane - październik 2018 r'!$B$1</f>
        <v>394727.92158311588</v>
      </c>
      <c r="H31" s="18">
        <f t="shared" si="0"/>
        <v>0.27994888055540135</v>
      </c>
      <c r="I31" s="22">
        <f>'Dane - październik 2018 r'!AK33</f>
        <v>502881.51</v>
      </c>
      <c r="J31" s="22">
        <f>I31/'Dane - październik 2018 r'!$B$1</f>
        <v>116120.14454938</v>
      </c>
      <c r="K31" s="18">
        <f t="shared" si="3"/>
        <v>8.23547124463688E-2</v>
      </c>
      <c r="L31" s="22">
        <f>'Dane - październik 2018 r'!AQ33</f>
        <v>0</v>
      </c>
      <c r="M31" s="22">
        <f>L31/'Dane - październik 2018 r'!$B$1</f>
        <v>0</v>
      </c>
      <c r="N31" s="18">
        <f t="shared" si="1"/>
        <v>0</v>
      </c>
      <c r="O31" s="23">
        <f>'Dane - październik 2018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październik 2018 r'!Z34</f>
        <v>0</v>
      </c>
      <c r="G32" s="22">
        <f>F32/'Dane - październik 2018 r'!$B$1</f>
        <v>0</v>
      </c>
      <c r="H32" s="27">
        <f t="shared" si="0"/>
        <v>0</v>
      </c>
      <c r="I32" s="22">
        <f>'Dane - październik 2018 r'!AK34</f>
        <v>0</v>
      </c>
      <c r="J32" s="22">
        <f>I32/'Dane - październik 2018 r'!$B$1</f>
        <v>0</v>
      </c>
      <c r="K32" s="27">
        <f t="shared" si="3"/>
        <v>0</v>
      </c>
      <c r="L32" s="22">
        <f>'Dane - październik 2018 r'!AQ34</f>
        <v>0</v>
      </c>
      <c r="M32" s="22">
        <f>L32/'Dane - październik 2018 r'!$B$1</f>
        <v>0</v>
      </c>
      <c r="N32" s="27">
        <f t="shared" si="1"/>
        <v>0</v>
      </c>
      <c r="O32" s="23">
        <f>'Dane - październik 2018 r'!X34</f>
        <v>0</v>
      </c>
    </row>
    <row r="33" spans="1:15" ht="40.5" thickBot="1" x14ac:dyDescent="0.3">
      <c r="A33" s="239" t="s">
        <v>116</v>
      </c>
      <c r="B33" s="239"/>
      <c r="C33" s="49" t="s">
        <v>37</v>
      </c>
      <c r="D33" s="50">
        <f>SUM(D29:D32)+SUM(D23:D25)</f>
        <v>251088160</v>
      </c>
      <c r="E33" s="50">
        <f t="shared" ref="E33:O33" si="6">SUM(E29:E32)+SUM(E23:E25)</f>
        <v>188316120</v>
      </c>
      <c r="F33" s="50">
        <f t="shared" si="6"/>
        <v>262667238.93000001</v>
      </c>
      <c r="G33" s="50">
        <f t="shared" si="6"/>
        <v>60652374.657676578</v>
      </c>
      <c r="H33" s="51">
        <f t="shared" si="0"/>
        <v>0.32207744434027513</v>
      </c>
      <c r="I33" s="50">
        <f t="shared" si="6"/>
        <v>169748804.19</v>
      </c>
      <c r="J33" s="50">
        <f t="shared" si="6"/>
        <v>39196620.451659083</v>
      </c>
      <c r="K33" s="51">
        <f t="shared" si="3"/>
        <v>0.20814267228774191</v>
      </c>
      <c r="L33" s="50">
        <f t="shared" si="6"/>
        <v>146619063.85999998</v>
      </c>
      <c r="M33" s="50">
        <f t="shared" si="6"/>
        <v>33855742.457339458</v>
      </c>
      <c r="N33" s="51">
        <f t="shared" si="1"/>
        <v>0.17978143590330695</v>
      </c>
      <c r="O33" s="52">
        <f t="shared" si="6"/>
        <v>1103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50278837.914999999</v>
      </c>
      <c r="G34" s="40">
        <f t="shared" si="7"/>
        <v>11609863.974646131</v>
      </c>
      <c r="H34" s="41">
        <f t="shared" si="0"/>
        <v>0.76273068765254826</v>
      </c>
      <c r="I34" s="40">
        <f t="shared" si="7"/>
        <v>5493173.8899999997</v>
      </c>
      <c r="J34" s="40">
        <f t="shared" si="7"/>
        <v>1268426.3259981063</v>
      </c>
      <c r="K34" s="41">
        <f t="shared" si="3"/>
        <v>8.333152618996291E-2</v>
      </c>
      <c r="L34" s="40">
        <f t="shared" si="7"/>
        <v>5493173.8899999997</v>
      </c>
      <c r="M34" s="40">
        <f t="shared" si="7"/>
        <v>1268426.3259981063</v>
      </c>
      <c r="N34" s="41">
        <f t="shared" si="1"/>
        <v>8.333152618996291E-2</v>
      </c>
      <c r="O34" s="42">
        <f t="shared" si="7"/>
        <v>38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październik 2018 r'!Z37</f>
        <v>18096456.915000003</v>
      </c>
      <c r="G35" s="22">
        <f>F35/'Dane - październik 2018 r'!$B$1</f>
        <v>4178644.7722077267</v>
      </c>
      <c r="H35" s="18">
        <f t="shared" si="0"/>
        <v>0.54257910618986538</v>
      </c>
      <c r="I35" s="22">
        <f>'Dane - październik 2018 r'!AK37</f>
        <v>5484213.8899999997</v>
      </c>
      <c r="J35" s="22">
        <f>I35/'Dane - październik 2018 r'!$B$1</f>
        <v>1266357.3764056617</v>
      </c>
      <c r="K35" s="18">
        <f t="shared" si="3"/>
        <v>0.16443107535176005</v>
      </c>
      <c r="L35" s="22">
        <f>'Dane - październik 2018 r'!AQ37</f>
        <v>5484213.8899999997</v>
      </c>
      <c r="M35" s="22">
        <f>L35/'Dane - październik 2018 r'!$B$1</f>
        <v>1266357.3764056617</v>
      </c>
      <c r="N35" s="18">
        <f t="shared" si="1"/>
        <v>0.16443107535176005</v>
      </c>
      <c r="O35" s="23">
        <f>'Dane - październik 2018 r'!X37</f>
        <v>35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październik 2018 r'!Z38</f>
        <v>32182380.999999996</v>
      </c>
      <c r="G36" s="22">
        <f>F36/'Dane - październik 2018 r'!$B$1</f>
        <v>7431219.2024384039</v>
      </c>
      <c r="H36" s="18">
        <f t="shared" si="0"/>
        <v>0.98819430569508182</v>
      </c>
      <c r="I36" s="22">
        <f>'Dane - październik 2018 r'!AK38</f>
        <v>8960</v>
      </c>
      <c r="J36" s="22">
        <f>I36/'Dane - październik 2018 r'!$B$1</f>
        <v>2068.9495924446392</v>
      </c>
      <c r="K36" s="18">
        <f t="shared" si="3"/>
        <v>2.751263487629437E-4</v>
      </c>
      <c r="L36" s="22">
        <f>'Dane - październik 2018 r'!AQ38</f>
        <v>8960</v>
      </c>
      <c r="M36" s="22">
        <f>L36/'Dane - październik 2018 r'!$B$1</f>
        <v>2068.9495924446392</v>
      </c>
      <c r="N36" s="18">
        <f t="shared" si="1"/>
        <v>2.751263487629437E-4</v>
      </c>
      <c r="O36" s="23">
        <f>'Dane - październik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październik 2018 r'!Z39</f>
        <v>28715072.18</v>
      </c>
      <c r="G37" s="22">
        <f>F37/'Dane - październik 2018 r'!$B$1</f>
        <v>6630584.473641674</v>
      </c>
      <c r="H37" s="27">
        <f t="shared" si="0"/>
        <v>0.94881874231806096</v>
      </c>
      <c r="I37" s="22">
        <f>'Dane - październik 2018 r'!AK39</f>
        <v>14728846.439999999</v>
      </c>
      <c r="J37" s="22">
        <f>I37/'Dane - październik 2018 r'!$B$1</f>
        <v>3401031.3436626871</v>
      </c>
      <c r="K37" s="27">
        <f t="shared" si="3"/>
        <v>0.48667840593938044</v>
      </c>
      <c r="L37" s="22">
        <f>'Dane - październik 2018 r'!AQ39</f>
        <v>11528846.439999999</v>
      </c>
      <c r="M37" s="22">
        <f>L37/'Dane - październik 2018 r'!$B$1</f>
        <v>2662120.7749324585</v>
      </c>
      <c r="N37" s="27">
        <f t="shared" si="1"/>
        <v>0.38094229786396633</v>
      </c>
      <c r="O37" s="23">
        <f>'Dane - październik 2018 r'!X39</f>
        <v>3</v>
      </c>
    </row>
    <row r="38" spans="1:15" ht="20.5" thickBot="1" x14ac:dyDescent="0.3">
      <c r="A38" s="239" t="s">
        <v>137</v>
      </c>
      <c r="B38" s="239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78993910.094999999</v>
      </c>
      <c r="G38" s="50">
        <f t="shared" si="8"/>
        <v>18240448.448287804</v>
      </c>
      <c r="H38" s="51">
        <f t="shared" si="0"/>
        <v>0.82128304708545807</v>
      </c>
      <c r="I38" s="50">
        <f t="shared" si="8"/>
        <v>20222020.329999998</v>
      </c>
      <c r="J38" s="50">
        <f t="shared" si="8"/>
        <v>4669457.6696607936</v>
      </c>
      <c r="K38" s="51">
        <f t="shared" si="3"/>
        <v>0.21024408659950233</v>
      </c>
      <c r="L38" s="50">
        <f t="shared" si="8"/>
        <v>17022020.329999998</v>
      </c>
      <c r="M38" s="50">
        <f t="shared" si="8"/>
        <v>3930547.100930565</v>
      </c>
      <c r="N38" s="51">
        <f t="shared" si="1"/>
        <v>0.17697436052172186</v>
      </c>
      <c r="O38" s="52">
        <f t="shared" si="8"/>
        <v>41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1410000</v>
      </c>
      <c r="E39" s="31">
        <v>1198500</v>
      </c>
      <c r="F39" s="31">
        <f>'Dane - październik 2018 r'!Z41</f>
        <v>84839.35</v>
      </c>
      <c r="G39" s="31">
        <f>F39/'Dane - październik 2018 r'!$B$1</f>
        <v>19590.216362250907</v>
      </c>
      <c r="H39" s="32">
        <f t="shared" si="0"/>
        <v>1.6345612317272346E-2</v>
      </c>
      <c r="I39" s="31">
        <f>'Dane - październik 2018 r'!AK41</f>
        <v>84839.35</v>
      </c>
      <c r="J39" s="31">
        <f>I39/'Dane - październik 2018 r'!$B$1</f>
        <v>19590.216362250907</v>
      </c>
      <c r="K39" s="32">
        <f t="shared" si="3"/>
        <v>1.6345612317272346E-2</v>
      </c>
      <c r="L39" s="31">
        <f>'Dane - październik 2018 r'!AQ41</f>
        <v>84839.35</v>
      </c>
      <c r="M39" s="31">
        <f>L39/'Dane - październik 2018 r'!$B$1</f>
        <v>19590.216362250907</v>
      </c>
      <c r="N39" s="32">
        <f t="shared" si="1"/>
        <v>1.6345612317272346E-2</v>
      </c>
      <c r="O39" s="33">
        <f>'Dane - październik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84336983</v>
      </c>
      <c r="E40" s="22">
        <v>71686435</v>
      </c>
      <c r="F40" s="31">
        <f>'Dane - październik 2018 r'!Z42</f>
        <v>121983882.57900001</v>
      </c>
      <c r="G40" s="31">
        <f>F40/'Dane - październik 2018 r'!$B$1</f>
        <v>28167243.766365714</v>
      </c>
      <c r="H40" s="18">
        <f t="shared" si="0"/>
        <v>0.392922925604624</v>
      </c>
      <c r="I40" s="31">
        <f>'Dane - październik 2018 r'!AK42</f>
        <v>44313540.063999996</v>
      </c>
      <c r="J40" s="31">
        <f>I40/'Dane - październik 2018 r'!$B$1</f>
        <v>10232419.715981249</v>
      </c>
      <c r="K40" s="18">
        <f t="shared" si="3"/>
        <v>0.14273857691460384</v>
      </c>
      <c r="L40" s="31">
        <f>'Dane - październik 2018 r'!AQ42</f>
        <v>16010157.802500002</v>
      </c>
      <c r="M40" s="31">
        <f>L40/'Dane - październik 2018 r'!$B$1</f>
        <v>3696898.3772831187</v>
      </c>
      <c r="N40" s="18">
        <f t="shared" si="1"/>
        <v>5.1570403484049926E-2</v>
      </c>
      <c r="O40" s="33">
        <f>'Dane - październik 2018 r'!X42</f>
        <v>876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1762782</v>
      </c>
      <c r="E41" s="26">
        <v>1498365</v>
      </c>
      <c r="F41" s="31">
        <f>'Dane - październik 2018 r'!Z43</f>
        <v>1218959.2999999998</v>
      </c>
      <c r="G41" s="31">
        <f>F41/'Dane - październik 2018 r'!$B$1</f>
        <v>281469.34675687528</v>
      </c>
      <c r="H41" s="27">
        <f t="shared" si="0"/>
        <v>0.18785098874898659</v>
      </c>
      <c r="I41" s="31">
        <f>'Dane - październik 2018 r'!AK43</f>
        <v>700778.30700000003</v>
      </c>
      <c r="J41" s="31">
        <f>I41/'Dane - październik 2018 r'!$B$1</f>
        <v>161816.40543099269</v>
      </c>
      <c r="K41" s="27">
        <f t="shared" si="3"/>
        <v>0.10799531851784624</v>
      </c>
      <c r="L41" s="31">
        <f>'Dane - październik 2018 r'!AQ43</f>
        <v>79264.33</v>
      </c>
      <c r="M41" s="31">
        <f>L41/'Dane - październik 2018 r'!$B$1</f>
        <v>18302.890987600156</v>
      </c>
      <c r="N41" s="27">
        <f t="shared" si="1"/>
        <v>1.2215241938780041E-2</v>
      </c>
      <c r="O41" s="33">
        <f>'Dane - październik 2018 r'!X43</f>
        <v>26</v>
      </c>
    </row>
    <row r="42" spans="1:15" ht="20.5" thickBot="1" x14ac:dyDescent="0.3">
      <c r="A42" s="239" t="s">
        <v>144</v>
      </c>
      <c r="B42" s="239"/>
      <c r="C42" s="49" t="s">
        <v>53</v>
      </c>
      <c r="D42" s="50">
        <f>SUM(D39:D41)</f>
        <v>87509765</v>
      </c>
      <c r="E42" s="50">
        <f t="shared" ref="E42:O42" si="9">SUM(E39:E41)</f>
        <v>74383300</v>
      </c>
      <c r="F42" s="50">
        <f t="shared" si="9"/>
        <v>123287681.229</v>
      </c>
      <c r="G42" s="50">
        <f t="shared" si="9"/>
        <v>28468303.329484839</v>
      </c>
      <c r="H42" s="51">
        <f t="shared" si="0"/>
        <v>0.38272439283394039</v>
      </c>
      <c r="I42" s="50">
        <f t="shared" si="9"/>
        <v>45099157.721000001</v>
      </c>
      <c r="J42" s="50">
        <f t="shared" si="9"/>
        <v>10413826.337774493</v>
      </c>
      <c r="K42" s="51">
        <f t="shared" si="3"/>
        <v>0.14000220933696803</v>
      </c>
      <c r="L42" s="50">
        <f t="shared" si="9"/>
        <v>16174261.482500002</v>
      </c>
      <c r="M42" s="50">
        <f>SUM(M39:M41)</f>
        <v>3734791.4846329698</v>
      </c>
      <c r="N42" s="51">
        <f t="shared" si="1"/>
        <v>5.0210080550781827E-2</v>
      </c>
      <c r="O42" s="52">
        <f t="shared" si="9"/>
        <v>907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październik 2018 r'!Z45</f>
        <v>9369469.6999999993</v>
      </c>
      <c r="G43" s="31">
        <f>F43/'Dane - październik 2018 r'!$B$1</f>
        <v>2163500.0577273881</v>
      </c>
      <c r="H43" s="32">
        <f t="shared" si="0"/>
        <v>0.12378163956614854</v>
      </c>
      <c r="I43" s="31">
        <f>'Dane - październik 2018 r'!AK45</f>
        <v>894618.15</v>
      </c>
      <c r="J43" s="31">
        <f>I43/'Dane - październik 2018 r'!$B$1</f>
        <v>206575.87687902647</v>
      </c>
      <c r="K43" s="32">
        <f t="shared" si="3"/>
        <v>1.1818950798531812E-2</v>
      </c>
      <c r="L43" s="31">
        <f>'Dane - październik 2018 r'!AQ45</f>
        <v>0</v>
      </c>
      <c r="M43" s="31">
        <f>L43/'Dane - październik 2018 r'!$B$1</f>
        <v>0</v>
      </c>
      <c r="N43" s="32">
        <f t="shared" si="1"/>
        <v>0</v>
      </c>
      <c r="O43" s="33">
        <f>'Dane - październik 2018 r'!X45</f>
        <v>5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październik 2018 r'!Z46</f>
        <v>0</v>
      </c>
      <c r="G44" s="31">
        <f>F44/'Dane - październik 2018 r'!$B$1</f>
        <v>0</v>
      </c>
      <c r="H44" s="18">
        <f t="shared" si="0"/>
        <v>0</v>
      </c>
      <c r="I44" s="31">
        <f>'Dane - październik 2018 r'!AK46</f>
        <v>0</v>
      </c>
      <c r="J44" s="31">
        <f>I44/'Dane - październik 2018 r'!$B$1</f>
        <v>0</v>
      </c>
      <c r="K44" s="18">
        <f t="shared" si="3"/>
        <v>0</v>
      </c>
      <c r="L44" s="31">
        <f>'Dane - październik 2018 r'!AQ46</f>
        <v>0</v>
      </c>
      <c r="M44" s="31">
        <f>L44/'Dane - październik 2018 r'!$B$1</f>
        <v>0</v>
      </c>
      <c r="N44" s="18">
        <f t="shared" si="1"/>
        <v>0</v>
      </c>
      <c r="O44" s="33">
        <f>'Dane - październik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październik 2018 r'!Z47</f>
        <v>5656242.3300000001</v>
      </c>
      <c r="G45" s="31">
        <f>F45/'Dane - październik 2018 r'!$B$1</f>
        <v>1306080.3865425913</v>
      </c>
      <c r="H45" s="18">
        <f t="shared" si="0"/>
        <v>0.13232830664058676</v>
      </c>
      <c r="I45" s="31">
        <f>'Dane - październik 2018 r'!AK47</f>
        <v>4420053.63</v>
      </c>
      <c r="J45" s="31">
        <f>I45/'Dane - październik 2018 r'!$B$1</f>
        <v>1020632.6067379407</v>
      </c>
      <c r="K45" s="18">
        <f t="shared" si="3"/>
        <v>0.10340755894001426</v>
      </c>
      <c r="L45" s="31">
        <f>'Dane - październik 2018 r'!AQ47</f>
        <v>4354317.79</v>
      </c>
      <c r="M45" s="31">
        <f>L45/'Dane - październik 2018 r'!$B$1</f>
        <v>1005453.5733253284</v>
      </c>
      <c r="N45" s="18">
        <f t="shared" si="1"/>
        <v>0.10186966295089447</v>
      </c>
      <c r="O45" s="33">
        <f>'Dane - październik 2018 r'!X47</f>
        <v>8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październik 2018 r'!Z48</f>
        <v>42662457.397500008</v>
      </c>
      <c r="G46" s="31">
        <f>F46/'Dane - październik 2018 r'!$B$1</f>
        <v>9851168.9559424594</v>
      </c>
      <c r="H46" s="27">
        <f t="shared" si="0"/>
        <v>0.3530884930445326</v>
      </c>
      <c r="I46" s="31">
        <f>'Dane - październik 2018 r'!AK48</f>
        <v>10816466.92</v>
      </c>
      <c r="J46" s="31">
        <f>I46/'Dane - październik 2018 r'!$B$1</f>
        <v>2497625.5385965314</v>
      </c>
      <c r="K46" s="27">
        <f t="shared" si="3"/>
        <v>8.9520628623531592E-2</v>
      </c>
      <c r="L46" s="31">
        <f>'Dane - październik 2018 r'!AQ48</f>
        <v>4258890.6399999997</v>
      </c>
      <c r="M46" s="31">
        <f>L46/'Dane - październik 2018 r'!$B$1</f>
        <v>983418.5328007018</v>
      </c>
      <c r="N46" s="27">
        <f t="shared" si="1"/>
        <v>3.5247976086046656E-2</v>
      </c>
      <c r="O46" s="33">
        <f>'Dane - październik 2018 r'!X48</f>
        <v>46</v>
      </c>
    </row>
    <row r="47" spans="1:15" ht="20.5" thickBot="1" x14ac:dyDescent="0.3">
      <c r="A47" s="239" t="s">
        <v>151</v>
      </c>
      <c r="B47" s="239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57688169.42750001</v>
      </c>
      <c r="G47" s="50">
        <f t="shared" si="10"/>
        <v>13320749.400212439</v>
      </c>
      <c r="H47" s="51">
        <f t="shared" si="0"/>
        <v>0.23063292607118099</v>
      </c>
      <c r="I47" s="50">
        <f t="shared" si="10"/>
        <v>16131138.699999999</v>
      </c>
      <c r="J47" s="50">
        <f t="shared" si="10"/>
        <v>3724834.0222134986</v>
      </c>
      <c r="K47" s="51">
        <f t="shared" si="3"/>
        <v>6.4491069072952101E-2</v>
      </c>
      <c r="L47" s="50">
        <f t="shared" si="10"/>
        <v>8613208.4299999997</v>
      </c>
      <c r="M47" s="50">
        <f t="shared" si="10"/>
        <v>1988872.1061260302</v>
      </c>
      <c r="N47" s="51">
        <f t="shared" si="1"/>
        <v>3.4434954043192453E-2</v>
      </c>
      <c r="O47" s="52">
        <f t="shared" si="10"/>
        <v>59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październik 2018 r'!Z50</f>
        <v>0</v>
      </c>
      <c r="G48" s="31">
        <f>F48/'Dane - październik 2018 r'!$B$1</f>
        <v>0</v>
      </c>
      <c r="H48" s="32">
        <f t="shared" si="0"/>
        <v>0</v>
      </c>
      <c r="I48" s="31">
        <f>'Dane - październik 2018 r'!AK50</f>
        <v>0</v>
      </c>
      <c r="J48" s="31">
        <f>I48/'Dane - październik 2018 r'!$B$1</f>
        <v>0</v>
      </c>
      <c r="K48" s="32">
        <f t="shared" si="3"/>
        <v>0</v>
      </c>
      <c r="L48" s="31">
        <f>'Dane - październik 2018 r'!AQ50</f>
        <v>0</v>
      </c>
      <c r="M48" s="31">
        <f>L48/'Dane - październik 2018 r'!$B$1</f>
        <v>0</v>
      </c>
      <c r="N48" s="32">
        <f t="shared" si="1"/>
        <v>0</v>
      </c>
      <c r="O48" s="33">
        <f>'Dane - październik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październik 2018 r'!Z51</f>
        <v>0</v>
      </c>
      <c r="G49" s="31">
        <f>F49/'Dane - październik 2018 r'!$B$1</f>
        <v>0</v>
      </c>
      <c r="H49" s="18">
        <f t="shared" si="0"/>
        <v>0</v>
      </c>
      <c r="I49" s="31">
        <f>'Dane - październik 2018 r'!AK51</f>
        <v>0</v>
      </c>
      <c r="J49" s="31">
        <f>I49/'Dane - październik 2018 r'!$B$1</f>
        <v>0</v>
      </c>
      <c r="K49" s="18">
        <f t="shared" si="3"/>
        <v>0</v>
      </c>
      <c r="L49" s="31">
        <f>'Dane - październik 2018 r'!AQ51</f>
        <v>0</v>
      </c>
      <c r="M49" s="31">
        <f>L49/'Dane - październik 2018 r'!$B$1</f>
        <v>0</v>
      </c>
      <c r="N49" s="18">
        <f t="shared" si="1"/>
        <v>0</v>
      </c>
      <c r="O49" s="33">
        <f>'Dane - październik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październik 2018 r'!Z52</f>
        <v>0</v>
      </c>
      <c r="G50" s="31">
        <f>F50/'Dane - październik 2018 r'!$B$1</f>
        <v>0</v>
      </c>
      <c r="H50" s="27">
        <f t="shared" si="0"/>
        <v>0</v>
      </c>
      <c r="I50" s="31">
        <f>'Dane - październik 2018 r'!AK52</f>
        <v>0</v>
      </c>
      <c r="J50" s="31">
        <f>I50/'Dane - październik 2018 r'!$B$1</f>
        <v>0</v>
      </c>
      <c r="K50" s="27">
        <f t="shared" si="3"/>
        <v>0</v>
      </c>
      <c r="L50" s="31">
        <f>'Dane - październik 2018 r'!AQ52</f>
        <v>0</v>
      </c>
      <c r="M50" s="31">
        <f>L50/'Dane - październik 2018 r'!$B$1</f>
        <v>0</v>
      </c>
      <c r="N50" s="27">
        <f t="shared" si="1"/>
        <v>0</v>
      </c>
      <c r="O50" s="33">
        <f>'Dane - październik 2018 r'!X52</f>
        <v>0</v>
      </c>
    </row>
    <row r="51" spans="1:15" ht="20.5" thickBot="1" x14ac:dyDescent="0.3">
      <c r="A51" s="239" t="s">
        <v>160</v>
      </c>
      <c r="B51" s="239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9" t="s">
        <v>169</v>
      </c>
      <c r="B52" s="239"/>
      <c r="C52" s="49" t="s">
        <v>167</v>
      </c>
      <c r="D52" s="50">
        <v>42497556</v>
      </c>
      <c r="E52" s="50">
        <v>31873167</v>
      </c>
      <c r="F52" s="50">
        <f>'Dane - październik 2018 r'!Z54</f>
        <v>41402607.07</v>
      </c>
      <c r="G52" s="50">
        <f>F52/'Dane - październik 2018 r'!$B$1</f>
        <v>9560257.4803149607</v>
      </c>
      <c r="H52" s="51">
        <f t="shared" si="0"/>
        <v>0.29994689515211842</v>
      </c>
      <c r="I52" s="50">
        <f>'Dane - październik 2018 r'!AK54-'Dane - październik 2018 r'!AM54</f>
        <v>1619432.39</v>
      </c>
      <c r="J52" s="50">
        <f>I52/'Dane - październik 2018 r'!B1</f>
        <v>373942.40884845401</v>
      </c>
      <c r="K52" s="51">
        <f t="shared" si="3"/>
        <v>1.1732201222691615E-2</v>
      </c>
      <c r="L52" s="50">
        <f>'Dane - październik 2018 r'!AQ54</f>
        <v>1619432.3900000001</v>
      </c>
      <c r="M52" s="50">
        <f>L52/'Dane - październik 2018 r'!$B$1</f>
        <v>373942.40884845407</v>
      </c>
      <c r="N52" s="51">
        <f t="shared" si="1"/>
        <v>1.1732201222691616E-2</v>
      </c>
      <c r="O52" s="52">
        <f>'Dane - październik 2018 r'!X54</f>
        <v>37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858135505.68149996</v>
      </c>
      <c r="G53" s="35">
        <f t="shared" si="12"/>
        <v>198151685.79709977</v>
      </c>
      <c r="H53" s="28">
        <f t="shared" si="0"/>
        <v>0.39682218644448952</v>
      </c>
      <c r="I53" s="35">
        <f t="shared" si="12"/>
        <v>377298648.82099998</v>
      </c>
      <c r="J53" s="35">
        <f t="shared" si="12"/>
        <v>87121862.24420993</v>
      </c>
      <c r="K53" s="28">
        <f t="shared" si="3"/>
        <v>0.17447183315040468</v>
      </c>
      <c r="L53" s="35">
        <f t="shared" si="12"/>
        <v>287010601.14249998</v>
      </c>
      <c r="M53" s="35">
        <f t="shared" si="12"/>
        <v>66273489.538065441</v>
      </c>
      <c r="N53" s="28">
        <f t="shared" si="1"/>
        <v>0.13272050104448846</v>
      </c>
      <c r="O53" s="36">
        <f t="shared" si="12"/>
        <v>4235</v>
      </c>
    </row>
    <row r="54" spans="1:15" x14ac:dyDescent="0.25">
      <c r="A54" s="6" t="s">
        <v>211</v>
      </c>
    </row>
    <row r="55" spans="1:15" x14ac:dyDescent="0.25">
      <c r="A55" s="6" t="s">
        <v>221</v>
      </c>
    </row>
    <row r="56" spans="1:15" x14ac:dyDescent="0.25">
      <c r="A56" s="6" t="s">
        <v>212</v>
      </c>
    </row>
  </sheetData>
  <customSheetViews>
    <customSheetView guid="{DEA9215B-BB79-4567-92C2-A7F09816C3B9}" scale="90" showGridLines="0">
      <selection activeCell="O12" sqref="O1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  <customSheetView guid="{FA7C7B0E-9AF3-4910-8EDA-44352FCA0144}" scale="90" showGridLines="0">
      <selection activeCell="O12" sqref="O12"/>
      <pageMargins left="0.7" right="0.7" top="0.75" bottom="0.75" header="0.3" footer="0.3"/>
      <pageSetup paperSize="9" orientation="portrait" r:id="rId3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zoomScaleNormal="100" workbookViewId="0">
      <selection activeCell="D7" sqref="D7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0.54296875" customWidth="1"/>
    <col min="12" max="12" width="21.54296875" customWidth="1"/>
    <col min="13" max="13" width="20.453125" customWidth="1"/>
    <col min="14" max="14" width="12.7265625" customWidth="1"/>
    <col min="18" max="18" width="16.1796875" customWidth="1"/>
  </cols>
  <sheetData>
    <row r="1" spans="1:14" ht="63" customHeight="1" thickTop="1" x14ac:dyDescent="0.35">
      <c r="A1" s="276" t="s">
        <v>191</v>
      </c>
      <c r="B1" s="279" t="s">
        <v>192</v>
      </c>
      <c r="C1" s="97" t="s">
        <v>213</v>
      </c>
      <c r="D1" s="97" t="s">
        <v>214</v>
      </c>
      <c r="E1" s="97" t="s">
        <v>215</v>
      </c>
      <c r="F1" s="97" t="s">
        <v>223</v>
      </c>
      <c r="G1" s="97" t="s">
        <v>216</v>
      </c>
      <c r="H1" s="97" t="s">
        <v>224</v>
      </c>
      <c r="I1" s="97" t="s">
        <v>217</v>
      </c>
      <c r="J1" s="97" t="s">
        <v>218</v>
      </c>
      <c r="K1" s="282" t="s">
        <v>193</v>
      </c>
      <c r="L1" s="291" t="s">
        <v>220</v>
      </c>
      <c r="M1" s="285" t="s">
        <v>219</v>
      </c>
      <c r="N1" s="288" t="s">
        <v>194</v>
      </c>
    </row>
    <row r="2" spans="1:14" ht="15.5" x14ac:dyDescent="0.35">
      <c r="A2" s="277"/>
      <c r="B2" s="280"/>
      <c r="C2" s="98"/>
      <c r="D2" s="98"/>
      <c r="E2" s="98"/>
      <c r="F2" s="98"/>
      <c r="G2" s="98"/>
      <c r="H2" s="98"/>
      <c r="I2" s="98"/>
      <c r="J2" s="98"/>
      <c r="K2" s="283"/>
      <c r="L2" s="292"/>
      <c r="M2" s="286"/>
      <c r="N2" s="289"/>
    </row>
    <row r="3" spans="1:14" ht="16" thickBot="1" x14ac:dyDescent="0.4">
      <c r="A3" s="278"/>
      <c r="B3" s="281"/>
      <c r="C3" s="99"/>
      <c r="D3" s="99"/>
      <c r="E3" s="99"/>
      <c r="F3" s="99"/>
      <c r="G3" s="99"/>
      <c r="H3" s="99"/>
      <c r="I3" s="99"/>
      <c r="J3" s="99"/>
      <c r="K3" s="284"/>
      <c r="L3" s="293"/>
      <c r="M3" s="287"/>
      <c r="N3" s="290"/>
    </row>
    <row r="4" spans="1:14" ht="18" thickTop="1" thickBot="1" x14ac:dyDescent="0.4">
      <c r="A4" s="260" t="s">
        <v>195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2"/>
    </row>
    <row r="5" spans="1:14" ht="32" thickTop="1" thickBot="1" x14ac:dyDescent="0.4">
      <c r="A5" s="92" t="s">
        <v>196</v>
      </c>
      <c r="B5" s="109" t="s">
        <v>102</v>
      </c>
      <c r="C5" s="109">
        <f>'Dane - październik 2018 r'!C17</f>
        <v>1639</v>
      </c>
      <c r="D5" s="110">
        <f>'Dane - październik 2018 r'!D17/'Dane - październik 2018 r'!$B$1</f>
        <v>23906296.903502896</v>
      </c>
      <c r="E5" s="109">
        <f>'Dane - październik 2018 r'!X17</f>
        <v>1560</v>
      </c>
      <c r="F5" s="110">
        <f>'Dane - październik 2018 r'!Y17/'Dane - październik 2018 r'!$B$1</f>
        <v>22605814.302537695</v>
      </c>
      <c r="G5" s="109">
        <f>'Dane - październik 2018 r'!AB17</f>
        <v>1560</v>
      </c>
      <c r="H5" s="110">
        <f>'Dane - październik 2018 r'!AD17/'Dane - październik 2018 r'!$B$1</f>
        <v>22601542.475812223</v>
      </c>
      <c r="I5" s="109">
        <f>'Dane - październik 2018 r'!AO17</f>
        <v>1558</v>
      </c>
      <c r="J5" s="110">
        <f>'Dane - październik 2018 r'!AP17/'Dane - październik 2018 r'!$B$1</f>
        <v>22564596.947375711</v>
      </c>
      <c r="K5" s="111">
        <v>100</v>
      </c>
      <c r="L5" s="111">
        <f>G5</f>
        <v>1560</v>
      </c>
      <c r="M5" s="111">
        <f>I5</f>
        <v>1558</v>
      </c>
      <c r="N5" s="112">
        <f>M5/K5</f>
        <v>15.58</v>
      </c>
    </row>
    <row r="6" spans="1:14" ht="43.5" customHeight="1" thickTop="1" thickBot="1" x14ac:dyDescent="0.4">
      <c r="A6" s="263" t="s">
        <v>197</v>
      </c>
      <c r="B6" s="109" t="s">
        <v>92</v>
      </c>
      <c r="C6" s="109">
        <f>'Dane - październik 2018 r'!C12</f>
        <v>10</v>
      </c>
      <c r="D6" s="110">
        <f>'Dane - październik 2018 r'!D12/'Dane - październik 2018 r'!$B$1</f>
        <v>4926285.8521717042</v>
      </c>
      <c r="E6" s="109">
        <f>'Dane - październik 2018 r'!X12</f>
        <v>7</v>
      </c>
      <c r="F6" s="110">
        <f>'Dane - październik 2018 r'!Y12/'Dane - październik 2018 r'!$B$1</f>
        <v>3136788.2351582889</v>
      </c>
      <c r="G6" s="109">
        <f>'Dane - październik 2018 r'!AB12</f>
        <v>4</v>
      </c>
      <c r="H6" s="110">
        <f>'Dane - październik 2018 r'!AD12/'Dane - październik 2018 r'!$B$1</f>
        <v>1510473.5562380215</v>
      </c>
      <c r="I6" s="109">
        <f>'Dane - październik 2018 r'!AO12</f>
        <v>4</v>
      </c>
      <c r="J6" s="110">
        <f>'Dane - październik 2018 r'!AP12/'Dane - październik 2018 r'!$B$1</f>
        <v>1510478.0936107328</v>
      </c>
      <c r="K6" s="270">
        <v>17</v>
      </c>
      <c r="L6" s="270">
        <f>G6+G7+G8</f>
        <v>11</v>
      </c>
      <c r="M6" s="270">
        <f>I6+I7+I8</f>
        <v>5</v>
      </c>
      <c r="N6" s="272">
        <f>M6/K6</f>
        <v>0.29411764705882354</v>
      </c>
    </row>
    <row r="7" spans="1:14" ht="39.75" customHeight="1" thickTop="1" thickBot="1" x14ac:dyDescent="0.4">
      <c r="A7" s="264"/>
      <c r="B7" s="109" t="s">
        <v>104</v>
      </c>
      <c r="C7" s="109">
        <f>'Dane - październik 2018 r'!C18</f>
        <v>204</v>
      </c>
      <c r="D7" s="110">
        <f>'Dane - październik 2018 r'!D18/'Dane - październik 2018 r'!$B$1</f>
        <v>11176260.465975478</v>
      </c>
      <c r="E7" s="109">
        <f>'Dane - październik 2018 r'!X18</f>
        <v>144</v>
      </c>
      <c r="F7" s="110">
        <f>'Dane - październik 2018 r'!Y18/'Dane - październik 2018 r'!$B$1</f>
        <v>6740386.3001362355</v>
      </c>
      <c r="G7" s="109">
        <f>'Dane - październik 2018 r'!AB18</f>
        <v>6</v>
      </c>
      <c r="H7" s="110">
        <f>'Dane - październik 2018 r'!AD18/'Dane - październik 2018 r'!$B$1</f>
        <v>185360.32512065023</v>
      </c>
      <c r="I7" s="109">
        <f>'Dane - październik 2018 r'!AO18</f>
        <v>1</v>
      </c>
      <c r="J7" s="110">
        <f>'Dane - październik 2018 r'!AP18/'Dane - październik 2018 r'!$B$1</f>
        <v>20303.636825455469</v>
      </c>
      <c r="K7" s="271"/>
      <c r="L7" s="294"/>
      <c r="M7" s="271"/>
      <c r="N7" s="273"/>
    </row>
    <row r="8" spans="1:14" ht="51" customHeight="1" thickTop="1" thickBot="1" x14ac:dyDescent="0.4">
      <c r="A8" s="264"/>
      <c r="B8" s="109" t="s">
        <v>106</v>
      </c>
      <c r="C8" s="109">
        <f>'Dane - październik 2018 r'!C19</f>
        <v>14</v>
      </c>
      <c r="D8" s="110">
        <f>'Dane - październik 2018 r'!D19/'Dane - październik 2018 r'!$B$1</f>
        <v>63997281.619599596</v>
      </c>
      <c r="E8" s="109">
        <f>'Dane - październik 2018 r'!X19</f>
        <v>2</v>
      </c>
      <c r="F8" s="110">
        <f>'Dane - październik 2018 r'!Y19/'Dane - październik 2018 r'!$B$1</f>
        <v>43638029.835823305</v>
      </c>
      <c r="G8" s="109">
        <f>'Dane - październik 2018 r'!AB19</f>
        <v>1</v>
      </c>
      <c r="H8" s="110">
        <f>'Dane - październik 2018 r'!AD19/'Dane - październik 2018 r'!$B$1</f>
        <v>19690.768236081924</v>
      </c>
      <c r="I8" s="109">
        <f>'Dane - październik 2018 r'!AO19</f>
        <v>0</v>
      </c>
      <c r="J8" s="110">
        <f>'Dane - październik 2018 r'!AP19/'Dane - październik 2018 r'!$B$1</f>
        <v>0</v>
      </c>
      <c r="K8" s="271"/>
      <c r="L8" s="295"/>
      <c r="M8" s="271"/>
      <c r="N8" s="273"/>
    </row>
    <row r="9" spans="1:14" ht="16.5" thickTop="1" thickBot="1" x14ac:dyDescent="0.4">
      <c r="A9" s="265" t="s">
        <v>198</v>
      </c>
      <c r="B9" s="266"/>
      <c r="C9" s="100"/>
      <c r="D9" s="100"/>
      <c r="E9" s="100"/>
      <c r="F9" s="100"/>
      <c r="G9" s="100"/>
      <c r="H9" s="100"/>
      <c r="I9" s="100"/>
      <c r="J9" s="100"/>
      <c r="K9" s="119">
        <v>5500000</v>
      </c>
      <c r="L9" s="119"/>
      <c r="M9" s="119">
        <f>'Dane - październik 2018 r'!AP4/'Dane - październik 2018 r'!$B$1</f>
        <v>41505403.701480128</v>
      </c>
      <c r="N9" s="112">
        <f>M9/K9</f>
        <v>7.5464370366327502</v>
      </c>
    </row>
    <row r="10" spans="1:14" ht="18" thickTop="1" thickBot="1" x14ac:dyDescent="0.4">
      <c r="A10" s="260" t="s">
        <v>222</v>
      </c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2"/>
    </row>
    <row r="11" spans="1:14" ht="15.5" thickTop="1" thickBot="1" x14ac:dyDescent="0.4">
      <c r="A11" s="274" t="s">
        <v>199</v>
      </c>
      <c r="B11" s="109" t="s">
        <v>123</v>
      </c>
      <c r="C11" s="109">
        <f>'Dane - październik 2018 r'!C28</f>
        <v>413</v>
      </c>
      <c r="D11" s="110">
        <f>'Dane - październik 2018 r'!D28/'Dane - październik 2018 r'!$B$1</f>
        <v>73858850.661555886</v>
      </c>
      <c r="E11" s="109">
        <f>'Dane - październik 2018 r'!X28</f>
        <v>210</v>
      </c>
      <c r="F11" s="110">
        <f>'Dane - październik 2018 r'!Y28/'Dane - październik 2018 r'!$B$1</f>
        <v>31817772.757290971</v>
      </c>
      <c r="G11" s="109">
        <f>'Dane - październik 2018 r'!AB28</f>
        <v>86</v>
      </c>
      <c r="H11" s="110">
        <f>'Dane - październik 2018 r'!AD28/'Dane - październik 2018 r'!$B$1</f>
        <v>8951485.2310250085</v>
      </c>
      <c r="I11" s="109">
        <f>'Dane - październik 2018 r'!AO28</f>
        <v>28</v>
      </c>
      <c r="J11" s="110">
        <f>'Dane - październik 2018 r'!AP28/'Dane - październik 2018 r'!$B$1</f>
        <v>3187095.6981550325</v>
      </c>
      <c r="K11" s="270">
        <v>70</v>
      </c>
      <c r="L11" s="270">
        <f>G11+G12+G13</f>
        <v>87</v>
      </c>
      <c r="M11" s="270">
        <f>I11+I12+I13</f>
        <v>28</v>
      </c>
      <c r="N11" s="272">
        <f>M11/K11</f>
        <v>0.4</v>
      </c>
    </row>
    <row r="12" spans="1:14" ht="15.5" thickTop="1" thickBot="1" x14ac:dyDescent="0.4">
      <c r="A12" s="275"/>
      <c r="B12" s="109" t="s">
        <v>125</v>
      </c>
      <c r="C12" s="109">
        <f>'Dane - październik 2018 r'!C29</f>
        <v>44</v>
      </c>
      <c r="D12" s="110">
        <f>'Dane - październik 2018 r'!D29/'Dane - październik 2018 r'!$B$1</f>
        <v>3088282.9150021938</v>
      </c>
      <c r="E12" s="109">
        <f>'Dane - październik 2018 r'!X29</f>
        <v>1</v>
      </c>
      <c r="F12" s="110">
        <f>'Dane - październik 2018 r'!Y29/'Dane - październik 2018 r'!$B$1</f>
        <v>50526.951762994431</v>
      </c>
      <c r="G12" s="109">
        <f>'Dane - październik 2018 r'!AB29</f>
        <v>0</v>
      </c>
      <c r="H12" s="110">
        <f>'Dane - październik 2018 r'!AD29/'Dane - październik 2018 r'!$B$1</f>
        <v>0</v>
      </c>
      <c r="I12" s="109">
        <f>'Dane - październik 2018 r'!AO29</f>
        <v>0</v>
      </c>
      <c r="J12" s="110">
        <f>'Dane - październik 2018 r'!AP29/'Dane - październik 2018 r'!$B$1</f>
        <v>0</v>
      </c>
      <c r="K12" s="271"/>
      <c r="L12" s="294"/>
      <c r="M12" s="271"/>
      <c r="N12" s="273"/>
    </row>
    <row r="13" spans="1:14" ht="15.5" thickTop="1" thickBot="1" x14ac:dyDescent="0.4">
      <c r="A13" s="275"/>
      <c r="B13" s="113" t="s">
        <v>127</v>
      </c>
      <c r="C13" s="109">
        <f>'Dane - październik 2018 r'!C30</f>
        <v>84</v>
      </c>
      <c r="D13" s="110">
        <f>'Dane - październik 2018 r'!D30/'Dane - październik 2018 r'!$B$1</f>
        <v>45174578.322211199</v>
      </c>
      <c r="E13" s="109">
        <f>'Dane - październik 2018 r'!X30</f>
        <v>6</v>
      </c>
      <c r="F13" s="110">
        <f>'Dane - październik 2018 r'!Y30/'Dane - październik 2018 r'!$B$1</f>
        <v>2223990.0639619459</v>
      </c>
      <c r="G13" s="109">
        <f>'Dane - październik 2018 r'!AB30</f>
        <v>1</v>
      </c>
      <c r="H13" s="110">
        <f>'Dane - październik 2018 r'!AD30/'Dane - październik 2018 r'!$B$1</f>
        <v>83141.90315653359</v>
      </c>
      <c r="I13" s="109">
        <f>'Dane - październik 2018 r'!AO30</f>
        <v>0</v>
      </c>
      <c r="J13" s="110">
        <f>'Dane - październik 2018 r'!AP30/'Dane - październik 2018 r'!$B$1</f>
        <v>0</v>
      </c>
      <c r="K13" s="271"/>
      <c r="L13" s="295"/>
      <c r="M13" s="271"/>
      <c r="N13" s="273"/>
    </row>
    <row r="14" spans="1:14" ht="16.5" thickTop="1" thickBot="1" x14ac:dyDescent="0.4">
      <c r="A14" s="265" t="s">
        <v>198</v>
      </c>
      <c r="B14" s="266"/>
      <c r="C14" s="100"/>
      <c r="D14" s="100"/>
      <c r="E14" s="100"/>
      <c r="F14" s="100"/>
      <c r="G14" s="100"/>
      <c r="H14" s="100"/>
      <c r="I14" s="100"/>
      <c r="J14" s="100"/>
      <c r="K14" s="119">
        <v>20000000</v>
      </c>
      <c r="L14" s="119"/>
      <c r="M14" s="119">
        <f>'Dane - październik 2018 r'!AP24/'Dane - październik 2018 r'!$B$1</f>
        <v>45140990.906781815</v>
      </c>
      <c r="N14" s="112">
        <f>M14/K14</f>
        <v>2.2570495453390906</v>
      </c>
    </row>
    <row r="15" spans="1:14" ht="18" thickTop="1" thickBot="1" x14ac:dyDescent="0.4">
      <c r="A15" s="267" t="s">
        <v>200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9"/>
    </row>
    <row r="16" spans="1:14" ht="63" thickTop="1" thickBot="1" x14ac:dyDescent="0.4">
      <c r="A16" s="93" t="s">
        <v>201</v>
      </c>
      <c r="B16" s="219" t="s">
        <v>139</v>
      </c>
      <c r="C16" s="109">
        <f>'Dane - październik 2018 r'!C37</f>
        <v>35</v>
      </c>
      <c r="D16" s="110">
        <f>'Dane - październik 2018 r'!D37/'Dane - październik 2018 r'!$B$1</f>
        <v>4760562.8073983425</v>
      </c>
      <c r="E16" s="109">
        <f>'Dane - październik 2018 r'!X37</f>
        <v>35</v>
      </c>
      <c r="F16" s="110">
        <f>'Dane - październik 2018 r'!Y37/'Dane - październik 2018 r'!$B$1</f>
        <v>4642938.6357863629</v>
      </c>
      <c r="G16" s="109">
        <f>'Dane - październik 2018 r'!AB37</f>
        <v>17</v>
      </c>
      <c r="H16" s="110">
        <f>'Dane - październik 2018 r'!AD37/'Dane - październik 2018 r'!$B$1</f>
        <v>2168612.4668067521</v>
      </c>
      <c r="I16" s="109">
        <f>'Dane - październik 2018 r'!AO37</f>
        <v>12</v>
      </c>
      <c r="J16" s="110">
        <f>'Dane - październik 2018 r'!AP37/'Dane - październik 2018 r'!$B$1</f>
        <v>1407063.7610547948</v>
      </c>
      <c r="K16" s="114">
        <v>4</v>
      </c>
      <c r="L16" s="114">
        <f>G16</f>
        <v>17</v>
      </c>
      <c r="M16" s="114">
        <f>I16</f>
        <v>12</v>
      </c>
      <c r="N16" s="115">
        <f>M16/K16</f>
        <v>3</v>
      </c>
    </row>
    <row r="17" spans="1:14" ht="16.5" thickTop="1" thickBot="1" x14ac:dyDescent="0.4">
      <c r="A17" s="265" t="s">
        <v>198</v>
      </c>
      <c r="B17" s="266"/>
      <c r="C17" s="100"/>
      <c r="D17" s="100"/>
      <c r="E17" s="100"/>
      <c r="F17" s="100"/>
      <c r="G17" s="100"/>
      <c r="H17" s="100"/>
      <c r="I17" s="100"/>
      <c r="J17" s="100"/>
      <c r="K17" s="119">
        <v>4000000</v>
      </c>
      <c r="L17" s="119"/>
      <c r="M17" s="119">
        <f>'Dane - październik 2018 r'!AP35/'Dane - październik 2018 r'!$B$1</f>
        <v>4737670.3743043849</v>
      </c>
      <c r="N17" s="112">
        <f>M17/K17</f>
        <v>1.1844175935760963</v>
      </c>
    </row>
    <row r="18" spans="1:14" ht="18" thickTop="1" thickBot="1" x14ac:dyDescent="0.4">
      <c r="A18" s="267" t="s">
        <v>202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9"/>
    </row>
    <row r="19" spans="1:14" ht="32" thickTop="1" thickBot="1" x14ac:dyDescent="0.4">
      <c r="A19" s="93" t="s">
        <v>170</v>
      </c>
      <c r="B19" s="219" t="s">
        <v>147</v>
      </c>
      <c r="C19" s="109">
        <f>'Dane - październik 2018 r'!C42</f>
        <v>1724</v>
      </c>
      <c r="D19" s="110">
        <f>'Dane - październik 2018 r'!D42/'Dane - październik 2018 r'!$B$1</f>
        <v>60860158.602535382</v>
      </c>
      <c r="E19" s="109">
        <f>'Dane - październik 2018 r'!X42</f>
        <v>876</v>
      </c>
      <c r="F19" s="110">
        <f>'Dane - październik 2018 r'!Y42/'Dane - październik 2018 r'!$B$1</f>
        <v>33137933.879049573</v>
      </c>
      <c r="G19" s="109">
        <f>'Dane - październik 2018 r'!AB42</f>
        <v>366</v>
      </c>
      <c r="H19" s="110">
        <f>'Dane - październik 2018 r'!AD42/'Dane - październik 2018 r'!$B$1</f>
        <v>12060381.317108089</v>
      </c>
      <c r="I19" s="109">
        <f>'Dane - październik 2018 r'!AO42</f>
        <v>143</v>
      </c>
      <c r="J19" s="110">
        <f>'Dane - październik 2018 r'!AP42/'Dane - październik 2018 r'!$B$1</f>
        <v>4384875.7406423902</v>
      </c>
      <c r="K19" s="114">
        <v>25</v>
      </c>
      <c r="L19" s="114">
        <v>36</v>
      </c>
      <c r="M19" s="114">
        <v>36</v>
      </c>
      <c r="N19" s="115">
        <v>1.44</v>
      </c>
    </row>
    <row r="20" spans="1:14" ht="16.5" thickTop="1" thickBot="1" x14ac:dyDescent="0.4">
      <c r="A20" s="265" t="s">
        <v>198</v>
      </c>
      <c r="B20" s="266"/>
      <c r="C20" s="100"/>
      <c r="D20" s="100"/>
      <c r="E20" s="100"/>
      <c r="F20" s="100"/>
      <c r="G20" s="100"/>
      <c r="H20" s="100"/>
      <c r="I20" s="100"/>
      <c r="J20" s="100"/>
      <c r="K20" s="119">
        <v>18077882.399999999</v>
      </c>
      <c r="L20" s="119"/>
      <c r="M20" s="119">
        <f>'Dane - październik 2018 r'!AP40/'Dane - październik 2018 r'!$B$1</f>
        <v>4429455.868566283</v>
      </c>
      <c r="N20" s="112">
        <f>M20/K20</f>
        <v>0.24502072591014773</v>
      </c>
    </row>
    <row r="21" spans="1:14" ht="18" thickTop="1" thickBot="1" x14ac:dyDescent="0.4">
      <c r="A21" s="267" t="s">
        <v>203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9"/>
    </row>
    <row r="22" spans="1:14" ht="78.5" thickTop="1" thickBot="1" x14ac:dyDescent="0.4">
      <c r="A22" s="94" t="s">
        <v>171</v>
      </c>
      <c r="B22" s="116" t="s">
        <v>152</v>
      </c>
      <c r="C22" s="109">
        <f>'Dane - październik 2018 r'!C45</f>
        <v>14</v>
      </c>
      <c r="D22" s="110">
        <f>'Dane - październik 2018 r'!D45/'Dane - październik 2018 r'!$B$1</f>
        <v>6282671.3649063669</v>
      </c>
      <c r="E22" s="109">
        <f>'Dane - październik 2018 r'!X45</f>
        <v>5</v>
      </c>
      <c r="F22" s="110">
        <f>'Dane - październik 2018 r'!Y45/'Dane - październik 2018 r'!$B$1</f>
        <v>2884666.749024407</v>
      </c>
      <c r="G22" s="109">
        <f>'Dane - październik 2018 r'!AB45</f>
        <v>1</v>
      </c>
      <c r="H22" s="110">
        <f>'Dane - październik 2018 r'!AD45/'Dane - październik 2018 r'!$B$1</f>
        <v>71656.475858406266</v>
      </c>
      <c r="I22" s="109">
        <f>'Dane - październik 2018 r'!AO45</f>
        <v>0</v>
      </c>
      <c r="J22" s="110">
        <f>'Dane - październik 2018 r'!AP45/'Dane - październik 2018 r'!$B$1</f>
        <v>0</v>
      </c>
      <c r="K22" s="114">
        <v>12</v>
      </c>
      <c r="L22" s="114">
        <v>13</v>
      </c>
      <c r="M22" s="117">
        <v>13</v>
      </c>
      <c r="N22" s="115">
        <f>M22/K22</f>
        <v>1.0833333333333333</v>
      </c>
    </row>
    <row r="23" spans="1:14" ht="63" thickTop="1" thickBot="1" x14ac:dyDescent="0.4">
      <c r="A23" s="95" t="s">
        <v>204</v>
      </c>
      <c r="B23" s="116" t="s">
        <v>156</v>
      </c>
      <c r="C23" s="109">
        <f>'Dane - październik 2018 r'!C47</f>
        <v>23</v>
      </c>
      <c r="D23" s="110">
        <f>'Dane - październik 2018 r'!D47/'Dane - październik 2018 r'!$B$1</f>
        <v>13164887.131410627</v>
      </c>
      <c r="E23" s="109">
        <f>'Dane - październik 2018 r'!X47</f>
        <v>8</v>
      </c>
      <c r="F23" s="110">
        <f>'Dane - październik 2018 r'!Y47/'Dane - październik 2018 r'!$B$1</f>
        <v>1741440.5292446949</v>
      </c>
      <c r="G23" s="109">
        <f>'Dane - październik 2018 r'!AB47</f>
        <v>6</v>
      </c>
      <c r="H23" s="110">
        <f>'Dane - październik 2018 r'!AD47/'Dane - październik 2018 r'!$B$1</f>
        <v>1413604.1563719492</v>
      </c>
      <c r="I23" s="109">
        <f>'Dane - październik 2018 r'!AO47</f>
        <v>4</v>
      </c>
      <c r="J23" s="110">
        <f>'Dane - październik 2018 r'!AP47/'Dane - październik 2018 r'!$B$1</f>
        <v>1340604.7729004549</v>
      </c>
      <c r="K23" s="114">
        <v>10</v>
      </c>
      <c r="L23" s="114">
        <f>G23</f>
        <v>6</v>
      </c>
      <c r="M23" s="117">
        <f>I23</f>
        <v>4</v>
      </c>
      <c r="N23" s="115">
        <f>M23/K23</f>
        <v>0.4</v>
      </c>
    </row>
    <row r="24" spans="1:14" ht="32" thickTop="1" thickBot="1" x14ac:dyDescent="0.4">
      <c r="A24" s="96" t="s">
        <v>205</v>
      </c>
      <c r="B24" s="118" t="s">
        <v>158</v>
      </c>
      <c r="C24" s="109">
        <f>'Dane - październik 2018 r'!C48</f>
        <v>83</v>
      </c>
      <c r="D24" s="110">
        <f>'Dane - październik 2018 r'!D48/'Dane - październik 2018 r'!$B$1</f>
        <v>29894273.680929177</v>
      </c>
      <c r="E24" s="109">
        <f>'Dane - październik 2018 r'!X48</f>
        <v>46</v>
      </c>
      <c r="F24" s="110">
        <f>'Dane - październik 2018 r'!Y48/'Dane - październik 2018 r'!$B$1</f>
        <v>13134891.978202136</v>
      </c>
      <c r="G24" s="109">
        <f>'Dane - październik 2018 r'!AB48</f>
        <v>18</v>
      </c>
      <c r="H24" s="110">
        <f>'Dane - październik 2018 r'!AD48/'Dane - październik 2018 r'!$B$1</f>
        <v>2652931.0180802178</v>
      </c>
      <c r="I24" s="109">
        <f>'Dane - październik 2018 r'!AO48</f>
        <v>11</v>
      </c>
      <c r="J24" s="110">
        <f>'Dane - październik 2018 r'!AP48/'Dane - październik 2018 r'!$B$1</f>
        <v>1311224.7234858107</v>
      </c>
      <c r="K24" s="114">
        <v>10</v>
      </c>
      <c r="L24" s="114">
        <f>G24</f>
        <v>18</v>
      </c>
      <c r="M24" s="117">
        <f>I24</f>
        <v>11</v>
      </c>
      <c r="N24" s="115">
        <f>M24/K24</f>
        <v>1.1000000000000001</v>
      </c>
    </row>
    <row r="25" spans="1:14" ht="16.5" thickTop="1" thickBot="1" x14ac:dyDescent="0.4">
      <c r="A25" s="265" t="s">
        <v>198</v>
      </c>
      <c r="B25" s="266"/>
      <c r="C25" s="100"/>
      <c r="D25" s="100"/>
      <c r="E25" s="100"/>
      <c r="F25" s="100"/>
      <c r="G25" s="100"/>
      <c r="H25" s="100"/>
      <c r="I25" s="100"/>
      <c r="J25" s="100"/>
      <c r="K25" s="119">
        <v>20672668</v>
      </c>
      <c r="L25" s="119"/>
      <c r="M25" s="119">
        <f>'Dane - październik 2018 r'!AP44/'Dane - październik 2018 r'!$B$1</f>
        <v>2651829.4963862654</v>
      </c>
      <c r="N25" s="112">
        <f>M25/K25</f>
        <v>0.12827708046132533</v>
      </c>
    </row>
    <row r="26" spans="1:14" ht="18" thickTop="1" thickBot="1" x14ac:dyDescent="0.4">
      <c r="A26" s="255" t="s">
        <v>206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7"/>
    </row>
    <row r="27" spans="1:14" ht="32" thickTop="1" thickBot="1" x14ac:dyDescent="0.4">
      <c r="A27" s="93" t="s">
        <v>207</v>
      </c>
      <c r="B27" s="219" t="s">
        <v>161</v>
      </c>
      <c r="C27" s="109">
        <f>'Dane - październik 2018 r'!C49</f>
        <v>10</v>
      </c>
      <c r="D27" s="110">
        <f>'Dane - październik 2018 r'!D49/'Dane - październik 2018 r'!$B$1</f>
        <v>845344.88188976375</v>
      </c>
      <c r="E27" s="109">
        <f>'Dane - październik 2018 r'!X49</f>
        <v>0</v>
      </c>
      <c r="F27" s="110">
        <f>'Dane - październik 2018 r'!Y49/'Dane - październik 2018 r'!$B$1</f>
        <v>0</v>
      </c>
      <c r="G27" s="109">
        <f>'Dane - październik 2018 r'!AB49</f>
        <v>0</v>
      </c>
      <c r="H27" s="110">
        <f>'Dane - październik 2018 r'!AD49/'Dane - październik 2018 r'!$B$1</f>
        <v>0</v>
      </c>
      <c r="I27" s="109">
        <f>'Dane - październik 2018 r'!AO49</f>
        <v>0</v>
      </c>
      <c r="J27" s="110">
        <f>'Dane - październik 2018 r'!AP49/'Dane - październik 2018 r'!$B$1</f>
        <v>0</v>
      </c>
      <c r="K27" s="114">
        <v>2</v>
      </c>
      <c r="L27" s="114">
        <f>G27</f>
        <v>0</v>
      </c>
      <c r="M27" s="114">
        <v>0</v>
      </c>
      <c r="N27" s="115">
        <f>M27/K27</f>
        <v>0</v>
      </c>
    </row>
    <row r="28" spans="1:14" ht="16.5" thickTop="1" thickBot="1" x14ac:dyDescent="0.4">
      <c r="A28" s="258" t="s">
        <v>198</v>
      </c>
      <c r="B28" s="259"/>
      <c r="C28" s="101"/>
      <c r="D28" s="101"/>
      <c r="E28" s="101"/>
      <c r="F28" s="101"/>
      <c r="G28" s="101"/>
      <c r="H28" s="101"/>
      <c r="I28" s="101"/>
      <c r="J28" s="101"/>
      <c r="K28" s="120">
        <v>400000</v>
      </c>
      <c r="L28" s="120"/>
      <c r="M28" s="120">
        <f>'Dane - październik 2018 r'!AP49/'Dane - październik 2018 r'!$B$1</f>
        <v>0</v>
      </c>
      <c r="N28" s="121">
        <f>M28/K28</f>
        <v>0</v>
      </c>
    </row>
    <row r="29" spans="1:14" ht="15" thickTop="1" x14ac:dyDescent="0.35">
      <c r="A29"/>
    </row>
    <row r="30" spans="1:14" x14ac:dyDescent="0.35">
      <c r="A30"/>
    </row>
    <row r="31" spans="1:14" x14ac:dyDescent="0.35">
      <c r="A31"/>
    </row>
    <row r="32" spans="1:14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</sheetData>
  <customSheetViews>
    <customSheetView guid="{DEA9215B-BB79-4567-92C2-A7F09816C3B9}" showGridLines="0">
      <selection activeCell="D7" sqref="D7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 topLeftCell="A13">
      <selection activeCell="L32" sqref="L32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GridLines="0">
      <selection activeCell="D7" sqref="D7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3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8"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4"/>
  <headerFooter>
    <oddHeader>&amp;L&amp;18
Program Operacyjny "Rybactwo i Morze"&amp;C&amp;16
&amp;"-,Pogrubiony"Ramy wykonania 
stan na dzień 31.08.2018 r.</oddHeader>
    <oddFooter>&amp;C
&amp;G</oddFooter>
  </headerFooter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październik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2022-04-27T07:18:29Z</dcterms:modified>
</cp:coreProperties>
</file>