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kwiet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N43" i="1" l="1"/>
  <c r="AF43" i="1"/>
  <c r="AA43" i="1"/>
  <c r="Q43" i="1"/>
  <c r="J43" i="1"/>
  <c r="F43" i="1"/>
  <c r="AN42" i="1"/>
  <c r="AF42" i="1"/>
  <c r="Z42" i="1"/>
  <c r="Y42" i="1"/>
  <c r="AA42" i="1" s="1"/>
  <c r="T42" i="1"/>
  <c r="S42" i="1"/>
  <c r="R42" i="1"/>
  <c r="Q42" i="1"/>
  <c r="J42" i="1"/>
  <c r="F42" i="1"/>
  <c r="AN41" i="1"/>
  <c r="AF41" i="1"/>
  <c r="AA41" i="1"/>
  <c r="Q41" i="1"/>
  <c r="J41" i="1"/>
  <c r="F41" i="1"/>
  <c r="R44" i="1" l="1"/>
  <c r="S44" i="1"/>
  <c r="T44" i="1"/>
  <c r="U44" i="1"/>
  <c r="V44" i="1"/>
  <c r="W44" i="1"/>
  <c r="X44" i="1"/>
  <c r="Y44" i="1"/>
  <c r="Z44" i="1"/>
  <c r="AN45" i="1" l="1"/>
  <c r="AN46" i="1"/>
  <c r="AN47" i="1"/>
  <c r="AN48" i="1"/>
  <c r="L27" i="3" l="1"/>
  <c r="M27" i="3" l="1"/>
  <c r="G53" i="1" l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Y53" i="1"/>
  <c r="Z53" i="1"/>
  <c r="AB53" i="1"/>
  <c r="AC53" i="1"/>
  <c r="AD53" i="1"/>
  <c r="AE53" i="1"/>
  <c r="AG53" i="1"/>
  <c r="AH53" i="1"/>
  <c r="AI53" i="1"/>
  <c r="AJ53" i="1"/>
  <c r="AK53" i="1"/>
  <c r="AL53" i="1"/>
  <c r="AM53" i="1"/>
  <c r="AO53" i="1"/>
  <c r="AP53" i="1"/>
  <c r="AQ53" i="1"/>
  <c r="E53" i="1"/>
  <c r="D53" i="1"/>
  <c r="C53" i="1"/>
  <c r="AR54" i="1"/>
  <c r="AR53" i="1" s="1"/>
  <c r="AN36" i="1"/>
  <c r="AN37" i="1"/>
  <c r="AN38" i="1"/>
  <c r="AN39" i="1"/>
  <c r="AR41" i="1" l="1"/>
  <c r="AR42" i="1"/>
  <c r="AR43" i="1"/>
  <c r="AI44" i="1" l="1"/>
  <c r="AR45" i="1" l="1"/>
  <c r="AR46" i="1"/>
  <c r="AR47" i="1"/>
  <c r="AR48" i="1"/>
  <c r="AI35" i="1"/>
  <c r="AJ35" i="1"/>
  <c r="AK35" i="1"/>
  <c r="AL35" i="1"/>
  <c r="AM35" i="1"/>
  <c r="AN25" i="1"/>
  <c r="AN26" i="1"/>
  <c r="AN28" i="1"/>
  <c r="AN29" i="1"/>
  <c r="AN30" i="1"/>
  <c r="AN32" i="1"/>
  <c r="AN33" i="1"/>
  <c r="AN34" i="1"/>
  <c r="AF25" i="1"/>
  <c r="AF26" i="1"/>
  <c r="AF28" i="1"/>
  <c r="AF29" i="1"/>
  <c r="AF30" i="1"/>
  <c r="AF32" i="1"/>
  <c r="AF33" i="1"/>
  <c r="AF3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M49" i="1" l="1"/>
  <c r="L49" i="1"/>
  <c r="K49" i="1"/>
  <c r="I49" i="1"/>
  <c r="H49" i="1"/>
  <c r="G49" i="1"/>
  <c r="E49" i="1"/>
  <c r="D49" i="1"/>
  <c r="C49" i="1"/>
  <c r="AQ44" i="1"/>
  <c r="AP44" i="1"/>
  <c r="L24" i="3" s="1"/>
  <c r="M24" i="3" s="1"/>
  <c r="AO44" i="1"/>
  <c r="AM44" i="1"/>
  <c r="AL44" i="1"/>
  <c r="AK44" i="1"/>
  <c r="AJ44" i="1"/>
  <c r="AE44" i="1"/>
  <c r="AD44" i="1"/>
  <c r="AC44" i="1"/>
  <c r="AB44" i="1"/>
  <c r="P44" i="1"/>
  <c r="O44" i="1"/>
  <c r="N44" i="1"/>
  <c r="L44" i="1"/>
  <c r="M44" i="1"/>
  <c r="K44" i="1"/>
  <c r="H44" i="1"/>
  <c r="I44" i="1"/>
  <c r="G44" i="1"/>
  <c r="D44" i="1"/>
  <c r="E44" i="1"/>
  <c r="C44" i="1"/>
  <c r="AR6" i="1" l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8" i="1"/>
  <c r="AR29" i="1"/>
  <c r="AR30" i="1"/>
  <c r="AR32" i="1"/>
  <c r="AR33" i="1"/>
  <c r="AR34" i="1"/>
  <c r="AR37" i="1"/>
  <c r="AR38" i="1"/>
  <c r="AR39" i="1"/>
  <c r="AR50" i="1"/>
  <c r="AR51" i="1"/>
  <c r="AR52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50" i="1"/>
  <c r="AN51" i="1"/>
  <c r="AN52" i="1"/>
  <c r="AN54" i="1"/>
  <c r="AN53" i="1" s="1"/>
  <c r="AF37" i="1"/>
  <c r="AF38" i="1"/>
  <c r="AF39" i="1"/>
  <c r="AF45" i="1"/>
  <c r="AF46" i="1"/>
  <c r="AF47" i="1"/>
  <c r="AF48" i="1"/>
  <c r="AF50" i="1"/>
  <c r="AF51" i="1"/>
  <c r="AF52" i="1"/>
  <c r="AF54" i="1"/>
  <c r="AF53" i="1" s="1"/>
  <c r="AA25" i="1"/>
  <c r="AA26" i="1"/>
  <c r="AA28" i="1"/>
  <c r="AA29" i="1"/>
  <c r="AA30" i="1"/>
  <c r="AA32" i="1"/>
  <c r="AA33" i="1"/>
  <c r="AA34" i="1"/>
  <c r="AA37" i="1"/>
  <c r="AA38" i="1"/>
  <c r="AA39" i="1"/>
  <c r="AA45" i="1"/>
  <c r="AA46" i="1"/>
  <c r="AA47" i="1"/>
  <c r="AA48" i="1"/>
  <c r="AA50" i="1"/>
  <c r="AA51" i="1"/>
  <c r="AA52" i="1"/>
  <c r="AA54" i="1"/>
  <c r="AA53" i="1" s="1"/>
  <c r="J45" i="1"/>
  <c r="J46" i="1"/>
  <c r="J47" i="1"/>
  <c r="J48" i="1"/>
  <c r="J50" i="1"/>
  <c r="J51" i="1"/>
  <c r="J52" i="1"/>
  <c r="J54" i="1"/>
  <c r="J53" i="1" s="1"/>
  <c r="Q38" i="1"/>
  <c r="Q39" i="1"/>
  <c r="Q45" i="1"/>
  <c r="Q46" i="1"/>
  <c r="Q47" i="1"/>
  <c r="Q48" i="1"/>
  <c r="Q50" i="1"/>
  <c r="Q51" i="1"/>
  <c r="Q52" i="1"/>
  <c r="Q54" i="1"/>
  <c r="Q53" i="1" s="1"/>
  <c r="Q37" i="1"/>
  <c r="AN5" i="1" l="1"/>
  <c r="Q26" i="1"/>
  <c r="Q28" i="1"/>
  <c r="Q29" i="1"/>
  <c r="Q30" i="1"/>
  <c r="Q32" i="1"/>
  <c r="Q33" i="1"/>
  <c r="Q34" i="1"/>
  <c r="Q25" i="1"/>
  <c r="AR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AQ40" i="1"/>
  <c r="AP40" i="1"/>
  <c r="L20" i="3" s="1"/>
  <c r="M20" i="3" s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L17" i="3" s="1"/>
  <c r="M17" i="3" s="1"/>
  <c r="AO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L14" i="3" s="1"/>
  <c r="M14" i="3" s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P4" i="1"/>
  <c r="L9" i="3" s="1"/>
  <c r="M9" i="3" s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E4" i="1"/>
  <c r="D4" i="1"/>
  <c r="C4" i="1"/>
  <c r="J25" i="1" l="1"/>
  <c r="J26" i="1"/>
  <c r="J28" i="1"/>
  <c r="J29" i="1"/>
  <c r="J30" i="1"/>
  <c r="J32" i="1"/>
  <c r="J33" i="1"/>
  <c r="J34" i="1"/>
  <c r="J37" i="1"/>
  <c r="J38" i="1"/>
  <c r="J39" i="1"/>
  <c r="F54" i="1"/>
  <c r="F53" i="1" s="1"/>
  <c r="F51" i="1"/>
  <c r="F52" i="1"/>
  <c r="F50" i="1"/>
  <c r="F46" i="1"/>
  <c r="F47" i="1"/>
  <c r="F48" i="1"/>
  <c r="F45" i="1"/>
  <c r="F37" i="1"/>
  <c r="F38" i="1"/>
  <c r="F39" i="1"/>
  <c r="F26" i="1"/>
  <c r="F28" i="1"/>
  <c r="F29" i="1"/>
  <c r="F30" i="1"/>
  <c r="F31" i="1"/>
  <c r="F32" i="1"/>
  <c r="F33" i="1"/>
  <c r="F34" i="1"/>
  <c r="F2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Q8" i="1" l="1"/>
  <c r="B40" i="1"/>
  <c r="B44" i="1"/>
  <c r="B49" i="1"/>
  <c r="B53" i="1"/>
  <c r="AR49" i="1" l="1"/>
  <c r="AF49" i="1"/>
  <c r="AA49" i="1"/>
  <c r="AN49" i="1"/>
  <c r="Q49" i="1"/>
  <c r="J49" i="1"/>
  <c r="F49" i="1"/>
  <c r="AR44" i="1"/>
  <c r="AN44" i="1"/>
  <c r="J44" i="1"/>
  <c r="AF44" i="1"/>
  <c r="AA44" i="1"/>
  <c r="Q44" i="1"/>
  <c r="F44" i="1"/>
  <c r="AN40" i="1"/>
  <c r="Q40" i="1"/>
  <c r="AR40" i="1"/>
  <c r="AF40" i="1"/>
  <c r="AA40" i="1"/>
  <c r="J40" i="1"/>
  <c r="F40" i="1"/>
  <c r="B35" i="1"/>
  <c r="AR36" i="1"/>
  <c r="Q36" i="1"/>
  <c r="AF36" i="1"/>
  <c r="AA36" i="1"/>
  <c r="J36" i="1"/>
  <c r="F36" i="1"/>
  <c r="AF27" i="1"/>
  <c r="AN27" i="1"/>
  <c r="B24" i="1"/>
  <c r="AA27" i="1"/>
  <c r="AR27" i="1"/>
  <c r="Q27" i="1"/>
  <c r="J27" i="1"/>
  <c r="F27" i="1"/>
  <c r="B4" i="1"/>
  <c r="AR8" i="1"/>
  <c r="AN8" i="1"/>
  <c r="J8" i="1"/>
  <c r="AA8" i="1"/>
  <c r="AF8" i="1"/>
  <c r="F8" i="1"/>
  <c r="AO55" i="1"/>
  <c r="AM55" i="1"/>
  <c r="AL55" i="1"/>
  <c r="AK55" i="1"/>
  <c r="AI55" i="1"/>
  <c r="AH55" i="1"/>
  <c r="AG55" i="1"/>
  <c r="AE55" i="1"/>
  <c r="AC55" i="1"/>
  <c r="AB55" i="1"/>
  <c r="Z55" i="1"/>
  <c r="Y55" i="1"/>
  <c r="X55" i="1"/>
  <c r="W55" i="1"/>
  <c r="V55" i="1"/>
  <c r="U55" i="1"/>
  <c r="T55" i="1"/>
  <c r="S55" i="1"/>
  <c r="R55" i="1"/>
  <c r="P55" i="1"/>
  <c r="N55" i="1"/>
  <c r="M55" i="1"/>
  <c r="L55" i="1"/>
  <c r="K55" i="1"/>
  <c r="I55" i="1"/>
  <c r="H55" i="1"/>
  <c r="G55" i="1"/>
  <c r="E55" i="1"/>
  <c r="C55" i="1"/>
  <c r="AQ55" i="1"/>
  <c r="AN35" i="1" l="1"/>
  <c r="AA35" i="1"/>
  <c r="Q35" i="1"/>
  <c r="F35" i="1"/>
  <c r="AF35" i="1"/>
  <c r="J35" i="1"/>
  <c r="AR35" i="1"/>
  <c r="F24" i="1"/>
  <c r="J24" i="1"/>
  <c r="Q24" i="1"/>
  <c r="AA24" i="1"/>
  <c r="AN24" i="1"/>
  <c r="AR24" i="1"/>
  <c r="AF24" i="1"/>
  <c r="AN4" i="1"/>
  <c r="AA4" i="1"/>
  <c r="F4" i="1"/>
  <c r="J4" i="1"/>
  <c r="Q4" i="1"/>
  <c r="AR4" i="1"/>
  <c r="AF4" i="1"/>
  <c r="O55" i="1"/>
  <c r="AD55" i="1"/>
  <c r="AJ55" i="1"/>
  <c r="D55" i="1"/>
  <c r="AP55" i="1"/>
  <c r="B55" i="1" l="1"/>
  <c r="AR55" i="1" s="1"/>
  <c r="Q55" i="1" l="1"/>
  <c r="J55" i="1"/>
  <c r="AA55" i="1"/>
  <c r="AF55" i="1"/>
  <c r="AN55" i="1"/>
  <c r="F55" i="1"/>
  <c r="J23" i="3" l="1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L6" i="3" s="1"/>
  <c r="M6" i="3" s="1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51" i="2" l="1"/>
  <c r="O6" i="2"/>
  <c r="I47" i="2"/>
  <c r="O25" i="2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<sst xmlns="http://schemas.openxmlformats.org/spreadsheetml/2006/main" count="321" uniqueCount="225">
  <si>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</si>
  <si>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</si>
  <si>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</si>
  <si>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</si>
  <si>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</si>
  <si>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</si>
  <si>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</si>
  <si>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</si>
  <si>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</si>
  <si>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</si>
  <si>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</si>
  <si>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</si>
  <si>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</si>
  <si>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</si>
  <si>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</si>
  <si>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</si>
  <si>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</si>
  <si>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</si>
  <si>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</si>
  <si>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</si>
  <si>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</si>
  <si>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</si>
  <si>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</si>
  <si>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</si>
  <si>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</si>
  <si>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</si>
  <si>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</si>
  <si>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</si>
  <si>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</si>
  <si>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</si>
  <si>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</si>
  <si>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</si>
  <si>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</si>
  <si>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</si>
  <si>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</si>
  <si>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</si>
  <si>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</si>
  <si>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</si>
  <si>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</si>
  <si>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</si>
  <si>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</si>
  <si>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</si>
  <si>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</si>
  <si>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</si>
  <si>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</si>
  <si>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</si>
  <si>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</si>
  <si>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</si>
  <si>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</si>
  <si>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</si>
  <si>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</si>
  <si>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</si>
  <si>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</si>
  <si>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</si>
  <si>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</si>
  <si>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</si>
  <si>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</si>
  <si>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</si>
  <si>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</si>
  <si>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</si>
  <si>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</si>
  <si>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</si>
  <si>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</si>
  <si>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</si>
  <si>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</si>
  <si>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</si>
  <si>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</si>
  <si>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</si>
  <si>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</si>
  <si>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</si>
  <si>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</si>
  <si>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</si>
  <si>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</si>
  <si>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</si>
  <si>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</si>
  <si>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</si>
  <si>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</si>
  <si>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</si>
  <si>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</si>
  <si>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</si>
  <si>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</si>
  <si>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</si>
  <si>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</si>
  <si>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</si>
  <si>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</si>
  <si>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</si>
  <si>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</si>
  <si>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</si>
  <si>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</si>
  <si>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</si>
  <si>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</si>
  <si>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</si>
  <si>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</si>
  <si>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</si>
  <si>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</si>
  <si>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</si>
  <si>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</si>
  <si>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</si>
  <si>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</si>
  <si>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</si>
  <si>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</si>
  <si>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</si>
  <si>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</si>
  <si>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</si>
  <si>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</si>
  <si>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</si>
  <si>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</si>
  <si>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</si>
  <si>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</si>
  <si>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</si>
  <si>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</si>
  <si>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</si>
  <si>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</si>
  <si>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</si>
  <si>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</si>
  <si>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</si>
  <si>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</si>
  <si>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</si>
  <si>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</si>
  <si>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</si>
  <si>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</si>
  <si>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</si>
  <si>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</si>
  <si>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</si>
  <si>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</si>
  <si>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</si>
  <si>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</si>
  <si>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</si>
  <si>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</si>
  <si>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</si>
  <si>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</si>
  <si>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</si>
  <si>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</si>
  <si>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</si>
  <si>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</si>
  <si>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</si>
  <si>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</si>
  <si>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</si>
  <si>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</si>
  <si>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</si>
  <si>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</si>
  <si>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</si>
  <si>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</si>
  <si>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</si>
  <si>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</si>
  <si>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</si>
  <si>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</si>
  <si>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</si>
  <si>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</si>
  <si>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</si>
  <si>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</si>
  <si>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</si>
  <si>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</si>
  <si>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</si>
  <si>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</si>
  <si>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</si>
  <si>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</si>
  <si>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</si>
  <si>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</si>
  <si>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</si>
  <si>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</si>
  <si>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</si>
  <si>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</si>
  <si>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</si>
  <si>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</si>
  <si>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</si>
  <si>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</si>
  <si>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</si>
  <si>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</si>
  <si>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</si>
  <si>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</si>
  <si>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</si>
  <si>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</si>
  <si>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</si>
  <si>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</si>
  <si>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</si>
  <si>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</si>
  <si>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</si>
  <si>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</si>
  <si>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</si>
  <si>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</si>
  <si>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</si>
  <si>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</si>
  <si>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</si>
  <si>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</si>
  <si>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</si>
  <si>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</si>
  <si>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</si>
  <si>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</si>
  <si>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</si>
  <si>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</si>
  <si>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</si>
  <si>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</si>
  <si>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</si>
  <si>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</si>
  <si>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</si>
  <si>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</si>
  <si>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</si>
  <si>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</si>
  <si>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</si>
  <si>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</si>
  <si>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</si>
  <si>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</si>
  <si>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</si>
  <si>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</si>
  <si>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</si>
  <si>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</si>
  <si>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</si>
  <si>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</si>
  <si>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</si>
  <si>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</si>
  <si>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</si>
  <si>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</si>
  <si>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</si>
  <si>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</si>
  <si>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</si>
  <si>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</si>
  <si>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</si>
  <si>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</si>
  <si>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</si>
  <si>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 xml:space="preserve">Limit finansowy zgodny z arkuszem kalkulacyjnym z dnia 08.05.2019     </t>
  </si>
  <si>
    <t>30.04.2019 r.</t>
  </si>
  <si>
    <t>Cel końcowy na 2023 r.</t>
  </si>
  <si>
    <t>*** kwoty możliwe do poświadczenia</t>
  </si>
  <si>
    <t>4.Wydatki możliwe do poświadczenia - nie uwzględniają zwrotów i środków odzyskanych.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</si>
</sst>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8" fillId="13" borderId="48" xfId="0" applyNumberFormat="1" applyFont="1" applyFill="1" applyBorder="1" applyAlignment="1">
      <alignment horizontal="center" vertical="center" wrapText="1" readingOrder="1"/>
    </xf>
    <xf numFmtId="0" fontId="21" fillId="4" borderId="0" xfId="0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27.179687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220</v>
      </c>
      <c r="B1" s="132">
        <v>4.2944000000000004</v>
      </c>
      <c r="C1" s="212"/>
      <c r="D1" s="212"/>
      <c r="E1" s="56"/>
      <c r="F1" s="213"/>
      <c r="G1" s="213"/>
      <c r="H1" s="213"/>
      <c r="I1" s="213"/>
      <c r="J1" s="213"/>
      <c r="K1" s="64"/>
      <c r="L1" s="64"/>
      <c r="M1" s="65"/>
      <c r="N1" s="66"/>
      <c r="O1" s="67" t="s">
        <v>0</v>
      </c>
      <c r="P1" s="222" t="s">
        <v>221</v>
      </c>
      <c r="Q1" s="222"/>
      <c r="R1" s="214"/>
      <c r="S1" s="214"/>
      <c r="T1" s="214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23" t="s">
        <v>1</v>
      </c>
      <c r="B2" s="224" t="s">
        <v>2</v>
      </c>
      <c r="C2" s="210" t="s">
        <v>180</v>
      </c>
      <c r="D2" s="210"/>
      <c r="E2" s="210"/>
      <c r="F2" s="225"/>
      <c r="G2" s="226" t="s">
        <v>179</v>
      </c>
      <c r="H2" s="227"/>
      <c r="I2" s="227"/>
      <c r="J2" s="228"/>
      <c r="K2" s="218" t="s">
        <v>181</v>
      </c>
      <c r="L2" s="218"/>
      <c r="M2" s="218"/>
      <c r="N2" s="215" t="s">
        <v>3</v>
      </c>
      <c r="O2" s="215"/>
      <c r="P2" s="215"/>
      <c r="Q2" s="216"/>
      <c r="R2" s="217"/>
      <c r="S2" s="217"/>
      <c r="T2" s="217"/>
      <c r="U2" s="218" t="s">
        <v>4</v>
      </c>
      <c r="V2" s="218"/>
      <c r="W2" s="218"/>
      <c r="X2" s="218" t="s">
        <v>5</v>
      </c>
      <c r="Y2" s="218"/>
      <c r="Z2" s="218"/>
      <c r="AA2" s="219"/>
      <c r="AB2" s="210" t="s">
        <v>6</v>
      </c>
      <c r="AC2" s="220"/>
      <c r="AD2" s="220"/>
      <c r="AE2" s="220"/>
      <c r="AF2" s="221"/>
      <c r="AG2" s="220"/>
      <c r="AH2" s="220"/>
      <c r="AI2" s="210" t="s">
        <v>7</v>
      </c>
      <c r="AJ2" s="210"/>
      <c r="AK2" s="210"/>
      <c r="AL2" s="210"/>
      <c r="AM2" s="210"/>
      <c r="AN2" s="221"/>
      <c r="AO2" s="210" t="s">
        <v>173</v>
      </c>
      <c r="AP2" s="210"/>
      <c r="AQ2" s="210"/>
      <c r="AR2" s="211"/>
    </row>
    <row r="3" spans="1:47" s="68" customFormat="1" ht="58.5" thickBot="1" x14ac:dyDescent="0.4">
      <c r="A3" s="223"/>
      <c r="B3" s="224"/>
      <c r="C3" s="112" t="s">
        <v>8</v>
      </c>
      <c r="D3" s="111" t="s">
        <v>9</v>
      </c>
      <c r="E3" s="111" t="s">
        <v>10</v>
      </c>
      <c r="F3" s="87" t="s">
        <v>11</v>
      </c>
      <c r="G3" s="112" t="s">
        <v>8</v>
      </c>
      <c r="H3" s="111" t="s">
        <v>9</v>
      </c>
      <c r="I3" s="111" t="s">
        <v>10</v>
      </c>
      <c r="J3" s="87" t="s">
        <v>11</v>
      </c>
      <c r="K3" s="113" t="s">
        <v>174</v>
      </c>
      <c r="L3" s="111" t="s">
        <v>175</v>
      </c>
      <c r="M3" s="111" t="s">
        <v>10</v>
      </c>
      <c r="N3" s="112" t="s">
        <v>8</v>
      </c>
      <c r="O3" s="111" t="s">
        <v>12</v>
      </c>
      <c r="P3" s="111" t="s">
        <v>10</v>
      </c>
      <c r="Q3" s="87" t="s">
        <v>11</v>
      </c>
      <c r="R3" s="113" t="s">
        <v>176</v>
      </c>
      <c r="S3" s="111" t="s">
        <v>177</v>
      </c>
      <c r="T3" s="111" t="s">
        <v>10</v>
      </c>
      <c r="U3" s="112" t="s">
        <v>8</v>
      </c>
      <c r="V3" s="111" t="s">
        <v>12</v>
      </c>
      <c r="W3" s="111" t="s">
        <v>10</v>
      </c>
      <c r="X3" s="113" t="s">
        <v>8</v>
      </c>
      <c r="Y3" s="111" t="s">
        <v>12</v>
      </c>
      <c r="Z3" s="111" t="s">
        <v>10</v>
      </c>
      <c r="AA3" s="87" t="s">
        <v>11</v>
      </c>
      <c r="AB3" s="113" t="s">
        <v>13</v>
      </c>
      <c r="AC3" s="113" t="s">
        <v>14</v>
      </c>
      <c r="AD3" s="111" t="s">
        <v>9</v>
      </c>
      <c r="AE3" s="111" t="s">
        <v>10</v>
      </c>
      <c r="AF3" s="87" t="s">
        <v>11</v>
      </c>
      <c r="AG3" s="113" t="s">
        <v>178</v>
      </c>
      <c r="AH3" s="111" t="s">
        <v>182</v>
      </c>
      <c r="AI3" s="113" t="s">
        <v>13</v>
      </c>
      <c r="AJ3" s="111" t="s">
        <v>12</v>
      </c>
      <c r="AK3" s="111" t="s">
        <v>10</v>
      </c>
      <c r="AL3" s="111" t="s">
        <v>15</v>
      </c>
      <c r="AM3" s="111" t="s">
        <v>16</v>
      </c>
      <c r="AN3" s="87" t="s">
        <v>11</v>
      </c>
      <c r="AO3" s="113" t="s">
        <v>13</v>
      </c>
      <c r="AP3" s="111" t="s">
        <v>12</v>
      </c>
      <c r="AQ3" s="111" t="s">
        <v>10</v>
      </c>
      <c r="AR3" s="87" t="s">
        <v>11</v>
      </c>
    </row>
    <row r="4" spans="1:47" s="68" customFormat="1" ht="54.5" thickBot="1" x14ac:dyDescent="0.4">
      <c r="A4" s="168" t="s">
        <v>183</v>
      </c>
      <c r="B4" s="136">
        <f>SUM(B5+B6+B7+B8+B12+B13+B14+B15+B16+B17+B18+B19+B20+B21+B22+B23)</f>
        <v>981835873.01752591</v>
      </c>
      <c r="C4" s="148">
        <f>SUM(C5+C6+C7+C8+C12+C13+C14+C15+C16+C17+C18+C19+C20+C21+C22+C23)</f>
        <v>3757</v>
      </c>
      <c r="D4" s="149">
        <f t="shared" ref="D4:AQ4" si="0">SUM(D5+D6+D7+D8+D12+D13+D14+D15+D16+D17+D18+D19+D20+D21+D22+D23)</f>
        <v>891038104.48000002</v>
      </c>
      <c r="E4" s="149">
        <f t="shared" si="0"/>
        <v>617249346.89999986</v>
      </c>
      <c r="F4" s="198">
        <f>D4/B4</f>
        <v>0.90752245764002026</v>
      </c>
      <c r="G4" s="148">
        <f t="shared" si="0"/>
        <v>3320</v>
      </c>
      <c r="H4" s="149">
        <f t="shared" si="0"/>
        <v>634218066.98000002</v>
      </c>
      <c r="I4" s="149">
        <f t="shared" si="0"/>
        <v>424634318.77750003</v>
      </c>
      <c r="J4" s="198">
        <f>H4/B4</f>
        <v>0.64595120672340633</v>
      </c>
      <c r="K4" s="148">
        <f t="shared" si="0"/>
        <v>328</v>
      </c>
      <c r="L4" s="149">
        <f t="shared" si="0"/>
        <v>143581356.33999997</v>
      </c>
      <c r="M4" s="149">
        <f t="shared" si="0"/>
        <v>104135201.50750001</v>
      </c>
      <c r="N4" s="148">
        <f t="shared" si="0"/>
        <v>2807</v>
      </c>
      <c r="O4" s="149">
        <f t="shared" si="0"/>
        <v>509437425.66000009</v>
      </c>
      <c r="P4" s="149">
        <f t="shared" si="0"/>
        <v>335757651.23750001</v>
      </c>
      <c r="Q4" s="139">
        <f>O4/B4</f>
        <v>0.51886210278131339</v>
      </c>
      <c r="R4" s="148">
        <f t="shared" si="0"/>
        <v>13</v>
      </c>
      <c r="S4" s="149">
        <f t="shared" si="0"/>
        <v>4860352.5599999996</v>
      </c>
      <c r="T4" s="149">
        <f t="shared" si="0"/>
        <v>2739912.5575000001</v>
      </c>
      <c r="U4" s="148">
        <f t="shared" si="0"/>
        <v>35</v>
      </c>
      <c r="V4" s="149">
        <f t="shared" si="0"/>
        <v>814199.26000000024</v>
      </c>
      <c r="W4" s="149">
        <f t="shared" si="0"/>
        <v>610649.44450000022</v>
      </c>
      <c r="X4" s="148">
        <f t="shared" si="0"/>
        <v>2794</v>
      </c>
      <c r="Y4" s="149">
        <f t="shared" si="0"/>
        <v>503762873.84000003</v>
      </c>
      <c r="Z4" s="149">
        <f t="shared" si="0"/>
        <v>332407089.22049993</v>
      </c>
      <c r="AA4" s="139">
        <f>Y4/B4</f>
        <v>0.51308257080866282</v>
      </c>
      <c r="AB4" s="148">
        <f t="shared" si="0"/>
        <v>2406</v>
      </c>
      <c r="AC4" s="148">
        <f t="shared" si="0"/>
        <v>2412</v>
      </c>
      <c r="AD4" s="149">
        <f t="shared" si="0"/>
        <v>244010756.59</v>
      </c>
      <c r="AE4" s="149">
        <f t="shared" si="0"/>
        <v>156435525.20000002</v>
      </c>
      <c r="AF4" s="139">
        <f>AD4/B4</f>
        <v>0.24852499617891266</v>
      </c>
      <c r="AG4" s="148">
        <f t="shared" si="0"/>
        <v>5</v>
      </c>
      <c r="AH4" s="149">
        <f t="shared" si="0"/>
        <v>277500</v>
      </c>
      <c r="AI4" s="148">
        <f t="shared" si="0"/>
        <v>2654</v>
      </c>
      <c r="AJ4" s="149">
        <f t="shared" si="0"/>
        <v>268811046.02999997</v>
      </c>
      <c r="AK4" s="149">
        <f t="shared" si="0"/>
        <v>156680684.89999998</v>
      </c>
      <c r="AL4" s="149">
        <f t="shared" si="0"/>
        <v>84410947.672361791</v>
      </c>
      <c r="AM4" s="149">
        <f t="shared" si="0"/>
        <v>63308211.299999997</v>
      </c>
      <c r="AN4" s="139">
        <f>AJ4/B4</f>
        <v>0.27378409509916291</v>
      </c>
      <c r="AO4" s="148">
        <f t="shared" si="0"/>
        <v>2337</v>
      </c>
      <c r="AP4" s="149">
        <f t="shared" si="0"/>
        <v>227882745.69</v>
      </c>
      <c r="AQ4" s="149">
        <f t="shared" si="0"/>
        <v>125984459.89999999</v>
      </c>
      <c r="AR4" s="141">
        <f>AP4/B4</f>
        <v>0.23209861439431462</v>
      </c>
      <c r="AT4" s="126"/>
      <c r="AU4" s="126"/>
    </row>
    <row r="5" spans="1:47" ht="27" x14ac:dyDescent="0.3">
      <c r="A5" s="169" t="s">
        <v>18</v>
      </c>
      <c r="B5" s="178">
        <v>8478519.8080000002</v>
      </c>
      <c r="C5" s="142">
        <v>3</v>
      </c>
      <c r="D5" s="143">
        <v>9954416.0800000001</v>
      </c>
      <c r="E5" s="144">
        <v>7465812.0600000005</v>
      </c>
      <c r="F5" s="114">
        <f>D5/B5</f>
        <v>1.1740747566111012</v>
      </c>
      <c r="G5" s="145">
        <v>1</v>
      </c>
      <c r="H5" s="143">
        <v>8181268.0800000001</v>
      </c>
      <c r="I5" s="143">
        <v>6135951.0600000005</v>
      </c>
      <c r="J5" s="197">
        <f>H5/$B5</f>
        <v>0.9649406105391739</v>
      </c>
      <c r="K5" s="145">
        <v>1</v>
      </c>
      <c r="L5" s="143">
        <v>411000</v>
      </c>
      <c r="M5" s="146">
        <v>308250</v>
      </c>
      <c r="N5" s="145">
        <v>0</v>
      </c>
      <c r="O5" s="143">
        <v>0</v>
      </c>
      <c r="P5" s="143">
        <v>0</v>
      </c>
      <c r="Q5" s="197">
        <f>O5/$B5</f>
        <v>0</v>
      </c>
      <c r="R5" s="145">
        <v>0</v>
      </c>
      <c r="S5" s="143">
        <v>0</v>
      </c>
      <c r="T5" s="146">
        <v>0</v>
      </c>
      <c r="U5" s="145">
        <v>0</v>
      </c>
      <c r="V5" s="143">
        <v>0</v>
      </c>
      <c r="W5" s="146">
        <v>0</v>
      </c>
      <c r="X5" s="145">
        <v>0</v>
      </c>
      <c r="Y5" s="143">
        <v>0</v>
      </c>
      <c r="Z5" s="143">
        <v>0</v>
      </c>
      <c r="AA5" s="197">
        <f>Y5/$B5</f>
        <v>0</v>
      </c>
      <c r="AB5" s="145">
        <v>0</v>
      </c>
      <c r="AC5" s="147">
        <v>0</v>
      </c>
      <c r="AD5" s="143">
        <v>0</v>
      </c>
      <c r="AE5" s="143">
        <v>0</v>
      </c>
      <c r="AF5" s="197">
        <f>AD5/$B5</f>
        <v>0</v>
      </c>
      <c r="AG5" s="147">
        <v>0</v>
      </c>
      <c r="AH5" s="146">
        <v>0</v>
      </c>
      <c r="AI5" s="145">
        <v>0</v>
      </c>
      <c r="AJ5" s="143">
        <v>0</v>
      </c>
      <c r="AK5" s="143">
        <v>0</v>
      </c>
      <c r="AL5" s="143">
        <v>0</v>
      </c>
      <c r="AM5" s="143">
        <v>0</v>
      </c>
      <c r="AN5" s="197">
        <f>AJ5/$B5</f>
        <v>0</v>
      </c>
      <c r="AO5" s="145">
        <v>0</v>
      </c>
      <c r="AP5" s="143">
        <v>0</v>
      </c>
      <c r="AQ5" s="143">
        <v>0</v>
      </c>
      <c r="AR5" s="197">
        <f>AP5/$B5</f>
        <v>0</v>
      </c>
    </row>
    <row r="6" spans="1:47" ht="27" x14ac:dyDescent="0.3">
      <c r="A6" s="170" t="s">
        <v>19</v>
      </c>
      <c r="B6" s="179">
        <v>20587353.600000001</v>
      </c>
      <c r="C6" s="69">
        <v>349</v>
      </c>
      <c r="D6" s="70">
        <v>20674049.059999999</v>
      </c>
      <c r="E6" s="88">
        <v>15505536.794999998</v>
      </c>
      <c r="F6" s="197">
        <f t="shared" ref="F6:F54" si="1">D6/B6</f>
        <v>1.0042111026839311</v>
      </c>
      <c r="G6" s="72">
        <v>211</v>
      </c>
      <c r="H6" s="70">
        <v>9705908.9400000013</v>
      </c>
      <c r="I6" s="70">
        <v>7279431.705000001</v>
      </c>
      <c r="J6" s="197">
        <f t="shared" ref="J6:J55" si="2">H6/$B6</f>
        <v>0.4714500527158576</v>
      </c>
      <c r="K6" s="72">
        <v>25</v>
      </c>
      <c r="L6" s="70">
        <v>1215552.5</v>
      </c>
      <c r="M6" s="71">
        <v>911664.375</v>
      </c>
      <c r="N6" s="72">
        <v>126</v>
      </c>
      <c r="O6" s="70">
        <v>5542816.4800000004</v>
      </c>
      <c r="P6" s="70">
        <v>4157112.3600000003</v>
      </c>
      <c r="Q6" s="197">
        <f t="shared" ref="Q6:Q23" si="3">O6/$B6</f>
        <v>0.26923404472928469</v>
      </c>
      <c r="R6" s="72">
        <v>1</v>
      </c>
      <c r="S6" s="70">
        <v>41472</v>
      </c>
      <c r="T6" s="71">
        <v>31104</v>
      </c>
      <c r="U6" s="72">
        <v>3</v>
      </c>
      <c r="V6" s="70">
        <v>14000</v>
      </c>
      <c r="W6" s="71">
        <v>10500</v>
      </c>
      <c r="X6" s="72">
        <v>125</v>
      </c>
      <c r="Y6" s="70">
        <v>5487344.4800000004</v>
      </c>
      <c r="Z6" s="70">
        <v>4115508.3600000003</v>
      </c>
      <c r="AA6" s="197">
        <f t="shared" ref="AA6:AA55" si="4">Y6/$B6</f>
        <v>0.26653957505252157</v>
      </c>
      <c r="AB6" s="72">
        <v>23</v>
      </c>
      <c r="AC6" s="73">
        <v>23</v>
      </c>
      <c r="AD6" s="70">
        <v>1079512</v>
      </c>
      <c r="AE6" s="70">
        <v>809634</v>
      </c>
      <c r="AF6" s="197">
        <f t="shared" ref="AF6:AF55" si="5">AD6/$B6</f>
        <v>5.2435685565725164E-2</v>
      </c>
      <c r="AG6" s="73">
        <v>0</v>
      </c>
      <c r="AH6" s="71">
        <v>0</v>
      </c>
      <c r="AI6" s="72">
        <v>82</v>
      </c>
      <c r="AJ6" s="70">
        <v>3085117.2</v>
      </c>
      <c r="AK6" s="70">
        <v>2313837.9</v>
      </c>
      <c r="AL6" s="70">
        <v>3001797.1999999993</v>
      </c>
      <c r="AM6" s="70">
        <v>2251347.9</v>
      </c>
      <c r="AN6" s="197">
        <f t="shared" ref="AN6:AN55" si="6">AJ6/$B6</f>
        <v>0.1498549672746671</v>
      </c>
      <c r="AO6" s="72">
        <v>3</v>
      </c>
      <c r="AP6" s="70">
        <v>139000</v>
      </c>
      <c r="AQ6" s="70">
        <v>104250</v>
      </c>
      <c r="AR6" s="197">
        <f t="shared" ref="AR6:AR55" si="7">AP6/$B6</f>
        <v>6.7517177147042341E-3</v>
      </c>
      <c r="AS6" s="120"/>
    </row>
    <row r="7" spans="1:47" s="75" customFormat="1" ht="27" x14ac:dyDescent="0.3">
      <c r="A7" s="170" t="s">
        <v>20</v>
      </c>
      <c r="B7" s="179">
        <v>10091840.000000002</v>
      </c>
      <c r="C7" s="100">
        <v>5</v>
      </c>
      <c r="D7" s="96">
        <v>16285508.65</v>
      </c>
      <c r="E7" s="97">
        <v>12214131.487500001</v>
      </c>
      <c r="F7" s="197">
        <f t="shared" si="1"/>
        <v>1.6137303653248563</v>
      </c>
      <c r="G7" s="98">
        <v>0</v>
      </c>
      <c r="H7" s="96">
        <v>0</v>
      </c>
      <c r="I7" s="96">
        <v>0</v>
      </c>
      <c r="J7" s="197">
        <f t="shared" si="2"/>
        <v>0</v>
      </c>
      <c r="K7" s="98">
        <v>0</v>
      </c>
      <c r="L7" s="96">
        <v>0</v>
      </c>
      <c r="M7" s="101">
        <v>0</v>
      </c>
      <c r="N7" s="98">
        <v>0</v>
      </c>
      <c r="O7" s="96">
        <v>0</v>
      </c>
      <c r="P7" s="96">
        <v>0</v>
      </c>
      <c r="Q7" s="197">
        <f t="shared" si="3"/>
        <v>0</v>
      </c>
      <c r="R7" s="98">
        <v>0</v>
      </c>
      <c r="S7" s="96">
        <v>0</v>
      </c>
      <c r="T7" s="101">
        <v>0</v>
      </c>
      <c r="U7" s="98">
        <v>0</v>
      </c>
      <c r="V7" s="96">
        <v>0</v>
      </c>
      <c r="W7" s="101">
        <v>0</v>
      </c>
      <c r="X7" s="98">
        <v>0</v>
      </c>
      <c r="Y7" s="96">
        <v>0</v>
      </c>
      <c r="Z7" s="96">
        <v>0</v>
      </c>
      <c r="AA7" s="197">
        <f t="shared" si="4"/>
        <v>0</v>
      </c>
      <c r="AB7" s="98">
        <v>0</v>
      </c>
      <c r="AC7" s="99">
        <v>0</v>
      </c>
      <c r="AD7" s="96">
        <v>0</v>
      </c>
      <c r="AE7" s="96">
        <v>0</v>
      </c>
      <c r="AF7" s="197">
        <f t="shared" si="5"/>
        <v>0</v>
      </c>
      <c r="AG7" s="99">
        <v>0</v>
      </c>
      <c r="AH7" s="101">
        <v>0</v>
      </c>
      <c r="AI7" s="98">
        <v>0</v>
      </c>
      <c r="AJ7" s="96">
        <v>0</v>
      </c>
      <c r="AK7" s="96">
        <v>0</v>
      </c>
      <c r="AL7" s="96">
        <v>0</v>
      </c>
      <c r="AM7" s="96">
        <v>0</v>
      </c>
      <c r="AN7" s="197">
        <f t="shared" si="6"/>
        <v>0</v>
      </c>
      <c r="AO7" s="98">
        <v>0</v>
      </c>
      <c r="AP7" s="96">
        <v>0</v>
      </c>
      <c r="AQ7" s="96">
        <v>0</v>
      </c>
      <c r="AR7" s="197">
        <f t="shared" si="7"/>
        <v>0</v>
      </c>
      <c r="AS7" s="120"/>
    </row>
    <row r="8" spans="1:47" s="75" customFormat="1" ht="27" x14ac:dyDescent="0.3">
      <c r="A8" s="170" t="s">
        <v>21</v>
      </c>
      <c r="B8" s="179">
        <v>113863178.34481066</v>
      </c>
      <c r="C8" s="72">
        <v>22</v>
      </c>
      <c r="D8" s="102">
        <v>62928511.590000004</v>
      </c>
      <c r="E8" s="102">
        <v>47196383.692499995</v>
      </c>
      <c r="F8" s="197">
        <f t="shared" si="1"/>
        <v>0.55266779396789933</v>
      </c>
      <c r="G8" s="72">
        <v>15</v>
      </c>
      <c r="H8" s="102">
        <v>56831360.590000004</v>
      </c>
      <c r="I8" s="102">
        <v>42623520.442500003</v>
      </c>
      <c r="J8" s="197">
        <f t="shared" si="2"/>
        <v>0.49911974543603721</v>
      </c>
      <c r="K8" s="72">
        <v>7</v>
      </c>
      <c r="L8" s="102">
        <v>6097151</v>
      </c>
      <c r="M8" s="71">
        <v>4572863.25</v>
      </c>
      <c r="N8" s="98">
        <v>8</v>
      </c>
      <c r="O8" s="102">
        <v>40292575.609999999</v>
      </c>
      <c r="P8" s="102">
        <v>30219431.690000001</v>
      </c>
      <c r="Q8" s="197">
        <f t="shared" si="3"/>
        <v>0.35386835494774627</v>
      </c>
      <c r="R8" s="72">
        <v>0</v>
      </c>
      <c r="S8" s="102">
        <v>0</v>
      </c>
      <c r="T8" s="71">
        <v>0</v>
      </c>
      <c r="U8" s="98">
        <v>4</v>
      </c>
      <c r="V8" s="102">
        <v>292474.5700000003</v>
      </c>
      <c r="W8" s="102">
        <v>219355.92750000022</v>
      </c>
      <c r="X8" s="98">
        <v>8</v>
      </c>
      <c r="Y8" s="102">
        <v>40000101.039999999</v>
      </c>
      <c r="Z8" s="102">
        <v>30000075.762500003</v>
      </c>
      <c r="AA8" s="197">
        <f t="shared" si="4"/>
        <v>0.35129970567717789</v>
      </c>
      <c r="AB8" s="98">
        <v>6</v>
      </c>
      <c r="AC8" s="99">
        <v>9</v>
      </c>
      <c r="AD8" s="102">
        <v>26007361.5</v>
      </c>
      <c r="AE8" s="102">
        <v>19505521.125</v>
      </c>
      <c r="AF8" s="197">
        <f t="shared" si="5"/>
        <v>0.22840888404890808</v>
      </c>
      <c r="AG8" s="98">
        <v>1</v>
      </c>
      <c r="AH8" s="71">
        <v>0</v>
      </c>
      <c r="AI8" s="98">
        <v>6</v>
      </c>
      <c r="AJ8" s="102">
        <v>27327378.149999999</v>
      </c>
      <c r="AK8" s="102">
        <v>20495533.57</v>
      </c>
      <c r="AL8" s="102">
        <v>26282699.959999964</v>
      </c>
      <c r="AM8" s="102">
        <v>19712024.949999999</v>
      </c>
      <c r="AN8" s="197">
        <f t="shared" si="6"/>
        <v>0.24000189128082114</v>
      </c>
      <c r="AO8" s="98">
        <v>6</v>
      </c>
      <c r="AP8" s="102">
        <v>26085154.539999999</v>
      </c>
      <c r="AQ8" s="102">
        <v>19563865.869999997</v>
      </c>
      <c r="AR8" s="197">
        <f t="shared" si="7"/>
        <v>0.2290920991245001</v>
      </c>
      <c r="AS8" s="120"/>
    </row>
    <row r="9" spans="1:47" s="133" customFormat="1" ht="27" outlineLevel="1" collapsed="1" x14ac:dyDescent="0.3">
      <c r="A9" s="171" t="s">
        <v>22</v>
      </c>
      <c r="B9" s="180">
        <v>30398929.116010666</v>
      </c>
      <c r="C9" s="69">
        <v>6</v>
      </c>
      <c r="D9" s="70">
        <v>34208973</v>
      </c>
      <c r="E9" s="88">
        <v>25656729.75</v>
      </c>
      <c r="F9" s="197">
        <f t="shared" si="1"/>
        <v>1.1253348060206054</v>
      </c>
      <c r="G9" s="72">
        <v>5</v>
      </c>
      <c r="H9" s="70">
        <v>28182502</v>
      </c>
      <c r="I9" s="70">
        <v>21136876.5</v>
      </c>
      <c r="J9" s="197">
        <f t="shared" si="2"/>
        <v>0.92708864488113474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197">
        <f t="shared" si="3"/>
        <v>0.87238913248534367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19670415.612500001</v>
      </c>
      <c r="AA9" s="197">
        <f t="shared" si="4"/>
        <v>0.86276791955103804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197">
        <f t="shared" si="5"/>
        <v>0.85546238161078758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97">
        <f t="shared" si="6"/>
        <v>0.89888551158232244</v>
      </c>
      <c r="AO9" s="72">
        <v>5</v>
      </c>
      <c r="AP9" s="70">
        <v>26082933.34</v>
      </c>
      <c r="AQ9" s="70">
        <v>19562199.969999999</v>
      </c>
      <c r="AR9" s="197">
        <f t="shared" si="7"/>
        <v>0.85802145333673963</v>
      </c>
      <c r="AS9" s="209"/>
    </row>
    <row r="10" spans="1:47" s="133" customFormat="1" ht="27" outlineLevel="1" x14ac:dyDescent="0.3">
      <c r="A10" s="171" t="s">
        <v>23</v>
      </c>
      <c r="B10" s="180">
        <v>67317305.228799999</v>
      </c>
      <c r="C10" s="69">
        <v>6</v>
      </c>
      <c r="D10" s="70">
        <v>28397521.890000001</v>
      </c>
      <c r="E10" s="88">
        <v>21298141.417499997</v>
      </c>
      <c r="F10" s="197">
        <f t="shared" si="1"/>
        <v>0.42184579126395039</v>
      </c>
      <c r="G10" s="72">
        <v>6</v>
      </c>
      <c r="H10" s="70">
        <v>28397521.890000001</v>
      </c>
      <c r="I10" s="70">
        <v>21298141.4175</v>
      </c>
      <c r="J10" s="197">
        <f t="shared" si="2"/>
        <v>0.42184579126395039</v>
      </c>
      <c r="K10" s="72">
        <v>0</v>
      </c>
      <c r="L10" s="70">
        <v>0</v>
      </c>
      <c r="M10" s="71">
        <v>0</v>
      </c>
      <c r="N10" s="72">
        <v>2</v>
      </c>
      <c r="O10" s="70">
        <v>13770659.010000002</v>
      </c>
      <c r="P10" s="70">
        <v>10327994.25</v>
      </c>
      <c r="Q10" s="197">
        <f t="shared" si="3"/>
        <v>0.2045634322882636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2</v>
      </c>
      <c r="Y10" s="70">
        <v>13770659.010000002</v>
      </c>
      <c r="Z10" s="70">
        <v>10327994.25</v>
      </c>
      <c r="AA10" s="197">
        <f t="shared" si="4"/>
        <v>0.2045634322882636</v>
      </c>
      <c r="AB10" s="72">
        <v>0</v>
      </c>
      <c r="AC10" s="73">
        <v>0</v>
      </c>
      <c r="AD10" s="70">
        <v>0</v>
      </c>
      <c r="AE10" s="70">
        <v>0</v>
      </c>
      <c r="AF10" s="197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197">
        <f t="shared" si="6"/>
        <v>0</v>
      </c>
      <c r="AO10" s="72">
        <v>0</v>
      </c>
      <c r="AP10" s="70">
        <v>0</v>
      </c>
      <c r="AQ10" s="70">
        <v>0</v>
      </c>
      <c r="AR10" s="197">
        <f t="shared" si="7"/>
        <v>0</v>
      </c>
      <c r="AS10" s="209"/>
    </row>
    <row r="11" spans="1:47" s="134" customFormat="1" ht="40.5" outlineLevel="1" x14ac:dyDescent="0.3">
      <c r="A11" s="171" t="s">
        <v>24</v>
      </c>
      <c r="B11" s="180">
        <v>16146944.000000002</v>
      </c>
      <c r="C11" s="69">
        <v>10</v>
      </c>
      <c r="D11" s="70">
        <v>322016.7</v>
      </c>
      <c r="E11" s="88">
        <v>241512.52499999999</v>
      </c>
      <c r="F11" s="197">
        <f t="shared" si="1"/>
        <v>1.9942888264181752E-2</v>
      </c>
      <c r="G11" s="72">
        <v>4</v>
      </c>
      <c r="H11" s="70">
        <v>251336.7</v>
      </c>
      <c r="I11" s="70">
        <v>188502.52500000002</v>
      </c>
      <c r="J11" s="197">
        <f t="shared" si="2"/>
        <v>1.556558937716016E-2</v>
      </c>
      <c r="K11" s="72">
        <v>6</v>
      </c>
      <c r="L11" s="70">
        <v>70680</v>
      </c>
      <c r="M11" s="71">
        <v>53010</v>
      </c>
      <c r="N11" s="72">
        <v>1</v>
      </c>
      <c r="O11" s="70">
        <v>2221.1999999999998</v>
      </c>
      <c r="P11" s="70">
        <v>1665.8999999999999</v>
      </c>
      <c r="Q11" s="197">
        <f t="shared" si="3"/>
        <v>1.3756163395376857E-4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</v>
      </c>
      <c r="Y11" s="70">
        <v>2221.1999999999998</v>
      </c>
      <c r="Z11" s="70">
        <v>1665.8999999999999</v>
      </c>
      <c r="AA11" s="197">
        <f t="shared" si="4"/>
        <v>1.3756163395376857E-4</v>
      </c>
      <c r="AB11" s="72">
        <v>1</v>
      </c>
      <c r="AC11" s="73">
        <v>1</v>
      </c>
      <c r="AD11" s="70">
        <v>2221.1999999999998</v>
      </c>
      <c r="AE11" s="70">
        <v>1665.8999999999999</v>
      </c>
      <c r="AF11" s="197">
        <f t="shared" si="5"/>
        <v>1.3756163395376857E-4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197">
        <f t="shared" si="6"/>
        <v>0</v>
      </c>
      <c r="AO11" s="72">
        <v>1</v>
      </c>
      <c r="AP11" s="70">
        <v>2221.1999999999998</v>
      </c>
      <c r="AQ11" s="70">
        <v>1665.9</v>
      </c>
      <c r="AR11" s="197">
        <f t="shared" si="7"/>
        <v>1.3756163395376857E-4</v>
      </c>
      <c r="AS11" s="209"/>
    </row>
    <row r="12" spans="1:47" ht="36.75" customHeight="1" x14ac:dyDescent="0.3">
      <c r="A12" s="170" t="s">
        <v>25</v>
      </c>
      <c r="B12" s="179">
        <v>32381382.623637341</v>
      </c>
      <c r="C12" s="69">
        <v>10</v>
      </c>
      <c r="D12" s="70">
        <v>21334266.140000001</v>
      </c>
      <c r="E12" s="88">
        <v>16000699.605</v>
      </c>
      <c r="F12" s="197">
        <f t="shared" si="1"/>
        <v>0.65884358268342413</v>
      </c>
      <c r="G12" s="72">
        <v>10</v>
      </c>
      <c r="H12" s="70">
        <v>21334266.140000001</v>
      </c>
      <c r="I12" s="70">
        <v>16000699.605</v>
      </c>
      <c r="J12" s="197">
        <f t="shared" si="2"/>
        <v>0.65884358268342413</v>
      </c>
      <c r="K12" s="72">
        <v>2</v>
      </c>
      <c r="L12" s="70">
        <v>4564005.91</v>
      </c>
      <c r="M12" s="71">
        <v>3423004.4325000001</v>
      </c>
      <c r="N12" s="72">
        <v>7</v>
      </c>
      <c r="O12" s="70">
        <v>13584488.810000002</v>
      </c>
      <c r="P12" s="70">
        <v>10188366.5875</v>
      </c>
      <c r="Q12" s="197">
        <f t="shared" si="3"/>
        <v>0.41951540389395769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97">
        <f t="shared" si="4"/>
        <v>0.41951540389395769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97">
        <f t="shared" si="5"/>
        <v>0.40492680570188522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197">
        <f t="shared" si="6"/>
        <v>0.41041365109280142</v>
      </c>
      <c r="AO12" s="72">
        <v>5</v>
      </c>
      <c r="AP12" s="70">
        <v>11538427.48</v>
      </c>
      <c r="AQ12" s="70">
        <v>8653820.5899999999</v>
      </c>
      <c r="AR12" s="197">
        <f t="shared" si="7"/>
        <v>0.35632905531270703</v>
      </c>
      <c r="AS12" s="120"/>
    </row>
    <row r="13" spans="1:47" ht="27" x14ac:dyDescent="0.3">
      <c r="A13" s="170" t="s">
        <v>26</v>
      </c>
      <c r="B13" s="179">
        <v>63971124.003168002</v>
      </c>
      <c r="C13" s="69">
        <v>207</v>
      </c>
      <c r="D13" s="70">
        <v>71015925.829999983</v>
      </c>
      <c r="E13" s="88">
        <v>35507962.914999992</v>
      </c>
      <c r="F13" s="197">
        <f t="shared" si="1"/>
        <v>1.1101247154338434</v>
      </c>
      <c r="G13" s="72">
        <v>207</v>
      </c>
      <c r="H13" s="70">
        <v>71015925.829999983</v>
      </c>
      <c r="I13" s="70">
        <v>35507962.914999992</v>
      </c>
      <c r="J13" s="197">
        <f t="shared" si="2"/>
        <v>1.1101247154338434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29242584.75</v>
      </c>
      <c r="Q13" s="197">
        <f t="shared" si="3"/>
        <v>0.9142432700901687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27490381.050000001</v>
      </c>
      <c r="AA13" s="197">
        <f t="shared" si="4"/>
        <v>0.85946218792837248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97">
        <f t="shared" si="5"/>
        <v>0.6931982149915632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97">
        <f t="shared" si="6"/>
        <v>0.83899410533011842</v>
      </c>
      <c r="AO13" s="72">
        <v>154</v>
      </c>
      <c r="AP13" s="70">
        <v>53671395.950000003</v>
      </c>
      <c r="AQ13" s="70">
        <v>26835697.870000001</v>
      </c>
      <c r="AR13" s="197">
        <f t="shared" si="7"/>
        <v>0.83899410533011842</v>
      </c>
      <c r="AS13" s="120"/>
    </row>
    <row r="14" spans="1:47" ht="27" x14ac:dyDescent="0.3">
      <c r="A14" s="170" t="s">
        <v>27</v>
      </c>
      <c r="B14" s="179">
        <v>4036736.0000000005</v>
      </c>
      <c r="C14" s="69">
        <v>1</v>
      </c>
      <c r="D14" s="70">
        <v>300000</v>
      </c>
      <c r="E14" s="88">
        <v>225000</v>
      </c>
      <c r="F14" s="197">
        <f t="shared" si="1"/>
        <v>7.4317468370485459E-2</v>
      </c>
      <c r="G14" s="72">
        <v>1</v>
      </c>
      <c r="H14" s="70">
        <v>300000</v>
      </c>
      <c r="I14" s="70">
        <v>225000</v>
      </c>
      <c r="J14" s="197">
        <f t="shared" si="2"/>
        <v>7.4317468370485459E-2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97">
        <f t="shared" si="3"/>
        <v>7.4317468370485459E-2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97">
        <f t="shared" si="4"/>
        <v>7.4317468370485459E-2</v>
      </c>
      <c r="AB14" s="72">
        <v>0</v>
      </c>
      <c r="AC14" s="73">
        <v>0</v>
      </c>
      <c r="AD14" s="70">
        <v>0</v>
      </c>
      <c r="AE14" s="70">
        <v>0</v>
      </c>
      <c r="AF14" s="197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97">
        <f t="shared" si="6"/>
        <v>0</v>
      </c>
      <c r="AO14" s="72">
        <v>0</v>
      </c>
      <c r="AP14" s="70">
        <v>0</v>
      </c>
      <c r="AQ14" s="70">
        <v>0</v>
      </c>
      <c r="AR14" s="197">
        <f t="shared" si="7"/>
        <v>0</v>
      </c>
      <c r="AS14" s="120"/>
    </row>
    <row r="15" spans="1:47" ht="27" x14ac:dyDescent="0.3">
      <c r="A15" s="170" t="s">
        <v>28</v>
      </c>
      <c r="B15" s="179">
        <v>89046215.08330667</v>
      </c>
      <c r="C15" s="69">
        <v>258</v>
      </c>
      <c r="D15" s="70">
        <v>62063608.159999996</v>
      </c>
      <c r="E15" s="88">
        <v>46547706.1175</v>
      </c>
      <c r="F15" s="197">
        <f t="shared" si="1"/>
        <v>0.69698198965488589</v>
      </c>
      <c r="G15" s="72">
        <v>211</v>
      </c>
      <c r="H15" s="70">
        <v>47806430.629999995</v>
      </c>
      <c r="I15" s="70">
        <v>35854822.972499996</v>
      </c>
      <c r="J15" s="197">
        <f t="shared" si="2"/>
        <v>0.53687212404564266</v>
      </c>
      <c r="K15" s="72">
        <v>48</v>
      </c>
      <c r="L15" s="70">
        <v>12447414.300000001</v>
      </c>
      <c r="M15" s="71">
        <v>9335560.7249999996</v>
      </c>
      <c r="N15" s="72">
        <v>84</v>
      </c>
      <c r="O15" s="70">
        <v>16843269.380000003</v>
      </c>
      <c r="P15" s="70">
        <v>12632451.8825</v>
      </c>
      <c r="Q15" s="197">
        <f t="shared" si="3"/>
        <v>0.18915199668219901</v>
      </c>
      <c r="R15" s="72">
        <v>4</v>
      </c>
      <c r="S15" s="70">
        <v>717790.55999999994</v>
      </c>
      <c r="T15" s="71">
        <v>538342.90749999997</v>
      </c>
      <c r="U15" s="72">
        <v>3</v>
      </c>
      <c r="V15" s="70">
        <v>40902.22</v>
      </c>
      <c r="W15" s="71">
        <v>30676.664499999999</v>
      </c>
      <c r="X15" s="72">
        <v>80</v>
      </c>
      <c r="Y15" s="70">
        <v>16084576.600000001</v>
      </c>
      <c r="Z15" s="70">
        <v>12063432.310500002</v>
      </c>
      <c r="AA15" s="197">
        <f t="shared" si="4"/>
        <v>0.18063178300113228</v>
      </c>
      <c r="AB15" s="72">
        <v>59</v>
      </c>
      <c r="AC15" s="73">
        <v>59</v>
      </c>
      <c r="AD15" s="70">
        <v>11102191.260000002</v>
      </c>
      <c r="AE15" s="70">
        <v>8326643.4450000003</v>
      </c>
      <c r="AF15" s="197">
        <f t="shared" si="5"/>
        <v>0.12467897989390578</v>
      </c>
      <c r="AG15" s="73">
        <v>1</v>
      </c>
      <c r="AH15" s="71">
        <v>117000</v>
      </c>
      <c r="AI15" s="72">
        <v>71</v>
      </c>
      <c r="AJ15" s="71">
        <v>12401216.879999999</v>
      </c>
      <c r="AK15" s="102">
        <v>9300912.4399999995</v>
      </c>
      <c r="AL15" s="70">
        <v>11823190.409999985</v>
      </c>
      <c r="AM15" s="70">
        <v>8867392.7300000004</v>
      </c>
      <c r="AN15" s="197">
        <f t="shared" si="6"/>
        <v>0.13926719814422334</v>
      </c>
      <c r="AO15" s="72">
        <v>39</v>
      </c>
      <c r="AP15" s="70">
        <v>6649360.1200000001</v>
      </c>
      <c r="AQ15" s="70">
        <v>4987019.95</v>
      </c>
      <c r="AR15" s="197">
        <f t="shared" si="7"/>
        <v>7.4673135896671516E-2</v>
      </c>
      <c r="AS15" s="120"/>
    </row>
    <row r="16" spans="1:47" x14ac:dyDescent="0.3">
      <c r="A16" s="170" t="s">
        <v>29</v>
      </c>
      <c r="B16" s="179">
        <v>36059922.965803221</v>
      </c>
      <c r="C16" s="69">
        <v>321</v>
      </c>
      <c r="D16" s="70">
        <v>39220016.230000004</v>
      </c>
      <c r="E16" s="88">
        <v>29415012.172499999</v>
      </c>
      <c r="F16" s="197">
        <f t="shared" si="1"/>
        <v>1.0876344984761503</v>
      </c>
      <c r="G16" s="72">
        <v>269</v>
      </c>
      <c r="H16" s="70">
        <v>32659185.249999993</v>
      </c>
      <c r="I16" s="70">
        <v>24494388.937499993</v>
      </c>
      <c r="J16" s="197">
        <f t="shared" si="2"/>
        <v>0.90569204157678718</v>
      </c>
      <c r="K16" s="72">
        <v>52</v>
      </c>
      <c r="L16" s="70">
        <v>6560830.9799999995</v>
      </c>
      <c r="M16" s="71">
        <v>4920623.2349999994</v>
      </c>
      <c r="N16" s="72">
        <v>174</v>
      </c>
      <c r="O16" s="70">
        <v>16461352.33</v>
      </c>
      <c r="P16" s="70">
        <v>12346014.02</v>
      </c>
      <c r="Q16" s="197">
        <f t="shared" si="3"/>
        <v>0.45649993056310262</v>
      </c>
      <c r="R16" s="72">
        <v>2</v>
      </c>
      <c r="S16" s="70">
        <v>44700.600000000006</v>
      </c>
      <c r="T16" s="71">
        <v>33525.449999999997</v>
      </c>
      <c r="U16" s="72">
        <v>12</v>
      </c>
      <c r="V16" s="70">
        <v>61759.67</v>
      </c>
      <c r="W16" s="71">
        <v>46319.752499999995</v>
      </c>
      <c r="X16" s="72">
        <v>172</v>
      </c>
      <c r="Y16" s="70">
        <v>16354892.059999999</v>
      </c>
      <c r="Z16" s="70">
        <v>12266168.817500001</v>
      </c>
      <c r="AA16" s="197">
        <f t="shared" si="4"/>
        <v>0.4535476150492575</v>
      </c>
      <c r="AB16" s="72">
        <v>102</v>
      </c>
      <c r="AC16" s="73">
        <v>102</v>
      </c>
      <c r="AD16" s="70">
        <v>6602741.5700000003</v>
      </c>
      <c r="AE16" s="70">
        <v>4952056.1775000002</v>
      </c>
      <c r="AF16" s="197">
        <f t="shared" si="5"/>
        <v>0.18310470536117315</v>
      </c>
      <c r="AG16" s="73">
        <v>0</v>
      </c>
      <c r="AH16" s="71">
        <v>0</v>
      </c>
      <c r="AI16" s="72">
        <v>133</v>
      </c>
      <c r="AJ16" s="70">
        <v>8865164.3599999994</v>
      </c>
      <c r="AK16" s="70">
        <v>6648873.1500000004</v>
      </c>
      <c r="AL16" s="70">
        <v>8234130.6858266611</v>
      </c>
      <c r="AM16" s="70">
        <v>6175598.7200000007</v>
      </c>
      <c r="AN16" s="197">
        <f t="shared" si="6"/>
        <v>0.24584534937601277</v>
      </c>
      <c r="AO16" s="72">
        <v>43</v>
      </c>
      <c r="AP16" s="70">
        <v>2242441.09</v>
      </c>
      <c r="AQ16" s="70">
        <v>1681830.76</v>
      </c>
      <c r="AR16" s="197">
        <f t="shared" si="7"/>
        <v>6.218651914832371E-2</v>
      </c>
      <c r="AS16" s="120"/>
    </row>
    <row r="17" spans="1:45" ht="27" x14ac:dyDescent="0.3">
      <c r="A17" s="170" t="s">
        <v>30</v>
      </c>
      <c r="B17" s="179">
        <v>144374990.55680001</v>
      </c>
      <c r="C17" s="69">
        <v>2174</v>
      </c>
      <c r="D17" s="70">
        <v>133101000</v>
      </c>
      <c r="E17" s="88">
        <v>66550500</v>
      </c>
      <c r="F17" s="197">
        <f t="shared" si="1"/>
        <v>0.92191174861158109</v>
      </c>
      <c r="G17" s="72">
        <v>2174</v>
      </c>
      <c r="H17" s="70">
        <v>133101000</v>
      </c>
      <c r="I17" s="70">
        <v>66550500</v>
      </c>
      <c r="J17" s="197">
        <f t="shared" si="2"/>
        <v>0.92191174861158109</v>
      </c>
      <c r="K17" s="72">
        <v>88</v>
      </c>
      <c r="L17" s="70">
        <v>5331000</v>
      </c>
      <c r="M17" s="71">
        <v>3253875</v>
      </c>
      <c r="N17" s="72">
        <v>2085</v>
      </c>
      <c r="O17" s="70">
        <v>126796500</v>
      </c>
      <c r="P17" s="70">
        <v>63398250</v>
      </c>
      <c r="Q17" s="197">
        <f t="shared" si="3"/>
        <v>0.87824421328786662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2084</v>
      </c>
      <c r="Y17" s="70">
        <v>126679500</v>
      </c>
      <c r="Z17" s="70">
        <v>63339750</v>
      </c>
      <c r="AA17" s="197">
        <f t="shared" si="4"/>
        <v>0.87743382362447153</v>
      </c>
      <c r="AB17" s="72">
        <v>2083</v>
      </c>
      <c r="AC17" s="73">
        <v>2085</v>
      </c>
      <c r="AD17" s="70">
        <v>126722500</v>
      </c>
      <c r="AE17" s="70">
        <v>79555500</v>
      </c>
      <c r="AF17" s="197">
        <f t="shared" si="5"/>
        <v>0.87773165914178763</v>
      </c>
      <c r="AG17" s="73">
        <v>3</v>
      </c>
      <c r="AH17" s="71">
        <v>160500</v>
      </c>
      <c r="AI17" s="72">
        <v>2074</v>
      </c>
      <c r="AJ17" s="70">
        <v>126039000</v>
      </c>
      <c r="AK17" s="70">
        <v>63019500</v>
      </c>
      <c r="AL17" s="70">
        <v>0</v>
      </c>
      <c r="AM17" s="70">
        <v>0</v>
      </c>
      <c r="AN17" s="197">
        <f t="shared" si="6"/>
        <v>0.87299745969793663</v>
      </c>
      <c r="AO17" s="72">
        <v>2074</v>
      </c>
      <c r="AP17" s="70">
        <v>126039000</v>
      </c>
      <c r="AQ17" s="70">
        <v>63019500</v>
      </c>
      <c r="AR17" s="197">
        <f t="shared" si="7"/>
        <v>0.87299745969793663</v>
      </c>
      <c r="AS17" s="120"/>
    </row>
    <row r="18" spans="1:45" ht="40.5" x14ac:dyDescent="0.3">
      <c r="A18" s="170" t="s">
        <v>31</v>
      </c>
      <c r="B18" s="179">
        <v>103837865.282304</v>
      </c>
      <c r="C18" s="69">
        <v>365</v>
      </c>
      <c r="D18" s="70">
        <v>93155020.540000007</v>
      </c>
      <c r="E18" s="88">
        <v>69866265.405000001</v>
      </c>
      <c r="F18" s="197">
        <f t="shared" si="1"/>
        <v>0.89711995028730085</v>
      </c>
      <c r="G18" s="72">
        <v>204</v>
      </c>
      <c r="H18" s="70">
        <v>48401031.200000003</v>
      </c>
      <c r="I18" s="70">
        <v>36300773.400000006</v>
      </c>
      <c r="J18" s="197">
        <f t="shared" si="2"/>
        <v>0.46612120798527706</v>
      </c>
      <c r="K18" s="72">
        <v>40</v>
      </c>
      <c r="L18" s="70">
        <v>8677031.6499999985</v>
      </c>
      <c r="M18" s="71">
        <v>6507773.7375000007</v>
      </c>
      <c r="N18" s="72">
        <v>162</v>
      </c>
      <c r="O18" s="70">
        <v>34502211.039999999</v>
      </c>
      <c r="P18" s="70">
        <v>25876658.140000001</v>
      </c>
      <c r="Q18" s="197">
        <f t="shared" si="3"/>
        <v>0.33227003411711942</v>
      </c>
      <c r="R18" s="72">
        <v>3</v>
      </c>
      <c r="S18" s="70">
        <v>434982</v>
      </c>
      <c r="T18" s="71">
        <v>326236.5</v>
      </c>
      <c r="U18" s="72">
        <v>13</v>
      </c>
      <c r="V18" s="70">
        <v>405062.8</v>
      </c>
      <c r="W18" s="71">
        <v>303797.10000000003</v>
      </c>
      <c r="X18" s="72">
        <v>159</v>
      </c>
      <c r="Y18" s="70">
        <v>33662166.239999995</v>
      </c>
      <c r="Z18" s="70">
        <v>25246624.539999999</v>
      </c>
      <c r="AA18" s="197">
        <f t="shared" si="4"/>
        <v>0.32418006811371425</v>
      </c>
      <c r="AB18" s="72">
        <v>80</v>
      </c>
      <c r="AC18" s="73">
        <v>80</v>
      </c>
      <c r="AD18" s="70">
        <v>14954416.650000002</v>
      </c>
      <c r="AE18" s="70">
        <v>11215812.487500001</v>
      </c>
      <c r="AF18" s="197">
        <f t="shared" si="5"/>
        <v>0.14401698849782235</v>
      </c>
      <c r="AG18" s="73">
        <v>0</v>
      </c>
      <c r="AH18" s="71">
        <v>0</v>
      </c>
      <c r="AI18" s="72">
        <v>124</v>
      </c>
      <c r="AJ18" s="70">
        <v>21854393.210000001</v>
      </c>
      <c r="AK18" s="70">
        <v>16390794.789999999</v>
      </c>
      <c r="AL18" s="70">
        <v>21649027.186535217</v>
      </c>
      <c r="AM18" s="70">
        <v>16236770.33</v>
      </c>
      <c r="AN18" s="197">
        <f t="shared" si="6"/>
        <v>0.21046651094554442</v>
      </c>
      <c r="AO18" s="72">
        <v>12</v>
      </c>
      <c r="AP18" s="70">
        <v>1432691.7</v>
      </c>
      <c r="AQ18" s="70">
        <v>1074518.76</v>
      </c>
      <c r="AR18" s="197">
        <f t="shared" si="7"/>
        <v>1.3797391694300928E-2</v>
      </c>
      <c r="AS18" s="120"/>
    </row>
    <row r="19" spans="1:45" ht="27" collapsed="1" x14ac:dyDescent="0.3">
      <c r="A19" s="170" t="s">
        <v>32</v>
      </c>
      <c r="B19" s="179">
        <v>299534344.38489604</v>
      </c>
      <c r="C19" s="69">
        <v>14</v>
      </c>
      <c r="D19" s="70">
        <v>277153027.50999999</v>
      </c>
      <c r="E19" s="88">
        <v>207864770.63249999</v>
      </c>
      <c r="F19" s="197">
        <f t="shared" si="1"/>
        <v>0.92527963055169238</v>
      </c>
      <c r="G19" s="72">
        <v>3</v>
      </c>
      <c r="H19" s="70">
        <v>189080322.06</v>
      </c>
      <c r="I19" s="70">
        <v>141810241.54500002</v>
      </c>
      <c r="J19" s="197">
        <f t="shared" si="2"/>
        <v>0.63124755342591143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97">
        <f t="shared" si="3"/>
        <v>0.63092336272183902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97">
        <f t="shared" si="4"/>
        <v>0.63092336272183902</v>
      </c>
      <c r="AB19" s="72">
        <v>1</v>
      </c>
      <c r="AC19" s="73">
        <v>1</v>
      </c>
      <c r="AD19" s="70">
        <v>85274.81</v>
      </c>
      <c r="AE19" s="70">
        <v>63956.107499999998</v>
      </c>
      <c r="AF19" s="197">
        <f t="shared" si="5"/>
        <v>2.8469126027973424E-4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97">
        <f t="shared" si="6"/>
        <v>2.8469126027973424E-4</v>
      </c>
      <c r="AO19" s="72">
        <v>1</v>
      </c>
      <c r="AP19" s="70">
        <v>85274.81</v>
      </c>
      <c r="AQ19" s="70">
        <v>63956.1</v>
      </c>
      <c r="AR19" s="197">
        <f t="shared" si="7"/>
        <v>2.8469126027973424E-4</v>
      </c>
      <c r="AS19" s="120"/>
    </row>
    <row r="20" spans="1:45" ht="27" x14ac:dyDescent="0.3">
      <c r="A20" s="170" t="s">
        <v>33</v>
      </c>
      <c r="B20" s="179">
        <v>30948310.764800005</v>
      </c>
      <c r="C20" s="69">
        <v>18</v>
      </c>
      <c r="D20" s="70">
        <v>79805440.74000001</v>
      </c>
      <c r="E20" s="88">
        <v>59854080.555</v>
      </c>
      <c r="F20" s="197">
        <f t="shared" si="1"/>
        <v>2.5786687146352794</v>
      </c>
      <c r="G20" s="72">
        <v>4</v>
      </c>
      <c r="H20" s="70">
        <v>11754054.310000001</v>
      </c>
      <c r="I20" s="70">
        <v>8815540.7324999999</v>
      </c>
      <c r="J20" s="197">
        <f t="shared" si="2"/>
        <v>0.37979631261066532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97">
        <f t="shared" si="3"/>
        <v>0.24705150009984425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97">
        <f t="shared" si="4"/>
        <v>0.24705150009984425</v>
      </c>
      <c r="AB20" s="72">
        <v>0</v>
      </c>
      <c r="AC20" s="73">
        <v>0</v>
      </c>
      <c r="AD20" s="70">
        <v>0</v>
      </c>
      <c r="AE20" s="70">
        <v>0</v>
      </c>
      <c r="AF20" s="197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97">
        <f t="shared" si="6"/>
        <v>7.0838890583117986E-2</v>
      </c>
      <c r="AO20" s="72">
        <v>0</v>
      </c>
      <c r="AP20" s="70">
        <v>0</v>
      </c>
      <c r="AQ20" s="70">
        <v>0</v>
      </c>
      <c r="AR20" s="197">
        <f t="shared" si="7"/>
        <v>0</v>
      </c>
      <c r="AS20" s="120"/>
    </row>
    <row r="21" spans="1:45" ht="27" x14ac:dyDescent="0.3">
      <c r="A21" s="170" t="s">
        <v>34</v>
      </c>
      <c r="B21" s="179">
        <v>8073472.0000000009</v>
      </c>
      <c r="C21" s="69">
        <v>0</v>
      </c>
      <c r="D21" s="70">
        <v>0</v>
      </c>
      <c r="E21" s="88">
        <v>0</v>
      </c>
      <c r="F21" s="197">
        <f t="shared" si="1"/>
        <v>0</v>
      </c>
      <c r="G21" s="72">
        <v>0</v>
      </c>
      <c r="H21" s="70">
        <v>0</v>
      </c>
      <c r="I21" s="70">
        <v>0</v>
      </c>
      <c r="J21" s="197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97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97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97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97">
        <f t="shared" si="6"/>
        <v>0</v>
      </c>
      <c r="AO21" s="72">
        <v>0</v>
      </c>
      <c r="AP21" s="70">
        <v>0</v>
      </c>
      <c r="AQ21" s="70">
        <v>0</v>
      </c>
      <c r="AR21" s="197">
        <f t="shared" si="7"/>
        <v>0</v>
      </c>
    </row>
    <row r="22" spans="1:45" x14ac:dyDescent="0.3">
      <c r="A22" s="170" t="s">
        <v>35</v>
      </c>
      <c r="B22" s="179">
        <v>10091840.000000002</v>
      </c>
      <c r="C22" s="69">
        <v>0</v>
      </c>
      <c r="D22" s="70">
        <v>0</v>
      </c>
      <c r="E22" s="88">
        <v>0</v>
      </c>
      <c r="F22" s="197">
        <f t="shared" si="1"/>
        <v>0</v>
      </c>
      <c r="G22" s="72">
        <v>0</v>
      </c>
      <c r="H22" s="70">
        <v>0</v>
      </c>
      <c r="I22" s="70">
        <v>0</v>
      </c>
      <c r="J22" s="197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97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97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97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97">
        <f t="shared" si="6"/>
        <v>0</v>
      </c>
      <c r="AO22" s="72">
        <v>0</v>
      </c>
      <c r="AP22" s="70">
        <v>0</v>
      </c>
      <c r="AQ22" s="70">
        <v>0</v>
      </c>
      <c r="AR22" s="197">
        <f t="shared" si="7"/>
        <v>0</v>
      </c>
    </row>
    <row r="23" spans="1:45" ht="27.5" thickBot="1" x14ac:dyDescent="0.35">
      <c r="A23" s="172" t="s">
        <v>36</v>
      </c>
      <c r="B23" s="181">
        <v>6458777.6000000006</v>
      </c>
      <c r="C23" s="100">
        <v>10</v>
      </c>
      <c r="D23" s="96">
        <v>4047313.95</v>
      </c>
      <c r="E23" s="97">
        <v>3035485.4625000004</v>
      </c>
      <c r="F23" s="197">
        <f t="shared" si="1"/>
        <v>0.62663776346781164</v>
      </c>
      <c r="G23" s="98">
        <v>10</v>
      </c>
      <c r="H23" s="96">
        <v>4047313.95</v>
      </c>
      <c r="I23" s="96">
        <v>3035485.4625000004</v>
      </c>
      <c r="J23" s="197">
        <f t="shared" si="2"/>
        <v>0.62663776346781164</v>
      </c>
      <c r="K23" s="98">
        <v>0</v>
      </c>
      <c r="L23" s="96">
        <v>0</v>
      </c>
      <c r="M23" s="101">
        <v>0</v>
      </c>
      <c r="N23" s="98">
        <v>0</v>
      </c>
      <c r="O23" s="96">
        <v>0</v>
      </c>
      <c r="P23" s="96">
        <v>0</v>
      </c>
      <c r="Q23" s="197">
        <f t="shared" si="3"/>
        <v>0</v>
      </c>
      <c r="R23" s="98">
        <v>0</v>
      </c>
      <c r="S23" s="96">
        <v>0</v>
      </c>
      <c r="T23" s="101">
        <v>0</v>
      </c>
      <c r="U23" s="98">
        <v>0</v>
      </c>
      <c r="V23" s="96">
        <v>0</v>
      </c>
      <c r="W23" s="101">
        <v>0</v>
      </c>
      <c r="X23" s="98">
        <v>0</v>
      </c>
      <c r="Y23" s="96">
        <v>0</v>
      </c>
      <c r="Z23" s="96">
        <v>0</v>
      </c>
      <c r="AA23" s="197">
        <f t="shared" si="4"/>
        <v>0</v>
      </c>
      <c r="AB23" s="98">
        <v>0</v>
      </c>
      <c r="AC23" s="99">
        <v>0</v>
      </c>
      <c r="AD23" s="96">
        <v>0</v>
      </c>
      <c r="AE23" s="96">
        <v>0</v>
      </c>
      <c r="AF23" s="197">
        <f t="shared" si="5"/>
        <v>0</v>
      </c>
      <c r="AG23" s="99">
        <v>0</v>
      </c>
      <c r="AH23" s="101">
        <v>0</v>
      </c>
      <c r="AI23" s="98">
        <v>0</v>
      </c>
      <c r="AJ23" s="96">
        <v>0</v>
      </c>
      <c r="AK23" s="96">
        <v>0</v>
      </c>
      <c r="AL23" s="96">
        <v>0</v>
      </c>
      <c r="AM23" s="96">
        <v>0</v>
      </c>
      <c r="AN23" s="197">
        <f t="shared" si="6"/>
        <v>0</v>
      </c>
      <c r="AO23" s="98">
        <v>0</v>
      </c>
      <c r="AP23" s="96">
        <v>0</v>
      </c>
      <c r="AQ23" s="96">
        <v>0</v>
      </c>
      <c r="AR23" s="197">
        <f t="shared" si="7"/>
        <v>0</v>
      </c>
    </row>
    <row r="24" spans="1:45" s="76" customFormat="1" ht="54.5" thickBot="1" x14ac:dyDescent="0.35">
      <c r="A24" s="168" t="s">
        <v>184</v>
      </c>
      <c r="B24" s="136">
        <f>SUM(B25+B26+B27+B31+B32+B33+B34)</f>
        <v>870783131.23812222</v>
      </c>
      <c r="C24" s="148">
        <f>SUM(C25+C26+C27+C31+C32+C33+C34)</f>
        <v>1866</v>
      </c>
      <c r="D24" s="149">
        <f t="shared" ref="D24:AQ24" si="8">SUM(D25+D26+D27+D31+D32+D33+D34)</f>
        <v>1043730011.8200001</v>
      </c>
      <c r="E24" s="149">
        <f t="shared" si="8"/>
        <v>782797508.89999998</v>
      </c>
      <c r="F24" s="139">
        <f>D24/B24</f>
        <v>1.1986107382856319</v>
      </c>
      <c r="G24" s="148">
        <f t="shared" si="8"/>
        <v>1612</v>
      </c>
      <c r="H24" s="149">
        <f t="shared" si="8"/>
        <v>752533620.23000002</v>
      </c>
      <c r="I24" s="149">
        <f t="shared" si="8"/>
        <v>564400215.17250001</v>
      </c>
      <c r="J24" s="198">
        <f t="shared" ref="J24" si="9">H24/B24</f>
        <v>0.86420325938102494</v>
      </c>
      <c r="K24" s="148">
        <f t="shared" si="8"/>
        <v>268</v>
      </c>
      <c r="L24" s="149">
        <f t="shared" si="8"/>
        <v>217233045.25</v>
      </c>
      <c r="M24" s="149">
        <f t="shared" si="8"/>
        <v>162924783.91250002</v>
      </c>
      <c r="N24" s="148">
        <f t="shared" si="8"/>
        <v>1220</v>
      </c>
      <c r="O24" s="149">
        <f t="shared" si="8"/>
        <v>449164174.70000005</v>
      </c>
      <c r="P24" s="149">
        <f t="shared" si="8"/>
        <v>336873126.92999995</v>
      </c>
      <c r="Q24" s="139">
        <f t="shared" ref="Q24" si="10">O24/B24</f>
        <v>0.51581634805138721</v>
      </c>
      <c r="R24" s="148">
        <f t="shared" si="8"/>
        <v>4</v>
      </c>
      <c r="S24" s="149">
        <f t="shared" si="8"/>
        <v>1198162.3999999999</v>
      </c>
      <c r="T24" s="149">
        <f t="shared" si="8"/>
        <v>898621.79249999998</v>
      </c>
      <c r="U24" s="148">
        <f t="shared" si="8"/>
        <v>24</v>
      </c>
      <c r="V24" s="149">
        <f t="shared" si="8"/>
        <v>564991.84000000008</v>
      </c>
      <c r="W24" s="149">
        <f t="shared" si="8"/>
        <v>423743.8725</v>
      </c>
      <c r="X24" s="148">
        <f t="shared" si="8"/>
        <v>1216</v>
      </c>
      <c r="Y24" s="149">
        <f t="shared" si="8"/>
        <v>447401020.4600001</v>
      </c>
      <c r="Z24" s="149">
        <f t="shared" si="8"/>
        <v>335550761.25749999</v>
      </c>
      <c r="AA24" s="198">
        <f t="shared" si="4"/>
        <v>0.5137915566001644</v>
      </c>
      <c r="AB24" s="148">
        <f t="shared" si="8"/>
        <v>132</v>
      </c>
      <c r="AC24" s="148">
        <f t="shared" si="8"/>
        <v>146</v>
      </c>
      <c r="AD24" s="149">
        <f t="shared" si="8"/>
        <v>59287088.07</v>
      </c>
      <c r="AE24" s="149">
        <f t="shared" si="8"/>
        <v>44496601.265000008</v>
      </c>
      <c r="AF24" s="198">
        <f t="shared" si="5"/>
        <v>6.8084791658403754E-2</v>
      </c>
      <c r="AG24" s="148">
        <f t="shared" si="8"/>
        <v>4</v>
      </c>
      <c r="AH24" s="149">
        <f t="shared" si="8"/>
        <v>2000801.98</v>
      </c>
      <c r="AI24" s="148">
        <f t="shared" si="8"/>
        <v>1112</v>
      </c>
      <c r="AJ24" s="149">
        <f t="shared" si="8"/>
        <v>301149926.06</v>
      </c>
      <c r="AK24" s="149">
        <f t="shared" si="8"/>
        <v>225862440.71000001</v>
      </c>
      <c r="AL24" s="149">
        <f t="shared" si="8"/>
        <v>63569789.756573088</v>
      </c>
      <c r="AM24" s="149">
        <f t="shared" si="8"/>
        <v>47677355.740000002</v>
      </c>
      <c r="AN24" s="198">
        <f t="shared" si="6"/>
        <v>0.34583803389922158</v>
      </c>
      <c r="AO24" s="148">
        <f t="shared" si="8"/>
        <v>1002</v>
      </c>
      <c r="AP24" s="149">
        <f t="shared" si="8"/>
        <v>243579763.47</v>
      </c>
      <c r="AQ24" s="149">
        <f t="shared" si="8"/>
        <v>182684868.47999999</v>
      </c>
      <c r="AR24" s="198">
        <f t="shared" si="7"/>
        <v>0.27972494497414796</v>
      </c>
    </row>
    <row r="25" spans="1:45" s="75" customFormat="1" x14ac:dyDescent="0.3">
      <c r="A25" s="173" t="s">
        <v>38</v>
      </c>
      <c r="B25" s="178">
        <v>86162841.600000009</v>
      </c>
      <c r="C25" s="150">
        <v>16</v>
      </c>
      <c r="D25" s="151">
        <v>107017992.28</v>
      </c>
      <c r="E25" s="151">
        <v>80263494.212500006</v>
      </c>
      <c r="F25" s="197">
        <f t="shared" si="1"/>
        <v>1.2420434411485333</v>
      </c>
      <c r="G25" s="152">
        <v>12</v>
      </c>
      <c r="H25" s="151">
        <v>83038062.680000007</v>
      </c>
      <c r="I25" s="151">
        <v>62278547.010000005</v>
      </c>
      <c r="J25" s="197">
        <f t="shared" si="2"/>
        <v>0.96373403126017609</v>
      </c>
      <c r="K25" s="152">
        <v>2</v>
      </c>
      <c r="L25" s="151">
        <v>14665555.199999999</v>
      </c>
      <c r="M25" s="153">
        <v>10999166.4</v>
      </c>
      <c r="N25" s="152">
        <v>1</v>
      </c>
      <c r="O25" s="151">
        <v>5911449.7800000003</v>
      </c>
      <c r="P25" s="151">
        <v>4433587.33</v>
      </c>
      <c r="Q25" s="197">
        <f t="shared" ref="Q25:Q55" si="11">O25/$B25</f>
        <v>6.8607878642665376E-2</v>
      </c>
      <c r="R25" s="152">
        <v>0</v>
      </c>
      <c r="S25" s="151">
        <v>0</v>
      </c>
      <c r="T25" s="153">
        <v>0</v>
      </c>
      <c r="U25" s="152">
        <v>0</v>
      </c>
      <c r="V25" s="151">
        <v>0</v>
      </c>
      <c r="W25" s="153">
        <v>0</v>
      </c>
      <c r="X25" s="152">
        <v>1</v>
      </c>
      <c r="Y25" s="151">
        <v>5911449.7800000003</v>
      </c>
      <c r="Z25" s="151">
        <v>4433587.33</v>
      </c>
      <c r="AA25" s="197">
        <f t="shared" si="4"/>
        <v>6.8607878642665376E-2</v>
      </c>
      <c r="AB25" s="152">
        <v>0</v>
      </c>
      <c r="AC25" s="154">
        <v>0</v>
      </c>
      <c r="AD25" s="151">
        <v>0</v>
      </c>
      <c r="AE25" s="151">
        <v>0</v>
      </c>
      <c r="AF25" s="197">
        <f t="shared" si="5"/>
        <v>0</v>
      </c>
      <c r="AG25" s="154">
        <v>0</v>
      </c>
      <c r="AH25" s="153">
        <v>0</v>
      </c>
      <c r="AI25" s="152">
        <v>1</v>
      </c>
      <c r="AJ25" s="151">
        <v>1773334.93</v>
      </c>
      <c r="AK25" s="151">
        <v>1330001.19</v>
      </c>
      <c r="AL25" s="151">
        <v>1773334.93</v>
      </c>
      <c r="AM25" s="151">
        <v>1330001.19</v>
      </c>
      <c r="AN25" s="197">
        <f t="shared" si="6"/>
        <v>2.0581202953269356E-2</v>
      </c>
      <c r="AO25" s="152">
        <v>0</v>
      </c>
      <c r="AP25" s="151">
        <v>0</v>
      </c>
      <c r="AQ25" s="151">
        <v>0</v>
      </c>
      <c r="AR25" s="197">
        <f t="shared" si="7"/>
        <v>0</v>
      </c>
    </row>
    <row r="26" spans="1:45" s="68" customFormat="1" ht="27" x14ac:dyDescent="0.35">
      <c r="A26" s="170" t="s">
        <v>39</v>
      </c>
      <c r="B26" s="179">
        <v>17177600</v>
      </c>
      <c r="C26" s="69">
        <v>32</v>
      </c>
      <c r="D26" s="96">
        <v>13950137.9</v>
      </c>
      <c r="E26" s="96">
        <v>10462603.424999999</v>
      </c>
      <c r="F26" s="197">
        <f t="shared" si="1"/>
        <v>0.81211216351527571</v>
      </c>
      <c r="G26" s="72">
        <v>32</v>
      </c>
      <c r="H26" s="96">
        <v>13950137.9</v>
      </c>
      <c r="I26" s="96">
        <v>10462603.424999999</v>
      </c>
      <c r="J26" s="197">
        <f t="shared" si="2"/>
        <v>0.81211216351527571</v>
      </c>
      <c r="K26" s="72">
        <v>3</v>
      </c>
      <c r="L26" s="96">
        <v>40998</v>
      </c>
      <c r="M26" s="71">
        <v>30748.5</v>
      </c>
      <c r="N26" s="72">
        <v>0</v>
      </c>
      <c r="O26" s="96">
        <v>0</v>
      </c>
      <c r="P26" s="96">
        <v>0</v>
      </c>
      <c r="Q26" s="197">
        <f t="shared" si="11"/>
        <v>0</v>
      </c>
      <c r="R26" s="98">
        <v>0</v>
      </c>
      <c r="S26" s="96">
        <v>0</v>
      </c>
      <c r="T26" s="71">
        <v>0</v>
      </c>
      <c r="U26" s="72">
        <v>0</v>
      </c>
      <c r="V26" s="96">
        <v>0</v>
      </c>
      <c r="W26" s="71">
        <v>0</v>
      </c>
      <c r="X26" s="72">
        <v>0</v>
      </c>
      <c r="Y26" s="96">
        <v>0</v>
      </c>
      <c r="Z26" s="96">
        <v>0</v>
      </c>
      <c r="AA26" s="197">
        <f t="shared" si="4"/>
        <v>0</v>
      </c>
      <c r="AB26" s="72">
        <v>0</v>
      </c>
      <c r="AC26" s="99">
        <v>0</v>
      </c>
      <c r="AD26" s="96">
        <v>0</v>
      </c>
      <c r="AE26" s="96">
        <v>0</v>
      </c>
      <c r="AF26" s="197">
        <f t="shared" si="5"/>
        <v>0</v>
      </c>
      <c r="AG26" s="99">
        <v>0</v>
      </c>
      <c r="AH26" s="71">
        <v>0</v>
      </c>
      <c r="AI26" s="72">
        <v>0</v>
      </c>
      <c r="AJ26" s="96">
        <v>0</v>
      </c>
      <c r="AK26" s="96">
        <v>0</v>
      </c>
      <c r="AL26" s="96">
        <v>0</v>
      </c>
      <c r="AM26" s="96">
        <v>0</v>
      </c>
      <c r="AN26" s="197">
        <f t="shared" si="6"/>
        <v>0</v>
      </c>
      <c r="AO26" s="72">
        <v>0</v>
      </c>
      <c r="AP26" s="96">
        <v>0</v>
      </c>
      <c r="AQ26" s="96">
        <v>0</v>
      </c>
      <c r="AR26" s="197">
        <f t="shared" si="7"/>
        <v>0</v>
      </c>
    </row>
    <row r="27" spans="1:45" s="68" customFormat="1" ht="39" customHeight="1" x14ac:dyDescent="0.35">
      <c r="A27" s="170" t="s">
        <v>40</v>
      </c>
      <c r="B27" s="179">
        <v>546961950.61832476</v>
      </c>
      <c r="C27" s="72">
        <v>837</v>
      </c>
      <c r="D27" s="102">
        <v>696762245.37</v>
      </c>
      <c r="E27" s="102">
        <v>522571684.01499999</v>
      </c>
      <c r="F27" s="197">
        <f t="shared" si="1"/>
        <v>1.2738769937878318</v>
      </c>
      <c r="G27" s="72">
        <v>592</v>
      </c>
      <c r="H27" s="102">
        <v>432348476.17999995</v>
      </c>
      <c r="I27" s="102">
        <v>324261357.13499999</v>
      </c>
      <c r="J27" s="197">
        <f t="shared" si="2"/>
        <v>0.79045439210395241</v>
      </c>
      <c r="K27" s="72">
        <v>199</v>
      </c>
      <c r="L27" s="102">
        <v>195252932.97</v>
      </c>
      <c r="M27" s="71">
        <v>146439699.7175</v>
      </c>
      <c r="N27" s="98">
        <v>304</v>
      </c>
      <c r="O27" s="102">
        <v>232686587.56</v>
      </c>
      <c r="P27" s="102">
        <v>174514939.89249998</v>
      </c>
      <c r="Q27" s="197">
        <f t="shared" si="11"/>
        <v>0.42541640656530955</v>
      </c>
      <c r="R27" s="72">
        <v>3</v>
      </c>
      <c r="S27" s="102">
        <v>1123192.3999999999</v>
      </c>
      <c r="T27" s="71">
        <v>842394.29249999998</v>
      </c>
      <c r="U27" s="98">
        <v>23</v>
      </c>
      <c r="V27" s="102">
        <v>561545.39000000013</v>
      </c>
      <c r="W27" s="102">
        <v>421159.04249999998</v>
      </c>
      <c r="X27" s="98">
        <v>301</v>
      </c>
      <c r="Y27" s="102">
        <v>231001849.77000004</v>
      </c>
      <c r="Z27" s="102">
        <v>173251386.5575</v>
      </c>
      <c r="AA27" s="197">
        <f t="shared" si="4"/>
        <v>0.42233623291137362</v>
      </c>
      <c r="AB27" s="98">
        <v>130</v>
      </c>
      <c r="AC27" s="99">
        <v>142</v>
      </c>
      <c r="AD27" s="102">
        <v>58048969.469999999</v>
      </c>
      <c r="AE27" s="102">
        <v>43568012.315000005</v>
      </c>
      <c r="AF27" s="197">
        <f t="shared" si="5"/>
        <v>0.10612981287706998</v>
      </c>
      <c r="AG27" s="98">
        <v>4</v>
      </c>
      <c r="AH27" s="71">
        <v>2000801.98</v>
      </c>
      <c r="AI27" s="98">
        <v>197</v>
      </c>
      <c r="AJ27" s="102">
        <v>89455807.930000007</v>
      </c>
      <c r="AK27" s="102">
        <v>67091855.489999995</v>
      </c>
      <c r="AL27" s="102">
        <v>60888742.416573092</v>
      </c>
      <c r="AM27" s="102">
        <v>45666570.260000005</v>
      </c>
      <c r="AN27" s="197">
        <f t="shared" si="6"/>
        <v>0.16355033074763756</v>
      </c>
      <c r="AO27" s="98">
        <v>90</v>
      </c>
      <c r="AP27" s="102">
        <v>34342864.789999999</v>
      </c>
      <c r="AQ27" s="102">
        <v>25757197.829999998</v>
      </c>
      <c r="AR27" s="197">
        <f t="shared" si="7"/>
        <v>6.2788398262761017E-2</v>
      </c>
    </row>
    <row r="28" spans="1:45" s="135" customFormat="1" ht="35.25" customHeight="1" outlineLevel="1" x14ac:dyDescent="0.35">
      <c r="A28" s="171" t="s">
        <v>41</v>
      </c>
      <c r="B28" s="180">
        <v>332517169.9010489</v>
      </c>
      <c r="C28" s="69">
        <v>709</v>
      </c>
      <c r="D28" s="70">
        <v>487750272.21000004</v>
      </c>
      <c r="E28" s="70">
        <v>365812704.14499998</v>
      </c>
      <c r="F28" s="197">
        <f t="shared" si="1"/>
        <v>1.466842365929993</v>
      </c>
      <c r="G28" s="72">
        <v>504</v>
      </c>
      <c r="H28" s="70">
        <v>323844370.81999993</v>
      </c>
      <c r="I28" s="70">
        <v>242883278.11499995</v>
      </c>
      <c r="J28" s="197">
        <f t="shared" si="2"/>
        <v>0.9739177405977868</v>
      </c>
      <c r="K28" s="72">
        <v>164</v>
      </c>
      <c r="L28" s="70">
        <v>135817255.40000001</v>
      </c>
      <c r="M28" s="71">
        <v>101862941.5475</v>
      </c>
      <c r="N28" s="72">
        <v>245</v>
      </c>
      <c r="O28" s="70">
        <v>167682809.37000003</v>
      </c>
      <c r="P28" s="70">
        <v>125762106.34999998</v>
      </c>
      <c r="Q28" s="197">
        <f t="shared" si="11"/>
        <v>0.50428316053543765</v>
      </c>
      <c r="R28" s="72">
        <v>3</v>
      </c>
      <c r="S28" s="70">
        <v>1123192.3999999999</v>
      </c>
      <c r="T28" s="71">
        <v>842394.29249999998</v>
      </c>
      <c r="U28" s="72">
        <v>23</v>
      </c>
      <c r="V28" s="70">
        <v>561545.39000000013</v>
      </c>
      <c r="W28" s="71">
        <v>421159.04249999998</v>
      </c>
      <c r="X28" s="72">
        <v>242</v>
      </c>
      <c r="Y28" s="70">
        <v>165998071.57999998</v>
      </c>
      <c r="Z28" s="70">
        <v>124498553.08749999</v>
      </c>
      <c r="AA28" s="197">
        <f t="shared" si="4"/>
        <v>0.49921654159813161</v>
      </c>
      <c r="AB28" s="72">
        <v>123</v>
      </c>
      <c r="AC28" s="73">
        <v>134</v>
      </c>
      <c r="AD28" s="70">
        <v>55146827.919999994</v>
      </c>
      <c r="AE28" s="70">
        <v>41391406.152500004</v>
      </c>
      <c r="AF28" s="197">
        <f t="shared" si="5"/>
        <v>0.1658465574466747</v>
      </c>
      <c r="AG28" s="73">
        <v>4</v>
      </c>
      <c r="AH28" s="71">
        <v>2000801.98</v>
      </c>
      <c r="AI28" s="72">
        <v>170</v>
      </c>
      <c r="AJ28" s="70">
        <v>72384972.579999998</v>
      </c>
      <c r="AK28" s="70">
        <v>54288729</v>
      </c>
      <c r="AL28" s="70">
        <v>44530808.086666495</v>
      </c>
      <c r="AM28" s="70">
        <v>33398106.059999999</v>
      </c>
      <c r="AN28" s="197">
        <f t="shared" si="6"/>
        <v>0.21768792451090707</v>
      </c>
      <c r="AO28" s="72">
        <v>87</v>
      </c>
      <c r="AP28" s="70">
        <v>33629981.729999997</v>
      </c>
      <c r="AQ28" s="70">
        <v>25222535.539999999</v>
      </c>
      <c r="AR28" s="197">
        <f t="shared" si="7"/>
        <v>0.10113757957222982</v>
      </c>
    </row>
    <row r="29" spans="1:45" s="135" customFormat="1" ht="27" outlineLevel="1" x14ac:dyDescent="0.35">
      <c r="A29" s="171" t="s">
        <v>42</v>
      </c>
      <c r="B29" s="180">
        <v>105049470.03557958</v>
      </c>
      <c r="C29" s="69">
        <v>44</v>
      </c>
      <c r="D29" s="70">
        <v>13374426.82</v>
      </c>
      <c r="E29" s="70">
        <v>10030820.115</v>
      </c>
      <c r="F29" s="197">
        <f t="shared" si="1"/>
        <v>0.12731550968767541</v>
      </c>
      <c r="G29" s="72">
        <v>44</v>
      </c>
      <c r="H29" s="70">
        <v>13374426.82</v>
      </c>
      <c r="I29" s="70">
        <v>10030820.114999998</v>
      </c>
      <c r="J29" s="197">
        <f t="shared" si="2"/>
        <v>0.12731550968767541</v>
      </c>
      <c r="K29" s="72">
        <v>13</v>
      </c>
      <c r="L29" s="70">
        <v>3250145.24</v>
      </c>
      <c r="M29" s="71">
        <v>2437608.9224999999</v>
      </c>
      <c r="N29" s="72">
        <v>29</v>
      </c>
      <c r="O29" s="70">
        <v>8354796.7599999998</v>
      </c>
      <c r="P29" s="70">
        <v>6266097.54</v>
      </c>
      <c r="Q29" s="197">
        <f t="shared" si="11"/>
        <v>7.9532021981360626E-2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29</v>
      </c>
      <c r="Y29" s="70">
        <v>8354796.7599999998</v>
      </c>
      <c r="Z29" s="70">
        <v>6266097.54</v>
      </c>
      <c r="AA29" s="197">
        <f t="shared" si="4"/>
        <v>7.9532021981360626E-2</v>
      </c>
      <c r="AB29" s="72">
        <v>3</v>
      </c>
      <c r="AC29" s="73">
        <v>3</v>
      </c>
      <c r="AD29" s="70">
        <v>303817.07</v>
      </c>
      <c r="AE29" s="70">
        <v>227862.80249999999</v>
      </c>
      <c r="AF29" s="197">
        <f t="shared" si="5"/>
        <v>2.8921332958376576E-3</v>
      </c>
      <c r="AG29" s="73">
        <v>0</v>
      </c>
      <c r="AH29" s="71">
        <v>0</v>
      </c>
      <c r="AI29" s="72">
        <v>12</v>
      </c>
      <c r="AJ29" s="70">
        <v>2194998.0700000003</v>
      </c>
      <c r="AK29" s="70">
        <v>1646248.55</v>
      </c>
      <c r="AL29" s="70">
        <v>1976176.8374274999</v>
      </c>
      <c r="AM29" s="70">
        <v>1482135.75</v>
      </c>
      <c r="AN29" s="197">
        <f t="shared" si="6"/>
        <v>2.0894899034298493E-2</v>
      </c>
      <c r="AO29" s="72">
        <v>1</v>
      </c>
      <c r="AP29" s="70">
        <v>218817.07</v>
      </c>
      <c r="AQ29" s="70">
        <v>164112.79999999999</v>
      </c>
      <c r="AR29" s="197">
        <f t="shared" si="7"/>
        <v>2.0829907083385387E-3</v>
      </c>
    </row>
    <row r="30" spans="1:45" s="135" customFormat="1" outlineLevel="1" x14ac:dyDescent="0.35">
      <c r="A30" s="171" t="s">
        <v>43</v>
      </c>
      <c r="B30" s="180">
        <v>109395310.68169636</v>
      </c>
      <c r="C30" s="69">
        <v>84</v>
      </c>
      <c r="D30" s="70">
        <v>195637546.34</v>
      </c>
      <c r="E30" s="70">
        <v>146728159.755</v>
      </c>
      <c r="F30" s="197">
        <f t="shared" si="1"/>
        <v>1.7883540448021544</v>
      </c>
      <c r="G30" s="72">
        <v>44</v>
      </c>
      <c r="H30" s="70">
        <v>95129678.540000007</v>
      </c>
      <c r="I30" s="70">
        <v>71347258.905000001</v>
      </c>
      <c r="J30" s="197">
        <f t="shared" si="2"/>
        <v>0.86959557907189866</v>
      </c>
      <c r="K30" s="72">
        <v>22</v>
      </c>
      <c r="L30" s="70">
        <v>56185532.329999998</v>
      </c>
      <c r="M30" s="71">
        <v>42139149.247500002</v>
      </c>
      <c r="N30" s="72">
        <v>30</v>
      </c>
      <c r="O30" s="70">
        <v>56648981.430000007</v>
      </c>
      <c r="P30" s="70">
        <v>42486736.002499998</v>
      </c>
      <c r="Q30" s="197">
        <f t="shared" si="11"/>
        <v>0.51783738331188189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30</v>
      </c>
      <c r="Y30" s="70">
        <v>56648981.430000007</v>
      </c>
      <c r="Z30" s="70">
        <v>42486736.002499998</v>
      </c>
      <c r="AA30" s="197">
        <f t="shared" si="4"/>
        <v>0.51783738331188189</v>
      </c>
      <c r="AB30" s="72">
        <v>4</v>
      </c>
      <c r="AC30" s="73">
        <v>5</v>
      </c>
      <c r="AD30" s="70">
        <v>2598324.48</v>
      </c>
      <c r="AE30" s="70">
        <v>1948743.3600000003</v>
      </c>
      <c r="AF30" s="197">
        <f t="shared" si="5"/>
        <v>2.3751698896493399E-2</v>
      </c>
      <c r="AG30" s="73">
        <v>0</v>
      </c>
      <c r="AH30" s="71">
        <v>0</v>
      </c>
      <c r="AI30" s="72">
        <v>15</v>
      </c>
      <c r="AJ30" s="70">
        <v>14875837.280000001</v>
      </c>
      <c r="AK30" s="70">
        <v>11156877.939999999</v>
      </c>
      <c r="AL30" s="70">
        <v>14381757.492479097</v>
      </c>
      <c r="AM30" s="70">
        <v>10786328.449999999</v>
      </c>
      <c r="AN30" s="197">
        <f t="shared" si="6"/>
        <v>0.13598240351712787</v>
      </c>
      <c r="AO30" s="72">
        <v>2</v>
      </c>
      <c r="AP30" s="70">
        <v>494065.99</v>
      </c>
      <c r="AQ30" s="70">
        <v>370549.49</v>
      </c>
      <c r="AR30" s="197">
        <f t="shared" si="7"/>
        <v>4.5163360926645767E-3</v>
      </c>
    </row>
    <row r="31" spans="1:45" s="68" customFormat="1" x14ac:dyDescent="0.35">
      <c r="A31" s="170" t="s">
        <v>44</v>
      </c>
      <c r="B31" s="179">
        <v>0</v>
      </c>
      <c r="C31" s="69">
        <v>0</v>
      </c>
      <c r="D31" s="70">
        <v>0</v>
      </c>
      <c r="E31" s="70">
        <v>0</v>
      </c>
      <c r="F31" s="197" t="e">
        <f t="shared" si="1"/>
        <v>#DIV/0!</v>
      </c>
      <c r="G31" s="72">
        <v>0</v>
      </c>
      <c r="H31" s="70">
        <v>0</v>
      </c>
      <c r="I31" s="70">
        <v>0</v>
      </c>
      <c r="J31" s="197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97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97">
        <v>0</v>
      </c>
      <c r="AB31" s="72">
        <v>0</v>
      </c>
      <c r="AC31" s="73">
        <v>0</v>
      </c>
      <c r="AD31" s="70">
        <v>0</v>
      </c>
      <c r="AE31" s="70">
        <v>0</v>
      </c>
      <c r="AF31" s="197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97">
        <v>0</v>
      </c>
      <c r="AO31" s="72">
        <v>0</v>
      </c>
      <c r="AP31" s="71">
        <v>0</v>
      </c>
      <c r="AQ31" s="102">
        <v>0</v>
      </c>
      <c r="AR31" s="197">
        <v>0</v>
      </c>
    </row>
    <row r="32" spans="1:45" ht="27" x14ac:dyDescent="0.3">
      <c r="A32" s="170" t="s">
        <v>45</v>
      </c>
      <c r="B32" s="179">
        <v>208371194.83673605</v>
      </c>
      <c r="C32" s="69">
        <v>965</v>
      </c>
      <c r="D32" s="70">
        <v>219687470.92000002</v>
      </c>
      <c r="E32" s="70">
        <v>164765603.18499997</v>
      </c>
      <c r="F32" s="197">
        <f t="shared" si="1"/>
        <v>1.0543082554771093</v>
      </c>
      <c r="G32" s="72">
        <v>965</v>
      </c>
      <c r="H32" s="70">
        <v>219687470.92000002</v>
      </c>
      <c r="I32" s="70">
        <v>164765603.19</v>
      </c>
      <c r="J32" s="197">
        <f t="shared" si="2"/>
        <v>1.0543082554771093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156167158.99000001</v>
      </c>
      <c r="Q32" s="197">
        <f t="shared" si="11"/>
        <v>0.9992882328248287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910</v>
      </c>
      <c r="Y32" s="70">
        <v>208219436.61000004</v>
      </c>
      <c r="Z32" s="70">
        <v>156164574.16000003</v>
      </c>
      <c r="AA32" s="197">
        <f t="shared" si="4"/>
        <v>0.99927169287072082</v>
      </c>
      <c r="AB32" s="72">
        <v>0</v>
      </c>
      <c r="AC32" s="73">
        <v>0</v>
      </c>
      <c r="AD32" s="70">
        <v>0</v>
      </c>
      <c r="AE32" s="70">
        <v>0</v>
      </c>
      <c r="AF32" s="197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97">
        <f t="shared" si="6"/>
        <v>0.99927169287072071</v>
      </c>
      <c r="AO32" s="72">
        <v>910</v>
      </c>
      <c r="AP32" s="70">
        <v>208219436.61000001</v>
      </c>
      <c r="AQ32" s="70">
        <v>156164574.12</v>
      </c>
      <c r="AR32" s="197">
        <f t="shared" si="7"/>
        <v>0.99927169287072071</v>
      </c>
    </row>
    <row r="33" spans="1:44" x14ac:dyDescent="0.3">
      <c r="A33" s="170" t="s">
        <v>46</v>
      </c>
      <c r="B33" s="179">
        <v>8072808.1830613352</v>
      </c>
      <c r="C33" s="69">
        <v>16</v>
      </c>
      <c r="D33" s="70">
        <v>6312165.3500000006</v>
      </c>
      <c r="E33" s="70">
        <v>4734124.0625000009</v>
      </c>
      <c r="F33" s="197">
        <f t="shared" si="1"/>
        <v>0.78190453766068901</v>
      </c>
      <c r="G33" s="72">
        <v>11</v>
      </c>
      <c r="H33" s="70">
        <v>3509472.55</v>
      </c>
      <c r="I33" s="70">
        <v>2632104.4124999996</v>
      </c>
      <c r="J33" s="197">
        <f t="shared" si="2"/>
        <v>0.43472760288838586</v>
      </c>
      <c r="K33" s="72">
        <v>9</v>
      </c>
      <c r="L33" s="70">
        <v>2885018.33</v>
      </c>
      <c r="M33" s="71">
        <v>2163763.7424999997</v>
      </c>
      <c r="N33" s="72">
        <v>5</v>
      </c>
      <c r="O33" s="70">
        <v>2343254.2999999998</v>
      </c>
      <c r="P33" s="70">
        <v>1757440.7175</v>
      </c>
      <c r="Q33" s="197">
        <f t="shared" si="11"/>
        <v>0.29026507837962789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1701213.21</v>
      </c>
      <c r="AA33" s="197">
        <f t="shared" si="4"/>
        <v>0.28097834713320674</v>
      </c>
      <c r="AB33" s="72">
        <v>2</v>
      </c>
      <c r="AC33" s="73">
        <v>4</v>
      </c>
      <c r="AD33" s="70">
        <v>1238118.6000000001</v>
      </c>
      <c r="AE33" s="70">
        <v>928588.95</v>
      </c>
      <c r="AF33" s="197">
        <f t="shared" si="5"/>
        <v>0.15336901012932108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97">
        <f t="shared" si="6"/>
        <v>0.21075028062351692</v>
      </c>
      <c r="AO33" s="72">
        <v>2</v>
      </c>
      <c r="AP33" s="70">
        <v>1017462.07</v>
      </c>
      <c r="AQ33" s="70">
        <v>763096.53</v>
      </c>
      <c r="AR33" s="197">
        <f t="shared" si="7"/>
        <v>0.12603570491553071</v>
      </c>
    </row>
    <row r="34" spans="1:44" ht="27.5" thickBot="1" x14ac:dyDescent="0.35">
      <c r="A34" s="172" t="s">
        <v>47</v>
      </c>
      <c r="B34" s="181">
        <v>4036736.0000000005</v>
      </c>
      <c r="C34" s="100">
        <v>0</v>
      </c>
      <c r="D34" s="96">
        <v>0</v>
      </c>
      <c r="E34" s="96">
        <v>0</v>
      </c>
      <c r="F34" s="197">
        <f t="shared" si="1"/>
        <v>0</v>
      </c>
      <c r="G34" s="98">
        <v>0</v>
      </c>
      <c r="H34" s="96">
        <v>0</v>
      </c>
      <c r="I34" s="96">
        <v>0</v>
      </c>
      <c r="J34" s="197">
        <f t="shared" si="2"/>
        <v>0</v>
      </c>
      <c r="K34" s="98">
        <v>0</v>
      </c>
      <c r="L34" s="96">
        <v>0</v>
      </c>
      <c r="M34" s="101">
        <v>0</v>
      </c>
      <c r="N34" s="98">
        <v>0</v>
      </c>
      <c r="O34" s="96">
        <v>0</v>
      </c>
      <c r="P34" s="96">
        <v>0</v>
      </c>
      <c r="Q34" s="197">
        <f t="shared" si="11"/>
        <v>0</v>
      </c>
      <c r="R34" s="98">
        <v>0</v>
      </c>
      <c r="S34" s="96">
        <v>0</v>
      </c>
      <c r="T34" s="101">
        <v>0</v>
      </c>
      <c r="U34" s="98">
        <v>0</v>
      </c>
      <c r="V34" s="96">
        <v>0</v>
      </c>
      <c r="W34" s="101">
        <v>0</v>
      </c>
      <c r="X34" s="98">
        <v>0</v>
      </c>
      <c r="Y34" s="96">
        <v>0</v>
      </c>
      <c r="Z34" s="96">
        <v>0</v>
      </c>
      <c r="AA34" s="197">
        <f t="shared" si="4"/>
        <v>0</v>
      </c>
      <c r="AB34" s="98">
        <v>0</v>
      </c>
      <c r="AC34" s="99">
        <v>0</v>
      </c>
      <c r="AD34" s="96">
        <v>0</v>
      </c>
      <c r="AE34" s="96">
        <v>0</v>
      </c>
      <c r="AF34" s="197">
        <f t="shared" si="5"/>
        <v>0</v>
      </c>
      <c r="AG34" s="99">
        <v>0</v>
      </c>
      <c r="AH34" s="101">
        <v>0</v>
      </c>
      <c r="AI34" s="98">
        <v>0</v>
      </c>
      <c r="AJ34" s="96">
        <v>0</v>
      </c>
      <c r="AK34" s="96">
        <v>0</v>
      </c>
      <c r="AL34" s="96">
        <v>0</v>
      </c>
      <c r="AM34" s="96">
        <v>0</v>
      </c>
      <c r="AN34" s="197">
        <f t="shared" si="6"/>
        <v>0</v>
      </c>
      <c r="AO34" s="98">
        <v>0</v>
      </c>
      <c r="AP34" s="96">
        <v>0</v>
      </c>
      <c r="AQ34" s="96">
        <v>0</v>
      </c>
      <c r="AR34" s="197">
        <f t="shared" si="7"/>
        <v>0</v>
      </c>
    </row>
    <row r="35" spans="1:44" s="76" customFormat="1" ht="27.5" thickBot="1" x14ac:dyDescent="0.35">
      <c r="A35" s="168" t="s">
        <v>185</v>
      </c>
      <c r="B35" s="136">
        <f>SUM(B36+B39)</f>
        <v>120657425.1411549</v>
      </c>
      <c r="C35" s="148">
        <f>SUM(C36+C39)</f>
        <v>42</v>
      </c>
      <c r="D35" s="149">
        <f t="shared" ref="D35:AQ35" si="12">SUM(D36+D39)</f>
        <v>103786186.53</v>
      </c>
      <c r="E35" s="149">
        <f t="shared" si="12"/>
        <v>80505599.059</v>
      </c>
      <c r="F35" s="198">
        <f>D35/B35</f>
        <v>0.86017239642386245</v>
      </c>
      <c r="G35" s="148">
        <f>SUM(G36+G39)</f>
        <v>42</v>
      </c>
      <c r="H35" s="149">
        <f t="shared" si="12"/>
        <v>103786186.53</v>
      </c>
      <c r="I35" s="149">
        <f t="shared" si="12"/>
        <v>80505599.059</v>
      </c>
      <c r="J35" s="198">
        <f t="shared" ref="J35" si="13">H35/B35</f>
        <v>0.86017239642386245</v>
      </c>
      <c r="K35" s="148">
        <f t="shared" si="12"/>
        <v>0</v>
      </c>
      <c r="L35" s="149">
        <f t="shared" si="12"/>
        <v>0</v>
      </c>
      <c r="M35" s="149">
        <f t="shared" si="12"/>
        <v>0</v>
      </c>
      <c r="N35" s="148">
        <f t="shared" si="12"/>
        <v>42</v>
      </c>
      <c r="O35" s="149">
        <f t="shared" si="12"/>
        <v>102102773.59</v>
      </c>
      <c r="P35" s="149">
        <f t="shared" si="12"/>
        <v>79108146.180000007</v>
      </c>
      <c r="Q35" s="139">
        <f t="shared" ref="Q35" si="14">O35/B35</f>
        <v>0.84622039191166099</v>
      </c>
      <c r="R35" s="148">
        <f t="shared" si="12"/>
        <v>0</v>
      </c>
      <c r="S35" s="149">
        <f t="shared" si="12"/>
        <v>0</v>
      </c>
      <c r="T35" s="149">
        <f t="shared" si="12"/>
        <v>0</v>
      </c>
      <c r="U35" s="148">
        <f t="shared" si="12"/>
        <v>0</v>
      </c>
      <c r="V35" s="149">
        <f t="shared" si="12"/>
        <v>0</v>
      </c>
      <c r="W35" s="149">
        <f t="shared" si="12"/>
        <v>0</v>
      </c>
      <c r="X35" s="148">
        <f t="shared" si="12"/>
        <v>42</v>
      </c>
      <c r="Y35" s="149">
        <f t="shared" si="12"/>
        <v>102102773.59</v>
      </c>
      <c r="Z35" s="149">
        <f t="shared" si="12"/>
        <v>79108146.180000007</v>
      </c>
      <c r="AA35" s="198">
        <f t="shared" si="4"/>
        <v>0.84622039191166099</v>
      </c>
      <c r="AB35" s="148">
        <f t="shared" si="12"/>
        <v>33</v>
      </c>
      <c r="AC35" s="148">
        <f t="shared" si="12"/>
        <v>58</v>
      </c>
      <c r="AD35" s="149">
        <f t="shared" si="12"/>
        <v>30494991.91</v>
      </c>
      <c r="AE35" s="149">
        <f t="shared" si="12"/>
        <v>25898089.363000002</v>
      </c>
      <c r="AF35" s="198">
        <f t="shared" si="5"/>
        <v>0.25274028410870258</v>
      </c>
      <c r="AG35" s="148">
        <f t="shared" si="12"/>
        <v>1</v>
      </c>
      <c r="AH35" s="149">
        <f t="shared" si="12"/>
        <v>139922.82999999999</v>
      </c>
      <c r="AI35" s="148">
        <f t="shared" si="12"/>
        <v>28</v>
      </c>
      <c r="AJ35" s="149">
        <f t="shared" si="12"/>
        <v>37588874.480000004</v>
      </c>
      <c r="AK35" s="149">
        <f t="shared" si="12"/>
        <v>31354594.649999999</v>
      </c>
      <c r="AL35" s="149">
        <f t="shared" si="12"/>
        <v>4266666.6666666558</v>
      </c>
      <c r="AM35" s="149">
        <f t="shared" si="12"/>
        <v>3200000</v>
      </c>
      <c r="AN35" s="198">
        <f t="shared" si="6"/>
        <v>0.31153386901821806</v>
      </c>
      <c r="AO35" s="148">
        <f t="shared" si="12"/>
        <v>28</v>
      </c>
      <c r="AP35" s="149">
        <f t="shared" si="12"/>
        <v>33588874.480000004</v>
      </c>
      <c r="AQ35" s="149">
        <f t="shared" si="12"/>
        <v>28154594.649999999</v>
      </c>
      <c r="AR35" s="198">
        <f t="shared" si="7"/>
        <v>0.27838215874990702</v>
      </c>
    </row>
    <row r="36" spans="1:44" s="75" customFormat="1" x14ac:dyDescent="0.3">
      <c r="A36" s="173" t="s">
        <v>49</v>
      </c>
      <c r="B36" s="178">
        <v>82921698.062994897</v>
      </c>
      <c r="C36" s="150">
        <v>39</v>
      </c>
      <c r="D36" s="155">
        <v>66720498.350000001</v>
      </c>
      <c r="E36" s="155">
        <v>50853048.515000001</v>
      </c>
      <c r="F36" s="197">
        <f t="shared" si="1"/>
        <v>0.80462050233598703</v>
      </c>
      <c r="G36" s="152">
        <v>39</v>
      </c>
      <c r="H36" s="156">
        <v>66720498.350000001</v>
      </c>
      <c r="I36" s="156">
        <v>50853048.515000001</v>
      </c>
      <c r="J36" s="197">
        <f t="shared" si="2"/>
        <v>0.80462050233598703</v>
      </c>
      <c r="K36" s="152">
        <v>0</v>
      </c>
      <c r="L36" s="151">
        <v>0</v>
      </c>
      <c r="M36" s="153">
        <v>0</v>
      </c>
      <c r="N36" s="152">
        <v>39</v>
      </c>
      <c r="O36" s="156">
        <v>66208933.350000001</v>
      </c>
      <c r="P36" s="156">
        <v>50393074</v>
      </c>
      <c r="Q36" s="197">
        <f t="shared" si="11"/>
        <v>0.79845124854657035</v>
      </c>
      <c r="R36" s="152">
        <v>0</v>
      </c>
      <c r="S36" s="151">
        <v>0</v>
      </c>
      <c r="T36" s="153">
        <v>0</v>
      </c>
      <c r="U36" s="152">
        <v>0</v>
      </c>
      <c r="V36" s="151">
        <v>0</v>
      </c>
      <c r="W36" s="153">
        <v>0</v>
      </c>
      <c r="X36" s="152">
        <v>39</v>
      </c>
      <c r="Y36" s="156">
        <v>66208933.350000001</v>
      </c>
      <c r="Z36" s="156">
        <v>50393074</v>
      </c>
      <c r="AA36" s="197">
        <f t="shared" si="4"/>
        <v>0.79845124854657035</v>
      </c>
      <c r="AB36" s="152">
        <v>31</v>
      </c>
      <c r="AC36" s="152">
        <v>55</v>
      </c>
      <c r="AD36" s="156">
        <v>15046558.35</v>
      </c>
      <c r="AE36" s="156">
        <v>13539342.515000001</v>
      </c>
      <c r="AF36" s="197">
        <f t="shared" si="5"/>
        <v>0.18145501963272942</v>
      </c>
      <c r="AG36" s="154">
        <v>1</v>
      </c>
      <c r="AH36" s="153">
        <v>139922.82999999999</v>
      </c>
      <c r="AI36" s="152">
        <v>25</v>
      </c>
      <c r="AJ36" s="156">
        <v>12860551.560000001</v>
      </c>
      <c r="AK36" s="156">
        <v>11571936.33</v>
      </c>
      <c r="AL36" s="156">
        <v>0</v>
      </c>
      <c r="AM36" s="156">
        <v>0</v>
      </c>
      <c r="AN36" s="197">
        <f t="shared" si="6"/>
        <v>0.15509271831638025</v>
      </c>
      <c r="AO36" s="152">
        <v>25</v>
      </c>
      <c r="AP36" s="156">
        <v>12860551.560000001</v>
      </c>
      <c r="AQ36" s="156">
        <v>11571936.33</v>
      </c>
      <c r="AR36" s="197">
        <f t="shared" si="7"/>
        <v>0.15509271831638025</v>
      </c>
    </row>
    <row r="37" spans="1:44" s="133" customFormat="1" ht="37.5" customHeight="1" outlineLevel="1" x14ac:dyDescent="0.3">
      <c r="A37" s="174" t="s">
        <v>50</v>
      </c>
      <c r="B37" s="180">
        <v>36787589.902193144</v>
      </c>
      <c r="C37" s="192">
        <v>36</v>
      </c>
      <c r="D37" s="193">
        <v>20743498.350000001</v>
      </c>
      <c r="E37" s="193">
        <v>18669148.515000001</v>
      </c>
      <c r="F37" s="197">
        <f t="shared" si="1"/>
        <v>0.56387217551219215</v>
      </c>
      <c r="G37" s="194">
        <v>36</v>
      </c>
      <c r="H37" s="193">
        <v>20743498.350000001</v>
      </c>
      <c r="I37" s="193">
        <v>18669148.515000001</v>
      </c>
      <c r="J37" s="197">
        <f t="shared" si="2"/>
        <v>0.56387217551219215</v>
      </c>
      <c r="K37" s="194">
        <v>0</v>
      </c>
      <c r="L37" s="193">
        <v>0</v>
      </c>
      <c r="M37" s="195">
        <v>0</v>
      </c>
      <c r="N37" s="194">
        <v>36</v>
      </c>
      <c r="O37" s="193">
        <v>20234103.350000001</v>
      </c>
      <c r="P37" s="193">
        <v>18210693</v>
      </c>
      <c r="Q37" s="197">
        <f t="shared" si="11"/>
        <v>0.55002525046615558</v>
      </c>
      <c r="R37" s="194">
        <v>0</v>
      </c>
      <c r="S37" s="193">
        <v>0</v>
      </c>
      <c r="T37" s="195">
        <v>0</v>
      </c>
      <c r="U37" s="194">
        <v>0</v>
      </c>
      <c r="V37" s="193">
        <v>0</v>
      </c>
      <c r="W37" s="195">
        <v>0</v>
      </c>
      <c r="X37" s="194">
        <v>36</v>
      </c>
      <c r="Y37" s="193">
        <v>20234103.350000001</v>
      </c>
      <c r="Z37" s="193">
        <v>18210693</v>
      </c>
      <c r="AA37" s="197">
        <f t="shared" si="4"/>
        <v>0.55002525046615558</v>
      </c>
      <c r="AB37" s="194">
        <v>30</v>
      </c>
      <c r="AC37" s="196">
        <v>54</v>
      </c>
      <c r="AD37" s="193">
        <v>15033758.35</v>
      </c>
      <c r="AE37" s="193">
        <v>13530382.515000001</v>
      </c>
      <c r="AF37" s="197">
        <f t="shared" si="5"/>
        <v>0.40866385620721896</v>
      </c>
      <c r="AG37" s="196">
        <v>0</v>
      </c>
      <c r="AH37" s="195">
        <v>0</v>
      </c>
      <c r="AI37" s="194">
        <v>24</v>
      </c>
      <c r="AJ37" s="193">
        <v>12847751.560000001</v>
      </c>
      <c r="AK37" s="193">
        <v>11562976.33</v>
      </c>
      <c r="AL37" s="193">
        <v>0</v>
      </c>
      <c r="AM37" s="193">
        <v>0</v>
      </c>
      <c r="AN37" s="197">
        <f t="shared" si="6"/>
        <v>0.34924145871360995</v>
      </c>
      <c r="AO37" s="194">
        <v>24</v>
      </c>
      <c r="AP37" s="193">
        <v>12847751.560000001</v>
      </c>
      <c r="AQ37" s="193">
        <v>11562976.33</v>
      </c>
      <c r="AR37" s="197">
        <f t="shared" si="7"/>
        <v>0.34924145871360995</v>
      </c>
    </row>
    <row r="38" spans="1:44" s="133" customFormat="1" ht="27" outlineLevel="1" x14ac:dyDescent="0.3">
      <c r="A38" s="174" t="s">
        <v>51</v>
      </c>
      <c r="B38" s="180">
        <v>46134108.160801753</v>
      </c>
      <c r="C38" s="127">
        <v>3</v>
      </c>
      <c r="D38" s="128">
        <v>45977000</v>
      </c>
      <c r="E38" s="128">
        <v>32183899.999999996</v>
      </c>
      <c r="F38" s="197">
        <f t="shared" si="1"/>
        <v>0.9965945334793479</v>
      </c>
      <c r="G38" s="129">
        <v>3</v>
      </c>
      <c r="H38" s="128">
        <v>45977000</v>
      </c>
      <c r="I38" s="128">
        <v>32183899.999999996</v>
      </c>
      <c r="J38" s="197">
        <f t="shared" si="2"/>
        <v>0.9965945334793479</v>
      </c>
      <c r="K38" s="129">
        <v>0</v>
      </c>
      <c r="L38" s="128">
        <v>0</v>
      </c>
      <c r="M38" s="130">
        <v>0</v>
      </c>
      <c r="N38" s="129">
        <v>3</v>
      </c>
      <c r="O38" s="128">
        <v>45974830</v>
      </c>
      <c r="P38" s="128">
        <v>32182380.999999996</v>
      </c>
      <c r="Q38" s="197">
        <f t="shared" si="11"/>
        <v>0.99654749669709486</v>
      </c>
      <c r="R38" s="129">
        <v>0</v>
      </c>
      <c r="S38" s="128">
        <v>0</v>
      </c>
      <c r="T38" s="130">
        <v>0</v>
      </c>
      <c r="U38" s="129">
        <v>0</v>
      </c>
      <c r="V38" s="128">
        <v>0</v>
      </c>
      <c r="W38" s="130">
        <v>0</v>
      </c>
      <c r="X38" s="129">
        <v>3</v>
      </c>
      <c r="Y38" s="128">
        <v>45974830</v>
      </c>
      <c r="Z38" s="128">
        <v>32182380.999999996</v>
      </c>
      <c r="AA38" s="197">
        <f t="shared" si="4"/>
        <v>0.99654749669709486</v>
      </c>
      <c r="AB38" s="129">
        <v>1</v>
      </c>
      <c r="AC38" s="131">
        <v>1</v>
      </c>
      <c r="AD38" s="128">
        <v>12800</v>
      </c>
      <c r="AE38" s="128">
        <v>8960</v>
      </c>
      <c r="AF38" s="197">
        <f t="shared" si="5"/>
        <v>2.7745198748364733E-4</v>
      </c>
      <c r="AG38" s="131">
        <v>0</v>
      </c>
      <c r="AH38" s="130">
        <v>0</v>
      </c>
      <c r="AI38" s="129">
        <v>1</v>
      </c>
      <c r="AJ38" s="128">
        <v>12800</v>
      </c>
      <c r="AK38" s="128">
        <v>8960</v>
      </c>
      <c r="AL38" s="128">
        <v>0</v>
      </c>
      <c r="AM38" s="128">
        <v>0</v>
      </c>
      <c r="AN38" s="197">
        <f t="shared" si="6"/>
        <v>2.7745198748364733E-4</v>
      </c>
      <c r="AO38" s="129">
        <v>1</v>
      </c>
      <c r="AP38" s="128">
        <v>12800</v>
      </c>
      <c r="AQ38" s="128">
        <v>8960</v>
      </c>
      <c r="AR38" s="197">
        <f t="shared" si="7"/>
        <v>2.7745198748364733E-4</v>
      </c>
    </row>
    <row r="39" spans="1:44" s="75" customFormat="1" ht="14" thickBot="1" x14ac:dyDescent="0.35">
      <c r="A39" s="175" t="s">
        <v>52</v>
      </c>
      <c r="B39" s="181">
        <v>37735727.078160003</v>
      </c>
      <c r="C39" s="127">
        <v>3</v>
      </c>
      <c r="D39" s="128">
        <v>37065688.18</v>
      </c>
      <c r="E39" s="128">
        <v>29652550.544</v>
      </c>
      <c r="F39" s="197">
        <f t="shared" si="1"/>
        <v>0.98224391180346982</v>
      </c>
      <c r="G39" s="129">
        <v>3</v>
      </c>
      <c r="H39" s="128">
        <v>37065688.18</v>
      </c>
      <c r="I39" s="128">
        <v>29652550.544</v>
      </c>
      <c r="J39" s="197">
        <f t="shared" si="2"/>
        <v>0.98224391180346982</v>
      </c>
      <c r="K39" s="129">
        <v>0</v>
      </c>
      <c r="L39" s="128">
        <v>0</v>
      </c>
      <c r="M39" s="130">
        <v>0</v>
      </c>
      <c r="N39" s="129">
        <v>3</v>
      </c>
      <c r="O39" s="128">
        <v>35893840.240000002</v>
      </c>
      <c r="P39" s="128">
        <v>28715072.18</v>
      </c>
      <c r="Q39" s="197">
        <f t="shared" si="11"/>
        <v>0.95118984101339832</v>
      </c>
      <c r="R39" s="129">
        <v>0</v>
      </c>
      <c r="S39" s="128">
        <v>0</v>
      </c>
      <c r="T39" s="130">
        <v>0</v>
      </c>
      <c r="U39" s="129">
        <v>0</v>
      </c>
      <c r="V39" s="128">
        <v>0</v>
      </c>
      <c r="W39" s="130">
        <v>0</v>
      </c>
      <c r="X39" s="129">
        <v>3</v>
      </c>
      <c r="Y39" s="128">
        <v>35893840.240000002</v>
      </c>
      <c r="Z39" s="128">
        <v>28715072.18</v>
      </c>
      <c r="AA39" s="197">
        <f t="shared" si="4"/>
        <v>0.95118984101339832</v>
      </c>
      <c r="AB39" s="129">
        <v>2</v>
      </c>
      <c r="AC39" s="131">
        <v>3</v>
      </c>
      <c r="AD39" s="128">
        <v>15448433.560000001</v>
      </c>
      <c r="AE39" s="128">
        <v>12358746.848000001</v>
      </c>
      <c r="AF39" s="197">
        <f t="shared" si="5"/>
        <v>0.4093848126472423</v>
      </c>
      <c r="AG39" s="131">
        <v>0</v>
      </c>
      <c r="AH39" s="130">
        <v>0</v>
      </c>
      <c r="AI39" s="129">
        <v>3</v>
      </c>
      <c r="AJ39" s="128">
        <v>24728322.920000002</v>
      </c>
      <c r="AK39" s="128">
        <v>19782658.32</v>
      </c>
      <c r="AL39" s="128">
        <v>4266666.6666666558</v>
      </c>
      <c r="AM39" s="128">
        <v>3200000</v>
      </c>
      <c r="AN39" s="197">
        <f t="shared" si="6"/>
        <v>0.65530267559921507</v>
      </c>
      <c r="AO39" s="129">
        <v>3</v>
      </c>
      <c r="AP39" s="128">
        <v>20728322.920000002</v>
      </c>
      <c r="AQ39" s="128">
        <v>16582658.32</v>
      </c>
      <c r="AR39" s="197">
        <f t="shared" si="7"/>
        <v>0.549302332960659</v>
      </c>
    </row>
    <row r="40" spans="1:44" s="76" customFormat="1" ht="27.5" thickBot="1" x14ac:dyDescent="0.35">
      <c r="A40" s="168" t="s">
        <v>186</v>
      </c>
      <c r="B40" s="136">
        <f>SUM(B41:B43)</f>
        <v>375737487.53212786</v>
      </c>
      <c r="C40" s="148">
        <f>SUM(C41:C43)</f>
        <v>2024</v>
      </c>
      <c r="D40" s="149">
        <f t="shared" ref="D40:AQ40" si="15">SUM(D41:D43)</f>
        <v>297080312.20999998</v>
      </c>
      <c r="E40" s="149">
        <f t="shared" si="15"/>
        <v>252273326.60100001</v>
      </c>
      <c r="F40" s="198">
        <f>D40/B40</f>
        <v>0.79065922903047514</v>
      </c>
      <c r="G40" s="148">
        <f t="shared" si="15"/>
        <v>1998</v>
      </c>
      <c r="H40" s="149">
        <f t="shared" si="15"/>
        <v>294157224.14999998</v>
      </c>
      <c r="I40" s="149">
        <f t="shared" si="15"/>
        <v>249788701.74999997</v>
      </c>
      <c r="J40" s="198">
        <f t="shared" ref="J40" si="16">H40/B40</f>
        <v>0.78287962716216264</v>
      </c>
      <c r="K40" s="148">
        <f t="shared" si="15"/>
        <v>424</v>
      </c>
      <c r="L40" s="149">
        <f t="shared" si="15"/>
        <v>59386232.609999999</v>
      </c>
      <c r="M40" s="149">
        <f t="shared" si="15"/>
        <v>50357972.232499994</v>
      </c>
      <c r="N40" s="148">
        <f t="shared" si="15"/>
        <v>1305</v>
      </c>
      <c r="O40" s="149">
        <f t="shared" si="15"/>
        <v>197007013.42999998</v>
      </c>
      <c r="P40" s="149">
        <f t="shared" si="15"/>
        <v>166966823.59999999</v>
      </c>
      <c r="Q40" s="198">
        <f t="shared" si="11"/>
        <v>0.52432088883107431</v>
      </c>
      <c r="R40" s="148">
        <f t="shared" si="15"/>
        <v>31</v>
      </c>
      <c r="S40" s="149">
        <f t="shared" si="15"/>
        <v>4649537.26</v>
      </c>
      <c r="T40" s="149">
        <f t="shared" si="15"/>
        <v>3952106.67</v>
      </c>
      <c r="U40" s="148">
        <f t="shared" si="15"/>
        <v>105</v>
      </c>
      <c r="V40" s="149">
        <f t="shared" si="15"/>
        <v>1447741.97</v>
      </c>
      <c r="W40" s="149">
        <f t="shared" si="15"/>
        <v>1229915.1425000003</v>
      </c>
      <c r="X40" s="148">
        <f t="shared" si="15"/>
        <v>1274</v>
      </c>
      <c r="Y40" s="149">
        <f t="shared" si="15"/>
        <v>190909734.19999999</v>
      </c>
      <c r="Z40" s="149">
        <f t="shared" si="15"/>
        <v>161784801.78749996</v>
      </c>
      <c r="AA40" s="198">
        <f t="shared" si="4"/>
        <v>0.50809339109043794</v>
      </c>
      <c r="AB40" s="148">
        <f t="shared" si="15"/>
        <v>673</v>
      </c>
      <c r="AC40" s="148">
        <f t="shared" si="15"/>
        <v>722</v>
      </c>
      <c r="AD40" s="149">
        <f t="shared" si="15"/>
        <v>94342374.159999996</v>
      </c>
      <c r="AE40" s="149">
        <f t="shared" si="15"/>
        <v>80048816.746999994</v>
      </c>
      <c r="AF40" s="198">
        <f t="shared" si="5"/>
        <v>0.2510858705625777</v>
      </c>
      <c r="AG40" s="148">
        <f t="shared" si="15"/>
        <v>2</v>
      </c>
      <c r="AH40" s="149">
        <f t="shared" si="15"/>
        <v>396755</v>
      </c>
      <c r="AI40" s="148">
        <f t="shared" si="15"/>
        <v>701</v>
      </c>
      <c r="AJ40" s="149">
        <f t="shared" si="15"/>
        <v>95885326.039999992</v>
      </c>
      <c r="AK40" s="149">
        <f t="shared" si="15"/>
        <v>81274436.030000001</v>
      </c>
      <c r="AL40" s="149">
        <f t="shared" si="15"/>
        <v>61344034.14117647</v>
      </c>
      <c r="AM40" s="149">
        <f t="shared" si="15"/>
        <v>52142429.020000003</v>
      </c>
      <c r="AN40" s="198">
        <f t="shared" si="6"/>
        <v>0.25519233300297511</v>
      </c>
      <c r="AO40" s="148">
        <f t="shared" si="15"/>
        <v>484</v>
      </c>
      <c r="AP40" s="149">
        <f t="shared" si="15"/>
        <v>58448214.949999988</v>
      </c>
      <c r="AQ40" s="149">
        <f t="shared" si="15"/>
        <v>49680982.01000002</v>
      </c>
      <c r="AR40" s="198">
        <f t="shared" si="7"/>
        <v>0.1555559849348338</v>
      </c>
    </row>
    <row r="41" spans="1:44" s="120" customFormat="1" x14ac:dyDescent="0.3">
      <c r="A41" s="169" t="s">
        <v>54</v>
      </c>
      <c r="B41" s="178">
        <v>108931.59828705882</v>
      </c>
      <c r="C41" s="157">
        <v>5</v>
      </c>
      <c r="D41" s="158">
        <v>99811</v>
      </c>
      <c r="E41" s="158">
        <v>84839.35</v>
      </c>
      <c r="F41" s="197">
        <f t="shared" ref="F41:F43" si="17">D41/B41</f>
        <v>0.91627224395419193</v>
      </c>
      <c r="G41" s="159">
        <v>5</v>
      </c>
      <c r="H41" s="158">
        <v>99811</v>
      </c>
      <c r="I41" s="158">
        <v>84839.35</v>
      </c>
      <c r="J41" s="197">
        <f t="shared" ref="J41:J43" si="18">H41/$B41</f>
        <v>0.91627224395419193</v>
      </c>
      <c r="K41" s="159">
        <v>0</v>
      </c>
      <c r="L41" s="158">
        <v>0</v>
      </c>
      <c r="M41" s="160">
        <v>0</v>
      </c>
      <c r="N41" s="159">
        <v>5</v>
      </c>
      <c r="O41" s="158">
        <v>99811</v>
      </c>
      <c r="P41" s="158">
        <v>84839.35</v>
      </c>
      <c r="Q41" s="197">
        <f t="shared" si="11"/>
        <v>0.91627224395419193</v>
      </c>
      <c r="R41" s="159">
        <v>0</v>
      </c>
      <c r="S41" s="158">
        <v>0</v>
      </c>
      <c r="T41" s="160">
        <v>0</v>
      </c>
      <c r="U41" s="159">
        <v>0</v>
      </c>
      <c r="V41" s="158">
        <v>0</v>
      </c>
      <c r="W41" s="160">
        <v>0</v>
      </c>
      <c r="X41" s="159">
        <v>5</v>
      </c>
      <c r="Y41" s="158">
        <v>99811</v>
      </c>
      <c r="Z41" s="158">
        <v>84839.35</v>
      </c>
      <c r="AA41" s="197">
        <f t="shared" si="4"/>
        <v>0.91627224395419193</v>
      </c>
      <c r="AB41" s="159">
        <v>5</v>
      </c>
      <c r="AC41" s="161">
        <v>5</v>
      </c>
      <c r="AD41" s="158">
        <v>99811</v>
      </c>
      <c r="AE41" s="158">
        <v>84839.35</v>
      </c>
      <c r="AF41" s="197">
        <f t="shared" si="5"/>
        <v>0.91627224395419193</v>
      </c>
      <c r="AG41" s="161">
        <v>0</v>
      </c>
      <c r="AH41" s="160">
        <v>0</v>
      </c>
      <c r="AI41" s="159">
        <v>5</v>
      </c>
      <c r="AJ41" s="158">
        <v>99811</v>
      </c>
      <c r="AK41" s="158">
        <v>84839.35</v>
      </c>
      <c r="AL41" s="158">
        <v>0</v>
      </c>
      <c r="AM41" s="158">
        <v>0</v>
      </c>
      <c r="AN41" s="197">
        <f t="shared" si="6"/>
        <v>0.91627224395419193</v>
      </c>
      <c r="AO41" s="159">
        <v>5</v>
      </c>
      <c r="AP41" s="158">
        <v>99811</v>
      </c>
      <c r="AQ41" s="158">
        <v>84839.35</v>
      </c>
      <c r="AR41" s="197">
        <f t="shared" si="7"/>
        <v>0.91627224395419193</v>
      </c>
    </row>
    <row r="42" spans="1:44" s="120" customFormat="1" ht="27" x14ac:dyDescent="0.3">
      <c r="A42" s="170" t="s">
        <v>55</v>
      </c>
      <c r="B42" s="179">
        <v>364010995.68262118</v>
      </c>
      <c r="C42" s="115">
        <v>1965</v>
      </c>
      <c r="D42" s="116">
        <v>293243039.33999997</v>
      </c>
      <c r="E42" s="116">
        <v>249011604.68050003</v>
      </c>
      <c r="F42" s="197">
        <f t="shared" si="17"/>
        <v>0.80558841028988226</v>
      </c>
      <c r="G42" s="117">
        <v>1939</v>
      </c>
      <c r="H42" s="116">
        <v>290319951.27999997</v>
      </c>
      <c r="I42" s="116">
        <v>246526979.82949999</v>
      </c>
      <c r="J42" s="197">
        <f t="shared" si="18"/>
        <v>0.7975581911627968</v>
      </c>
      <c r="K42" s="117">
        <v>424</v>
      </c>
      <c r="L42" s="116">
        <v>59386232.609999999</v>
      </c>
      <c r="M42" s="118">
        <v>50357972.232499994</v>
      </c>
      <c r="N42" s="117">
        <v>1254</v>
      </c>
      <c r="O42" s="116">
        <v>194049071.65999997</v>
      </c>
      <c r="P42" s="116">
        <v>164452573.09999999</v>
      </c>
      <c r="Q42" s="197">
        <f t="shared" si="11"/>
        <v>0.53308574180871748</v>
      </c>
      <c r="R42" s="117">
        <f>30+1</f>
        <v>31</v>
      </c>
      <c r="S42" s="116">
        <f>4350257.26+299280</f>
        <v>4649537.26</v>
      </c>
      <c r="T42" s="118">
        <f>3697718.67+254388</f>
        <v>3952106.67</v>
      </c>
      <c r="U42" s="117">
        <v>97</v>
      </c>
      <c r="V42" s="116">
        <v>1412462.08</v>
      </c>
      <c r="W42" s="118">
        <v>1200592.7825000002</v>
      </c>
      <c r="X42" s="117">
        <v>1223</v>
      </c>
      <c r="Y42" s="116">
        <f>188001785.32-250-14463</f>
        <v>187987072.31999999</v>
      </c>
      <c r="Z42" s="116">
        <f>159312379.6975-212.5-12293.55</f>
        <v>159299873.64749998</v>
      </c>
      <c r="AA42" s="197">
        <f t="shared" si="4"/>
        <v>0.51643240053084738</v>
      </c>
      <c r="AB42" s="117">
        <v>639</v>
      </c>
      <c r="AC42" s="119">
        <v>688</v>
      </c>
      <c r="AD42" s="116">
        <v>92818181.929999992</v>
      </c>
      <c r="AE42" s="116">
        <v>78844550.956499994</v>
      </c>
      <c r="AF42" s="197">
        <f t="shared" si="5"/>
        <v>0.25498730266633912</v>
      </c>
      <c r="AG42" s="119">
        <v>2</v>
      </c>
      <c r="AH42" s="118">
        <v>396755</v>
      </c>
      <c r="AI42" s="117">
        <v>661</v>
      </c>
      <c r="AJ42" s="116">
        <v>93559292.939999998</v>
      </c>
      <c r="AK42" s="116">
        <v>79297307.930000007</v>
      </c>
      <c r="AL42" s="116">
        <v>59514858.235294119</v>
      </c>
      <c r="AM42" s="116">
        <v>50587629.5</v>
      </c>
      <c r="AN42" s="197">
        <f t="shared" si="6"/>
        <v>0.25702326042253332</v>
      </c>
      <c r="AO42" s="117">
        <v>457</v>
      </c>
      <c r="AP42" s="116">
        <v>57279484.919999987</v>
      </c>
      <c r="AQ42" s="116">
        <v>48687561.520000018</v>
      </c>
      <c r="AR42" s="197">
        <f t="shared" si="7"/>
        <v>0.15735646889618027</v>
      </c>
    </row>
    <row r="43" spans="1:44" s="120" customFormat="1" ht="33.75" customHeight="1" thickBot="1" x14ac:dyDescent="0.35">
      <c r="A43" s="172" t="s">
        <v>56</v>
      </c>
      <c r="B43" s="181">
        <v>11617560.251219641</v>
      </c>
      <c r="C43" s="121">
        <v>54</v>
      </c>
      <c r="D43" s="122">
        <v>3737461.87</v>
      </c>
      <c r="E43" s="122">
        <v>3176882.5704999999</v>
      </c>
      <c r="F43" s="197">
        <f t="shared" si="17"/>
        <v>0.32170798250068311</v>
      </c>
      <c r="G43" s="123">
        <v>54</v>
      </c>
      <c r="H43" s="122">
        <v>3737461.87</v>
      </c>
      <c r="I43" s="122">
        <v>3176882.5704999999</v>
      </c>
      <c r="J43" s="197">
        <f t="shared" si="18"/>
        <v>0.32170798250068311</v>
      </c>
      <c r="K43" s="123">
        <v>0</v>
      </c>
      <c r="L43" s="122">
        <v>0</v>
      </c>
      <c r="M43" s="124">
        <v>0</v>
      </c>
      <c r="N43" s="123">
        <v>46</v>
      </c>
      <c r="O43" s="122">
        <v>2858130.77</v>
      </c>
      <c r="P43" s="122">
        <v>2429411.1500000004</v>
      </c>
      <c r="Q43" s="197">
        <f t="shared" si="11"/>
        <v>0.24601815770225474</v>
      </c>
      <c r="R43" s="123">
        <v>0</v>
      </c>
      <c r="S43" s="122">
        <v>0</v>
      </c>
      <c r="T43" s="124">
        <v>0</v>
      </c>
      <c r="U43" s="123">
        <v>8</v>
      </c>
      <c r="V43" s="122">
        <v>35279.89</v>
      </c>
      <c r="W43" s="124">
        <v>29322.36</v>
      </c>
      <c r="X43" s="123">
        <v>46</v>
      </c>
      <c r="Y43" s="122">
        <v>2822850.88</v>
      </c>
      <c r="Z43" s="122">
        <v>2400088.79</v>
      </c>
      <c r="AA43" s="197">
        <f t="shared" si="4"/>
        <v>0.24298138498603006</v>
      </c>
      <c r="AB43" s="123">
        <v>29</v>
      </c>
      <c r="AC43" s="125">
        <v>29</v>
      </c>
      <c r="AD43" s="122">
        <v>1424381.23</v>
      </c>
      <c r="AE43" s="122">
        <v>1119426.4405</v>
      </c>
      <c r="AF43" s="197">
        <f t="shared" si="5"/>
        <v>0.12260588274981959</v>
      </c>
      <c r="AG43" s="125">
        <v>0</v>
      </c>
      <c r="AH43" s="124">
        <v>0</v>
      </c>
      <c r="AI43" s="123">
        <v>35</v>
      </c>
      <c r="AJ43" s="122">
        <v>2226222.1</v>
      </c>
      <c r="AK43" s="122">
        <v>1892288.75</v>
      </c>
      <c r="AL43" s="122">
        <v>1829175.905882353</v>
      </c>
      <c r="AM43" s="122">
        <v>1554799.52</v>
      </c>
      <c r="AN43" s="197">
        <f t="shared" si="6"/>
        <v>0.19162561259506147</v>
      </c>
      <c r="AO43" s="123">
        <v>22</v>
      </c>
      <c r="AP43" s="122">
        <v>1068919.03</v>
      </c>
      <c r="AQ43" s="122">
        <v>908581.1399999999</v>
      </c>
      <c r="AR43" s="197">
        <f t="shared" si="7"/>
        <v>9.2008907798673323E-2</v>
      </c>
    </row>
    <row r="44" spans="1:44" s="76" customFormat="1" ht="48" customHeight="1" thickBot="1" x14ac:dyDescent="0.35">
      <c r="A44" s="168" t="s">
        <v>187</v>
      </c>
      <c r="B44" s="136">
        <f>SUM(B45:B48)</f>
        <v>327100471.21555197</v>
      </c>
      <c r="C44" s="148">
        <f>C45+C46+C47+C48</f>
        <v>194</v>
      </c>
      <c r="D44" s="149">
        <f t="shared" ref="D44:E44" si="19">D45+D46+D47+D48</f>
        <v>322887890.02999997</v>
      </c>
      <c r="E44" s="149">
        <f t="shared" si="19"/>
        <v>242165917.52000001</v>
      </c>
      <c r="F44" s="198">
        <f>D44/B44</f>
        <v>0.98712144568334781</v>
      </c>
      <c r="G44" s="148">
        <f>G45+G46+G47+G48</f>
        <v>154</v>
      </c>
      <c r="H44" s="149">
        <f t="shared" ref="H44:K44" si="20">H45+H46+H47+H48</f>
        <v>243621086.05000001</v>
      </c>
      <c r="I44" s="149">
        <f t="shared" si="20"/>
        <v>174131604.47</v>
      </c>
      <c r="J44" s="198">
        <f t="shared" si="2"/>
        <v>0.74478977405525992</v>
      </c>
      <c r="K44" s="148">
        <f t="shared" si="20"/>
        <v>48</v>
      </c>
      <c r="L44" s="149">
        <f t="shared" ref="L44" si="21">L45+L46+L47+L48</f>
        <v>61052280.919999994</v>
      </c>
      <c r="M44" s="149">
        <f t="shared" ref="M44:AE44" si="22">M45+M46+M47+M48</f>
        <v>45789210.689999998</v>
      </c>
      <c r="N44" s="148">
        <f t="shared" si="22"/>
        <v>70</v>
      </c>
      <c r="O44" s="149">
        <f t="shared" si="22"/>
        <v>116801762.05</v>
      </c>
      <c r="P44" s="149">
        <f t="shared" si="22"/>
        <v>87601321.332500011</v>
      </c>
      <c r="Q44" s="198">
        <f t="shared" si="11"/>
        <v>0.35708221885449448</v>
      </c>
      <c r="R44" s="148">
        <f t="shared" si="22"/>
        <v>0</v>
      </c>
      <c r="S44" s="148">
        <f t="shared" si="22"/>
        <v>0</v>
      </c>
      <c r="T44" s="148">
        <f t="shared" si="22"/>
        <v>0</v>
      </c>
      <c r="U44" s="148">
        <f t="shared" si="22"/>
        <v>4</v>
      </c>
      <c r="V44" s="149">
        <f t="shared" si="22"/>
        <v>161325.63</v>
      </c>
      <c r="W44" s="149">
        <f t="shared" si="22"/>
        <v>120994.2225</v>
      </c>
      <c r="X44" s="148">
        <f t="shared" si="22"/>
        <v>70</v>
      </c>
      <c r="Y44" s="149">
        <f t="shared" si="22"/>
        <v>116640436.41999999</v>
      </c>
      <c r="Z44" s="149">
        <f t="shared" si="22"/>
        <v>87480327.102499992</v>
      </c>
      <c r="AA44" s="198">
        <f t="shared" si="4"/>
        <v>0.35658901984013508</v>
      </c>
      <c r="AB44" s="148">
        <f t="shared" si="22"/>
        <v>49</v>
      </c>
      <c r="AC44" s="148">
        <f t="shared" si="22"/>
        <v>61</v>
      </c>
      <c r="AD44" s="149">
        <f t="shared" si="22"/>
        <v>46692848.149999999</v>
      </c>
      <c r="AE44" s="149">
        <f t="shared" si="22"/>
        <v>35019636.120000005</v>
      </c>
      <c r="AF44" s="198">
        <f t="shared" si="5"/>
        <v>0.14274772511480255</v>
      </c>
      <c r="AG44" s="148">
        <v>0</v>
      </c>
      <c r="AH44" s="149">
        <v>0</v>
      </c>
      <c r="AI44" s="148">
        <f t="shared" ref="AI44" si="23">AI45+AI46+AI47+AI48</f>
        <v>52</v>
      </c>
      <c r="AJ44" s="149">
        <f t="shared" ref="AJ44:AM44" si="24">AJ45+AJ46+AJ47+AJ48</f>
        <v>45349272.369999997</v>
      </c>
      <c r="AK44" s="149">
        <f t="shared" si="24"/>
        <v>34011954.109999999</v>
      </c>
      <c r="AL44" s="149">
        <f t="shared" si="24"/>
        <v>24823600.393333241</v>
      </c>
      <c r="AM44" s="149">
        <f t="shared" si="24"/>
        <v>18617700.239999998</v>
      </c>
      <c r="AN44" s="198">
        <f t="shared" si="6"/>
        <v>0.13864019272572625</v>
      </c>
      <c r="AO44" s="148">
        <f t="shared" ref="AO44:AQ44" si="25">AO45+AO46+AO47+AO48</f>
        <v>31</v>
      </c>
      <c r="AP44" s="149">
        <f t="shared" si="25"/>
        <v>27740498.75</v>
      </c>
      <c r="AQ44" s="149">
        <f t="shared" si="25"/>
        <v>20761555.199999999</v>
      </c>
      <c r="AR44" s="198">
        <f t="shared" si="7"/>
        <v>8.4807272355531482E-2</v>
      </c>
    </row>
    <row r="45" spans="1:44" x14ac:dyDescent="0.3">
      <c r="A45" s="169" t="s">
        <v>58</v>
      </c>
      <c r="B45" s="178">
        <v>100072930.40629333</v>
      </c>
      <c r="C45" s="142">
        <v>27</v>
      </c>
      <c r="D45" s="143">
        <v>38653978.299999997</v>
      </c>
      <c r="E45" s="143">
        <v>28990483.725000001</v>
      </c>
      <c r="F45" s="197">
        <f t="shared" si="1"/>
        <v>0.38625808341042789</v>
      </c>
      <c r="G45" s="145">
        <v>27</v>
      </c>
      <c r="H45" s="143">
        <v>38653978.299999997</v>
      </c>
      <c r="I45" s="143">
        <v>20406273.66</v>
      </c>
      <c r="J45" s="197">
        <f t="shared" si="2"/>
        <v>0.38625808341042789</v>
      </c>
      <c r="K45" s="145">
        <v>2</v>
      </c>
      <c r="L45" s="143">
        <v>485093.72</v>
      </c>
      <c r="M45" s="146">
        <v>363820.29</v>
      </c>
      <c r="N45" s="145">
        <v>12</v>
      </c>
      <c r="O45" s="143">
        <v>21551204.68</v>
      </c>
      <c r="P45" s="143">
        <v>16163403.460000001</v>
      </c>
      <c r="Q45" s="197">
        <f t="shared" si="11"/>
        <v>0.2153549875326195</v>
      </c>
      <c r="R45" s="145">
        <v>0</v>
      </c>
      <c r="S45" s="143">
        <v>0</v>
      </c>
      <c r="T45" s="146">
        <v>0</v>
      </c>
      <c r="U45" s="145">
        <v>0</v>
      </c>
      <c r="V45" s="143">
        <v>0</v>
      </c>
      <c r="W45" s="146">
        <v>0</v>
      </c>
      <c r="X45" s="145">
        <v>12</v>
      </c>
      <c r="Y45" s="143">
        <v>21551204.68</v>
      </c>
      <c r="Z45" s="143">
        <v>16163403.460000001</v>
      </c>
      <c r="AA45" s="197">
        <f t="shared" si="4"/>
        <v>0.2153549875326195</v>
      </c>
      <c r="AB45" s="145">
        <v>11</v>
      </c>
      <c r="AC45" s="147">
        <v>17</v>
      </c>
      <c r="AD45" s="143">
        <v>17960791.77</v>
      </c>
      <c r="AE45" s="143">
        <v>13470593.827500001</v>
      </c>
      <c r="AF45" s="197">
        <f t="shared" si="5"/>
        <v>0.17947702437691873</v>
      </c>
      <c r="AG45" s="147">
        <v>0</v>
      </c>
      <c r="AH45" s="146">
        <v>0</v>
      </c>
      <c r="AI45" s="145">
        <v>8</v>
      </c>
      <c r="AJ45" s="143">
        <v>11784927.719999999</v>
      </c>
      <c r="AK45" s="143">
        <v>8838695.7699999996</v>
      </c>
      <c r="AL45" s="143">
        <v>4351080.67</v>
      </c>
      <c r="AM45" s="143">
        <v>3263310.5</v>
      </c>
      <c r="AN45" s="197">
        <f t="shared" si="6"/>
        <v>0.11776339187983721</v>
      </c>
      <c r="AO45" s="145">
        <v>6</v>
      </c>
      <c r="AP45" s="143">
        <v>7433847.0499999998</v>
      </c>
      <c r="AQ45" s="143">
        <v>5575385.2699999996</v>
      </c>
      <c r="AR45" s="197">
        <f t="shared" si="7"/>
        <v>7.42842946620908E-2</v>
      </c>
    </row>
    <row r="46" spans="1:44" x14ac:dyDescent="0.3">
      <c r="A46" s="170" t="s">
        <v>59</v>
      </c>
      <c r="B46" s="179">
        <v>10774658.188800002</v>
      </c>
      <c r="C46" s="69">
        <v>0</v>
      </c>
      <c r="D46" s="70">
        <v>0</v>
      </c>
      <c r="E46" s="70">
        <v>0</v>
      </c>
      <c r="F46" s="197">
        <f t="shared" si="1"/>
        <v>0</v>
      </c>
      <c r="G46" s="72">
        <v>0</v>
      </c>
      <c r="H46" s="70">
        <v>0</v>
      </c>
      <c r="I46" s="70">
        <v>0</v>
      </c>
      <c r="J46" s="197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97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97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97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97">
        <f t="shared" si="6"/>
        <v>0</v>
      </c>
      <c r="AO46" s="72">
        <v>0</v>
      </c>
      <c r="AP46" s="70">
        <v>0</v>
      </c>
      <c r="AQ46" s="70">
        <v>0</v>
      </c>
      <c r="AR46" s="197">
        <f t="shared" si="7"/>
        <v>0</v>
      </c>
    </row>
    <row r="47" spans="1:44" x14ac:dyDescent="0.3">
      <c r="A47" s="170" t="s">
        <v>60</v>
      </c>
      <c r="B47" s="179">
        <v>56511146.66737067</v>
      </c>
      <c r="C47" s="69">
        <v>23</v>
      </c>
      <c r="D47" s="70">
        <v>57013176.699999996</v>
      </c>
      <c r="E47" s="70">
        <v>42759882.522499993</v>
      </c>
      <c r="F47" s="197">
        <f t="shared" si="1"/>
        <v>1.0088837346653805</v>
      </c>
      <c r="G47" s="72">
        <v>20</v>
      </c>
      <c r="H47" s="70">
        <v>51788348.070000008</v>
      </c>
      <c r="I47" s="70">
        <v>38841261.049999997</v>
      </c>
      <c r="J47" s="197">
        <f t="shared" si="2"/>
        <v>0.91642713206352988</v>
      </c>
      <c r="K47" s="72">
        <v>9</v>
      </c>
      <c r="L47" s="70">
        <v>6820760.8300000001</v>
      </c>
      <c r="M47" s="71">
        <v>5115570.6225000005</v>
      </c>
      <c r="N47" s="72">
        <v>11</v>
      </c>
      <c r="O47" s="70">
        <v>38075172.82</v>
      </c>
      <c r="P47" s="70">
        <v>28556379.5825</v>
      </c>
      <c r="Q47" s="197">
        <f t="shared" si="11"/>
        <v>0.67376393977835292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11</v>
      </c>
      <c r="Y47" s="70">
        <v>38075172.82</v>
      </c>
      <c r="Z47" s="70">
        <v>28556379.574999999</v>
      </c>
      <c r="AA47" s="197">
        <f t="shared" si="4"/>
        <v>0.67376393977835292</v>
      </c>
      <c r="AB47" s="72">
        <v>7</v>
      </c>
      <c r="AC47" s="73">
        <v>9</v>
      </c>
      <c r="AD47" s="70">
        <v>7205497.0200000005</v>
      </c>
      <c r="AE47" s="70">
        <v>5404122.7650000006</v>
      </c>
      <c r="AF47" s="197">
        <f t="shared" si="5"/>
        <v>0.12750576558660467</v>
      </c>
      <c r="AG47" s="73">
        <v>0</v>
      </c>
      <c r="AH47" s="71">
        <v>0</v>
      </c>
      <c r="AI47" s="72">
        <v>9</v>
      </c>
      <c r="AJ47" s="70">
        <v>10757345.65</v>
      </c>
      <c r="AK47" s="70">
        <v>8068009.2000000011</v>
      </c>
      <c r="AL47" s="70">
        <v>10342794.05333324</v>
      </c>
      <c r="AM47" s="70">
        <v>7757095.5399999991</v>
      </c>
      <c r="AN47" s="197">
        <f t="shared" si="6"/>
        <v>0.19035794324469535</v>
      </c>
      <c r="AO47" s="72">
        <v>5</v>
      </c>
      <c r="AP47" s="70">
        <v>5975169.5499999998</v>
      </c>
      <c r="AQ47" s="70">
        <v>4437558.3899999997</v>
      </c>
      <c r="AR47" s="197">
        <f t="shared" si="7"/>
        <v>0.10573435335103616</v>
      </c>
    </row>
    <row r="48" spans="1:44" ht="27.5" thickBot="1" x14ac:dyDescent="0.35">
      <c r="A48" s="172" t="s">
        <v>61</v>
      </c>
      <c r="B48" s="181">
        <v>159741735.95308799</v>
      </c>
      <c r="C48" s="100">
        <v>144</v>
      </c>
      <c r="D48" s="96">
        <v>227220735.03</v>
      </c>
      <c r="E48" s="96">
        <v>170415551.27250001</v>
      </c>
      <c r="F48" s="197">
        <f t="shared" si="1"/>
        <v>1.4224256026410584</v>
      </c>
      <c r="G48" s="98">
        <v>107</v>
      </c>
      <c r="H48" s="96">
        <v>153178759.68000001</v>
      </c>
      <c r="I48" s="96">
        <v>114884069.76000001</v>
      </c>
      <c r="J48" s="197">
        <f t="shared" si="2"/>
        <v>0.95891508105924583</v>
      </c>
      <c r="K48" s="98">
        <v>37</v>
      </c>
      <c r="L48" s="96">
        <v>53746426.369999997</v>
      </c>
      <c r="M48" s="101">
        <v>40309819.777499996</v>
      </c>
      <c r="N48" s="98">
        <v>47</v>
      </c>
      <c r="O48" s="96">
        <v>57175384.549999997</v>
      </c>
      <c r="P48" s="96">
        <v>42881538.289999999</v>
      </c>
      <c r="Q48" s="197">
        <f t="shared" si="11"/>
        <v>0.35792389639981709</v>
      </c>
      <c r="R48" s="98">
        <v>0</v>
      </c>
      <c r="S48" s="96">
        <v>0</v>
      </c>
      <c r="T48" s="101">
        <v>0</v>
      </c>
      <c r="U48" s="98">
        <v>4</v>
      </c>
      <c r="V48" s="96">
        <v>161325.63</v>
      </c>
      <c r="W48" s="101">
        <v>120994.2225</v>
      </c>
      <c r="X48" s="98">
        <v>47</v>
      </c>
      <c r="Y48" s="96">
        <v>57014058.919999994</v>
      </c>
      <c r="Z48" s="96">
        <v>42760544.067500003</v>
      </c>
      <c r="AA48" s="197">
        <f t="shared" si="4"/>
        <v>0.35691398105717059</v>
      </c>
      <c r="AB48" s="98">
        <v>31</v>
      </c>
      <c r="AC48" s="99">
        <v>35</v>
      </c>
      <c r="AD48" s="96">
        <v>21526559.359999999</v>
      </c>
      <c r="AE48" s="96">
        <v>16144919.5275</v>
      </c>
      <c r="AF48" s="197">
        <f t="shared" si="5"/>
        <v>0.13475851649891793</v>
      </c>
      <c r="AG48" s="99">
        <v>0</v>
      </c>
      <c r="AH48" s="101">
        <v>0</v>
      </c>
      <c r="AI48" s="98">
        <v>35</v>
      </c>
      <c r="AJ48" s="96">
        <v>22806999</v>
      </c>
      <c r="AK48" s="96">
        <v>17105249.140000001</v>
      </c>
      <c r="AL48" s="96">
        <v>10129725.67</v>
      </c>
      <c r="AM48" s="96">
        <v>7597294.2000000002</v>
      </c>
      <c r="AN48" s="197">
        <f t="shared" si="6"/>
        <v>0.14277420277126465</v>
      </c>
      <c r="AO48" s="98">
        <v>20</v>
      </c>
      <c r="AP48" s="96">
        <v>14331482.15</v>
      </c>
      <c r="AQ48" s="96">
        <v>10748611.539999999</v>
      </c>
      <c r="AR48" s="197">
        <f t="shared" si="7"/>
        <v>8.9716579480573475E-2</v>
      </c>
    </row>
    <row r="49" spans="1:44" s="76" customFormat="1" ht="27.5" thickBot="1" x14ac:dyDescent="0.35">
      <c r="A49" s="168" t="s">
        <v>188</v>
      </c>
      <c r="B49" s="136">
        <f>SUM(B50:B52)</f>
        <v>13455789.529600002</v>
      </c>
      <c r="C49" s="148">
        <f>C50+C51+C52</f>
        <v>10</v>
      </c>
      <c r="D49" s="149">
        <f>D50+D51+D52</f>
        <v>3660935.08</v>
      </c>
      <c r="E49" s="149">
        <f>E50+E51+E52</f>
        <v>2745701.31</v>
      </c>
      <c r="F49" s="198">
        <f>D49/B49</f>
        <v>0.27207136912677526</v>
      </c>
      <c r="G49" s="148">
        <f>G50+G51+G52</f>
        <v>10</v>
      </c>
      <c r="H49" s="149">
        <f>H50+H51+H52</f>
        <v>3660935.08</v>
      </c>
      <c r="I49" s="149">
        <f>I50+I51+I52</f>
        <v>2745701.31</v>
      </c>
      <c r="J49" s="198">
        <f t="shared" si="2"/>
        <v>0.27207136912677526</v>
      </c>
      <c r="K49" s="148">
        <f>K50+K51+K52</f>
        <v>7</v>
      </c>
      <c r="L49" s="149">
        <f>L50+L51+L52</f>
        <v>2171364.7400000002</v>
      </c>
      <c r="M49" s="149">
        <f>M50+M51+M52</f>
        <v>1628523.5549999999</v>
      </c>
      <c r="N49" s="148">
        <v>0</v>
      </c>
      <c r="O49" s="149">
        <v>0</v>
      </c>
      <c r="P49" s="149">
        <v>0</v>
      </c>
      <c r="Q49" s="198">
        <f t="shared" si="11"/>
        <v>0</v>
      </c>
      <c r="R49" s="148">
        <v>0</v>
      </c>
      <c r="S49" s="149">
        <v>0</v>
      </c>
      <c r="T49" s="149">
        <v>0</v>
      </c>
      <c r="U49" s="148">
        <v>0</v>
      </c>
      <c r="V49" s="149">
        <v>0</v>
      </c>
      <c r="W49" s="149">
        <v>0</v>
      </c>
      <c r="X49" s="148">
        <v>0</v>
      </c>
      <c r="Y49" s="149">
        <v>0</v>
      </c>
      <c r="Z49" s="149">
        <v>0</v>
      </c>
      <c r="AA49" s="198">
        <f t="shared" si="4"/>
        <v>0</v>
      </c>
      <c r="AB49" s="148">
        <v>0</v>
      </c>
      <c r="AC49" s="148">
        <v>0</v>
      </c>
      <c r="AD49" s="149">
        <v>0</v>
      </c>
      <c r="AE49" s="149">
        <v>0</v>
      </c>
      <c r="AF49" s="198">
        <f t="shared" si="5"/>
        <v>0</v>
      </c>
      <c r="AG49" s="148">
        <v>0</v>
      </c>
      <c r="AH49" s="149">
        <v>0</v>
      </c>
      <c r="AI49" s="148">
        <v>0</v>
      </c>
      <c r="AJ49" s="149">
        <v>0</v>
      </c>
      <c r="AK49" s="149">
        <v>0</v>
      </c>
      <c r="AL49" s="149">
        <v>0</v>
      </c>
      <c r="AM49" s="149">
        <v>0</v>
      </c>
      <c r="AN49" s="198">
        <f t="shared" si="6"/>
        <v>0</v>
      </c>
      <c r="AO49" s="148">
        <v>0</v>
      </c>
      <c r="AP49" s="149">
        <v>0</v>
      </c>
      <c r="AQ49" s="149">
        <v>0</v>
      </c>
      <c r="AR49" s="198">
        <f t="shared" si="7"/>
        <v>0</v>
      </c>
    </row>
    <row r="50" spans="1:44" x14ac:dyDescent="0.3">
      <c r="A50" s="169" t="s">
        <v>63</v>
      </c>
      <c r="B50" s="178">
        <v>7781646.0480000013</v>
      </c>
      <c r="C50" s="142">
        <v>4</v>
      </c>
      <c r="D50" s="143">
        <v>3030195.58</v>
      </c>
      <c r="E50" s="143">
        <v>2272646.6850000001</v>
      </c>
      <c r="F50" s="197">
        <f t="shared" si="1"/>
        <v>0.38940290541469763</v>
      </c>
      <c r="G50" s="145">
        <v>4</v>
      </c>
      <c r="H50" s="143">
        <v>3030195.58</v>
      </c>
      <c r="I50" s="143">
        <v>2272646.6850000001</v>
      </c>
      <c r="J50" s="197">
        <f t="shared" si="2"/>
        <v>0.38940290541469763</v>
      </c>
      <c r="K50" s="145">
        <v>3</v>
      </c>
      <c r="L50" s="143">
        <v>1900534.74</v>
      </c>
      <c r="M50" s="146">
        <v>1425401.0549999999</v>
      </c>
      <c r="N50" s="145">
        <v>0</v>
      </c>
      <c r="O50" s="143">
        <v>0</v>
      </c>
      <c r="P50" s="143">
        <v>0</v>
      </c>
      <c r="Q50" s="197">
        <f t="shared" si="11"/>
        <v>0</v>
      </c>
      <c r="R50" s="145">
        <v>0</v>
      </c>
      <c r="S50" s="143">
        <v>0</v>
      </c>
      <c r="T50" s="146">
        <v>0</v>
      </c>
      <c r="U50" s="145">
        <v>0</v>
      </c>
      <c r="V50" s="143">
        <v>0</v>
      </c>
      <c r="W50" s="146">
        <v>0</v>
      </c>
      <c r="X50" s="145">
        <v>0</v>
      </c>
      <c r="Y50" s="143">
        <v>0</v>
      </c>
      <c r="Z50" s="143">
        <v>0</v>
      </c>
      <c r="AA50" s="197">
        <f t="shared" si="4"/>
        <v>0</v>
      </c>
      <c r="AB50" s="145">
        <v>0</v>
      </c>
      <c r="AC50" s="147">
        <v>0</v>
      </c>
      <c r="AD50" s="143">
        <v>0</v>
      </c>
      <c r="AE50" s="143">
        <v>0</v>
      </c>
      <c r="AF50" s="197">
        <f t="shared" si="5"/>
        <v>0</v>
      </c>
      <c r="AG50" s="147">
        <v>0</v>
      </c>
      <c r="AH50" s="146">
        <v>0</v>
      </c>
      <c r="AI50" s="162">
        <v>0</v>
      </c>
      <c r="AJ50" s="143">
        <v>0</v>
      </c>
      <c r="AK50" s="143">
        <v>0</v>
      </c>
      <c r="AL50" s="143">
        <v>0</v>
      </c>
      <c r="AM50" s="143">
        <v>0</v>
      </c>
      <c r="AN50" s="197">
        <f t="shared" si="6"/>
        <v>0</v>
      </c>
      <c r="AO50" s="145">
        <v>0</v>
      </c>
      <c r="AP50" s="143">
        <v>0</v>
      </c>
      <c r="AQ50" s="143">
        <v>0</v>
      </c>
      <c r="AR50" s="197">
        <f t="shared" si="7"/>
        <v>0</v>
      </c>
    </row>
    <row r="51" spans="1:44" ht="54" x14ac:dyDescent="0.3">
      <c r="A51" s="170" t="s">
        <v>64</v>
      </c>
      <c r="B51" s="179">
        <v>2833797.2608000003</v>
      </c>
      <c r="C51" s="69">
        <v>3</v>
      </c>
      <c r="D51" s="70">
        <v>421000</v>
      </c>
      <c r="E51" s="70">
        <v>315750</v>
      </c>
      <c r="F51" s="197">
        <f t="shared" si="1"/>
        <v>0.14856390957239787</v>
      </c>
      <c r="G51" s="72">
        <v>3</v>
      </c>
      <c r="H51" s="70">
        <v>421000</v>
      </c>
      <c r="I51" s="70">
        <v>315750</v>
      </c>
      <c r="J51" s="197">
        <f t="shared" si="2"/>
        <v>0.14856390957239787</v>
      </c>
      <c r="K51" s="72">
        <v>2</v>
      </c>
      <c r="L51" s="70">
        <v>131000</v>
      </c>
      <c r="M51" s="71">
        <v>98250</v>
      </c>
      <c r="N51" s="72">
        <v>0</v>
      </c>
      <c r="O51" s="70">
        <v>0</v>
      </c>
      <c r="P51" s="70">
        <v>0</v>
      </c>
      <c r="Q51" s="197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97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97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97">
        <f t="shared" si="6"/>
        <v>0</v>
      </c>
      <c r="AO51" s="72">
        <v>0</v>
      </c>
      <c r="AP51" s="70">
        <v>0</v>
      </c>
      <c r="AQ51" s="70">
        <v>0</v>
      </c>
      <c r="AR51" s="197">
        <f t="shared" si="7"/>
        <v>0</v>
      </c>
    </row>
    <row r="52" spans="1:44" ht="27.5" thickBot="1" x14ac:dyDescent="0.35">
      <c r="A52" s="172" t="s">
        <v>65</v>
      </c>
      <c r="B52" s="181">
        <v>2840346.2208000002</v>
      </c>
      <c r="C52" s="100">
        <v>3</v>
      </c>
      <c r="D52" s="96">
        <v>209739.5</v>
      </c>
      <c r="E52" s="96">
        <v>157304.625</v>
      </c>
      <c r="F52" s="197">
        <f t="shared" si="1"/>
        <v>7.3842934521174547E-2</v>
      </c>
      <c r="G52" s="98">
        <v>3</v>
      </c>
      <c r="H52" s="96">
        <v>209739.5</v>
      </c>
      <c r="I52" s="96">
        <v>157304.625</v>
      </c>
      <c r="J52" s="197">
        <f t="shared" si="2"/>
        <v>7.3842934521174547E-2</v>
      </c>
      <c r="K52" s="98">
        <v>2</v>
      </c>
      <c r="L52" s="96">
        <v>139830</v>
      </c>
      <c r="M52" s="101">
        <v>104872.5</v>
      </c>
      <c r="N52" s="98">
        <v>0</v>
      </c>
      <c r="O52" s="96">
        <v>0</v>
      </c>
      <c r="P52" s="96">
        <v>0</v>
      </c>
      <c r="Q52" s="197">
        <f t="shared" si="11"/>
        <v>0</v>
      </c>
      <c r="R52" s="98">
        <v>0</v>
      </c>
      <c r="S52" s="96">
        <v>0</v>
      </c>
      <c r="T52" s="101">
        <v>0</v>
      </c>
      <c r="U52" s="98">
        <v>0</v>
      </c>
      <c r="V52" s="96">
        <v>0</v>
      </c>
      <c r="W52" s="101">
        <v>0</v>
      </c>
      <c r="X52" s="98">
        <v>0</v>
      </c>
      <c r="Y52" s="96">
        <v>0</v>
      </c>
      <c r="Z52" s="96">
        <v>0</v>
      </c>
      <c r="AA52" s="197">
        <f t="shared" si="4"/>
        <v>0</v>
      </c>
      <c r="AB52" s="98">
        <v>0</v>
      </c>
      <c r="AC52" s="99">
        <v>0</v>
      </c>
      <c r="AD52" s="96">
        <v>0</v>
      </c>
      <c r="AE52" s="96">
        <v>0</v>
      </c>
      <c r="AF52" s="197">
        <f t="shared" si="5"/>
        <v>0</v>
      </c>
      <c r="AG52" s="99">
        <v>0</v>
      </c>
      <c r="AH52" s="101">
        <v>0</v>
      </c>
      <c r="AI52" s="98">
        <v>0</v>
      </c>
      <c r="AJ52" s="96">
        <v>0</v>
      </c>
      <c r="AK52" s="96">
        <v>0</v>
      </c>
      <c r="AL52" s="96">
        <v>0</v>
      </c>
      <c r="AM52" s="96">
        <v>0</v>
      </c>
      <c r="AN52" s="197">
        <f t="shared" si="6"/>
        <v>0</v>
      </c>
      <c r="AO52" s="98">
        <v>0</v>
      </c>
      <c r="AP52" s="96">
        <v>0</v>
      </c>
      <c r="AQ52" s="96">
        <v>0</v>
      </c>
      <c r="AR52" s="197">
        <f t="shared" si="7"/>
        <v>0</v>
      </c>
    </row>
    <row r="53" spans="1:44" ht="14" thickBot="1" x14ac:dyDescent="0.35">
      <c r="A53" s="168" t="s">
        <v>189</v>
      </c>
      <c r="B53" s="136">
        <f>B54</f>
        <v>182480244.77781337</v>
      </c>
      <c r="C53" s="148">
        <f>C54</f>
        <v>62</v>
      </c>
      <c r="D53" s="149">
        <f>D54</f>
        <v>71637770.030000001</v>
      </c>
      <c r="E53" s="149">
        <f>E54</f>
        <v>53728327.522500001</v>
      </c>
      <c r="F53" s="198">
        <f t="shared" ref="F53:AR53" si="26">F54</f>
        <v>0.39257822191780611</v>
      </c>
      <c r="G53" s="148">
        <f t="shared" si="26"/>
        <v>62</v>
      </c>
      <c r="H53" s="149">
        <f t="shared" si="26"/>
        <v>71637770.030000001</v>
      </c>
      <c r="I53" s="149">
        <f t="shared" si="26"/>
        <v>53728327.522500001</v>
      </c>
      <c r="J53" s="198">
        <f t="shared" si="26"/>
        <v>0.39257822191780611</v>
      </c>
      <c r="K53" s="148">
        <f t="shared" si="26"/>
        <v>0</v>
      </c>
      <c r="L53" s="149">
        <f t="shared" si="26"/>
        <v>0</v>
      </c>
      <c r="M53" s="149">
        <f t="shared" si="26"/>
        <v>0</v>
      </c>
      <c r="N53" s="148">
        <f t="shared" si="26"/>
        <v>47</v>
      </c>
      <c r="O53" s="149">
        <f t="shared" si="26"/>
        <v>59942216.259999998</v>
      </c>
      <c r="P53" s="149">
        <f t="shared" si="26"/>
        <v>44956662.039999999</v>
      </c>
      <c r="Q53" s="198">
        <f t="shared" si="26"/>
        <v>0.32848605794553382</v>
      </c>
      <c r="R53" s="148">
        <f t="shared" si="26"/>
        <v>0</v>
      </c>
      <c r="S53" s="149">
        <f t="shared" si="26"/>
        <v>0</v>
      </c>
      <c r="T53" s="149">
        <f t="shared" si="26"/>
        <v>0</v>
      </c>
      <c r="U53" s="148">
        <f t="shared" si="26"/>
        <v>3</v>
      </c>
      <c r="V53" s="149">
        <f t="shared" si="26"/>
        <v>131502.94</v>
      </c>
      <c r="W53" s="149">
        <f t="shared" si="26"/>
        <v>98627.205000000002</v>
      </c>
      <c r="X53" s="148">
        <f t="shared" si="26"/>
        <v>47</v>
      </c>
      <c r="Y53" s="149">
        <f t="shared" si="26"/>
        <v>59810713.32</v>
      </c>
      <c r="Z53" s="149">
        <f t="shared" si="26"/>
        <v>44858034.835000001</v>
      </c>
      <c r="AA53" s="198">
        <f t="shared" si="26"/>
        <v>0.32776541588282659</v>
      </c>
      <c r="AB53" s="148">
        <f t="shared" si="26"/>
        <v>41</v>
      </c>
      <c r="AC53" s="148">
        <f t="shared" si="26"/>
        <v>69</v>
      </c>
      <c r="AD53" s="149">
        <f t="shared" si="26"/>
        <v>56479883.259999998</v>
      </c>
      <c r="AE53" s="149">
        <f t="shared" si="26"/>
        <v>42359912.439999998</v>
      </c>
      <c r="AF53" s="198">
        <f t="shared" si="26"/>
        <v>0.30951231640865834</v>
      </c>
      <c r="AG53" s="148">
        <f t="shared" si="26"/>
        <v>0</v>
      </c>
      <c r="AH53" s="148">
        <f t="shared" si="26"/>
        <v>0</v>
      </c>
      <c r="AI53" s="148">
        <f t="shared" si="26"/>
        <v>26</v>
      </c>
      <c r="AJ53" s="149">
        <f t="shared" si="26"/>
        <v>48994194.200000003</v>
      </c>
      <c r="AK53" s="149">
        <f t="shared" si="26"/>
        <v>36745645.469999999</v>
      </c>
      <c r="AL53" s="148">
        <f t="shared" si="26"/>
        <v>0</v>
      </c>
      <c r="AM53" s="148">
        <f t="shared" si="26"/>
        <v>0</v>
      </c>
      <c r="AN53" s="198">
        <f t="shared" si="26"/>
        <v>0.26849040157555126</v>
      </c>
      <c r="AO53" s="148">
        <f t="shared" si="26"/>
        <v>26</v>
      </c>
      <c r="AP53" s="149">
        <f t="shared" si="26"/>
        <v>48994194.200000003</v>
      </c>
      <c r="AQ53" s="149">
        <f t="shared" si="26"/>
        <v>36745645.469999999</v>
      </c>
      <c r="AR53" s="198">
        <f t="shared" si="26"/>
        <v>0.26849040157555126</v>
      </c>
    </row>
    <row r="54" spans="1:44" ht="14" thickBot="1" x14ac:dyDescent="0.35">
      <c r="A54" s="176" t="s">
        <v>66</v>
      </c>
      <c r="B54" s="182">
        <v>182480244.77781337</v>
      </c>
      <c r="C54" s="163">
        <v>62</v>
      </c>
      <c r="D54" s="164">
        <v>71637770.030000001</v>
      </c>
      <c r="E54" s="164">
        <v>53728327.522500001</v>
      </c>
      <c r="F54" s="197">
        <f t="shared" si="1"/>
        <v>0.39257822191780611</v>
      </c>
      <c r="G54" s="165">
        <v>62</v>
      </c>
      <c r="H54" s="164">
        <v>71637770.030000001</v>
      </c>
      <c r="I54" s="164">
        <v>53728327.522500001</v>
      </c>
      <c r="J54" s="197">
        <f t="shared" si="2"/>
        <v>0.39257822191780611</v>
      </c>
      <c r="K54" s="165">
        <v>0</v>
      </c>
      <c r="L54" s="164">
        <v>0</v>
      </c>
      <c r="M54" s="166">
        <v>0</v>
      </c>
      <c r="N54" s="165">
        <v>47</v>
      </c>
      <c r="O54" s="164">
        <v>59942216.259999998</v>
      </c>
      <c r="P54" s="164">
        <v>44956662.039999999</v>
      </c>
      <c r="Q54" s="197">
        <f t="shared" si="11"/>
        <v>0.32848605794553382</v>
      </c>
      <c r="R54" s="165">
        <v>0</v>
      </c>
      <c r="S54" s="164">
        <v>0</v>
      </c>
      <c r="T54" s="166">
        <v>0</v>
      </c>
      <c r="U54" s="165">
        <v>3</v>
      </c>
      <c r="V54" s="164">
        <v>131502.94</v>
      </c>
      <c r="W54" s="166">
        <v>98627.205000000002</v>
      </c>
      <c r="X54" s="165">
        <v>47</v>
      </c>
      <c r="Y54" s="164">
        <v>59810713.32</v>
      </c>
      <c r="Z54" s="164">
        <v>44858034.835000001</v>
      </c>
      <c r="AA54" s="197">
        <f t="shared" si="4"/>
        <v>0.32776541588282659</v>
      </c>
      <c r="AB54" s="165">
        <v>41</v>
      </c>
      <c r="AC54" s="167">
        <v>69</v>
      </c>
      <c r="AD54" s="164">
        <v>56479883.259999998</v>
      </c>
      <c r="AE54" s="164">
        <v>42359912.439999998</v>
      </c>
      <c r="AF54" s="197">
        <f t="shared" si="5"/>
        <v>0.30951231640865834</v>
      </c>
      <c r="AG54" s="167">
        <v>0</v>
      </c>
      <c r="AH54" s="166">
        <v>0</v>
      </c>
      <c r="AI54" s="165">
        <v>26</v>
      </c>
      <c r="AJ54" s="164">
        <v>48994194.200000003</v>
      </c>
      <c r="AK54" s="164">
        <v>36745645.469999999</v>
      </c>
      <c r="AL54" s="164">
        <v>0</v>
      </c>
      <c r="AM54" s="164">
        <v>0</v>
      </c>
      <c r="AN54" s="197">
        <f t="shared" si="6"/>
        <v>0.26849040157555126</v>
      </c>
      <c r="AO54" s="165">
        <v>26</v>
      </c>
      <c r="AP54" s="164">
        <v>48994194.200000003</v>
      </c>
      <c r="AQ54" s="164">
        <v>36745645.469999999</v>
      </c>
      <c r="AR54" s="197">
        <f t="shared" si="7"/>
        <v>0.26849040157555126</v>
      </c>
    </row>
    <row r="55" spans="1:44" ht="14" thickBot="1" x14ac:dyDescent="0.35">
      <c r="A55" s="177" t="s">
        <v>67</v>
      </c>
      <c r="B55" s="136">
        <f>SUM(B4+B24+B35+B40+B44+B49+B53)</f>
        <v>2872050422.4518967</v>
      </c>
      <c r="C55" s="137">
        <f>SUM(C4+C24+C35+C40+C44+C49+C53)</f>
        <v>7955</v>
      </c>
      <c r="D55" s="138">
        <f>SUM(D4+D24+D35+D40+D44+D49+D53)</f>
        <v>2733821210.1799998</v>
      </c>
      <c r="E55" s="138">
        <f>SUM(E4+E24+E35+E40+E44+E49+E53)</f>
        <v>2031465727.8124998</v>
      </c>
      <c r="F55" s="139">
        <f>D55/B55</f>
        <v>0.95187089641905054</v>
      </c>
      <c r="G55" s="137">
        <f>SUM(G4+G24+G35+G40+G44+G49+G53)</f>
        <v>7198</v>
      </c>
      <c r="H55" s="140">
        <f>SUM(H4+H24+H35+H40+H44+H49+H53)</f>
        <v>2103614889.0499997</v>
      </c>
      <c r="I55" s="140">
        <f>SUM(I4+I24+I35+I40+I44+I49+I53)</f>
        <v>1549934468.0615001</v>
      </c>
      <c r="J55" s="198">
        <f t="shared" si="2"/>
        <v>0.73244357849891917</v>
      </c>
      <c r="K55" s="137">
        <f t="shared" ref="K55:P55" si="27">SUM(K4+K24+K35+K40+K44+K49+K53)</f>
        <v>1075</v>
      </c>
      <c r="L55" s="140">
        <f t="shared" si="27"/>
        <v>483424279.86000001</v>
      </c>
      <c r="M55" s="140">
        <f t="shared" si="27"/>
        <v>364835691.89750004</v>
      </c>
      <c r="N55" s="137">
        <f t="shared" si="27"/>
        <v>5491</v>
      </c>
      <c r="O55" s="140">
        <f t="shared" si="27"/>
        <v>1434455365.6900001</v>
      </c>
      <c r="P55" s="140">
        <f t="shared" si="27"/>
        <v>1051263731.3200001</v>
      </c>
      <c r="Q55" s="198">
        <f t="shared" si="11"/>
        <v>0.49945340599744481</v>
      </c>
      <c r="R55" s="137">
        <f t="shared" ref="R55:Z55" si="28">SUM(R4+R24+R35+R40+R44+R49+R53)</f>
        <v>48</v>
      </c>
      <c r="S55" s="140">
        <f t="shared" si="28"/>
        <v>10708052.219999999</v>
      </c>
      <c r="T55" s="140">
        <f t="shared" si="28"/>
        <v>7590641.0199999996</v>
      </c>
      <c r="U55" s="137">
        <f t="shared" si="28"/>
        <v>171</v>
      </c>
      <c r="V55" s="140">
        <f t="shared" si="28"/>
        <v>3119761.64</v>
      </c>
      <c r="W55" s="140">
        <f t="shared" si="28"/>
        <v>2483929.887000001</v>
      </c>
      <c r="X55" s="137">
        <f t="shared" si="28"/>
        <v>5443</v>
      </c>
      <c r="Y55" s="140">
        <f t="shared" si="28"/>
        <v>1420627551.8300002</v>
      </c>
      <c r="Z55" s="140">
        <f t="shared" si="28"/>
        <v>1041189160.3829999</v>
      </c>
      <c r="AA55" s="198">
        <f t="shared" si="4"/>
        <v>0.49463879210630185</v>
      </c>
      <c r="AB55" s="137">
        <f>SUM(AB4+AB24+AB35+AB40+AB44+AB49+AB53)</f>
        <v>3334</v>
      </c>
      <c r="AC55" s="137">
        <f>SUM(AC4+AC24+AC35+AC40+AC44+AC49+AC53)</f>
        <v>3468</v>
      </c>
      <c r="AD55" s="140">
        <f>SUM(AD4+AD24+AD35+AD40+AD44+AD49+AD53)</f>
        <v>531307942.13999999</v>
      </c>
      <c r="AE55" s="140">
        <f>SUM(AE4+AE24+AE35+AE40+AE44+AE49+AE53)</f>
        <v>384258581.13500005</v>
      </c>
      <c r="AF55" s="198">
        <f t="shared" si="5"/>
        <v>0.18499255374716483</v>
      </c>
      <c r="AG55" s="137">
        <f t="shared" ref="AG55:AM55" si="29">SUM(AG4+AG24+AG35+AG40+AG44+AG49+AG53)</f>
        <v>12</v>
      </c>
      <c r="AH55" s="140">
        <f t="shared" si="29"/>
        <v>2814979.81</v>
      </c>
      <c r="AI55" s="137">
        <f t="shared" si="29"/>
        <v>4573</v>
      </c>
      <c r="AJ55" s="138">
        <f t="shared" si="29"/>
        <v>797778639.17999995</v>
      </c>
      <c r="AK55" s="138">
        <f t="shared" si="29"/>
        <v>565929755.87</v>
      </c>
      <c r="AL55" s="138">
        <f t="shared" si="29"/>
        <v>238415038.63011122</v>
      </c>
      <c r="AM55" s="138">
        <f t="shared" si="29"/>
        <v>184945696.30000001</v>
      </c>
      <c r="AN55" s="198">
        <f t="shared" si="6"/>
        <v>0.27777320096592484</v>
      </c>
      <c r="AO55" s="137">
        <f>SUM(AO4+AO24+AO35+AO40+AO44+AO49+AO53)</f>
        <v>3908</v>
      </c>
      <c r="AP55" s="140">
        <f>SUM(AP4+AP24+AP35+AP40+AP44+AP49+AP53)</f>
        <v>640234291.53999996</v>
      </c>
      <c r="AQ55" s="140">
        <f>SUM(AQ4+AQ24+AQ35+AQ40+AQ44+AQ49+AQ53)</f>
        <v>444012105.70999992</v>
      </c>
      <c r="AR55" s="198">
        <f t="shared" si="7"/>
        <v>0.2229188897712408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172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171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224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7" zoomScale="90" zoomScaleNormal="90" workbookViewId="0">
      <selection activeCell="L25" sqref="L25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5" t="s">
        <v>69</v>
      </c>
      <c r="B1" s="235" t="s">
        <v>70</v>
      </c>
      <c r="C1" s="235"/>
      <c r="D1" s="235" t="s">
        <v>204</v>
      </c>
      <c r="E1" s="235" t="s">
        <v>71</v>
      </c>
      <c r="F1" s="239" t="s">
        <v>72</v>
      </c>
      <c r="G1" s="240"/>
      <c r="H1" s="241"/>
      <c r="I1" s="242" t="s">
        <v>205</v>
      </c>
      <c r="J1" s="243"/>
      <c r="K1" s="244"/>
      <c r="L1" s="229" t="s">
        <v>206</v>
      </c>
      <c r="M1" s="230"/>
      <c r="N1" s="231"/>
      <c r="O1" s="232" t="s">
        <v>73</v>
      </c>
    </row>
    <row r="2" spans="1:15" ht="30.75" customHeight="1" thickBot="1" x14ac:dyDescent="0.3">
      <c r="A2" s="236"/>
      <c r="B2" s="237"/>
      <c r="C2" s="236"/>
      <c r="D2" s="238"/>
      <c r="E2" s="236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33"/>
    </row>
    <row r="3" spans="1:15" ht="20" x14ac:dyDescent="0.25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- 30 kwietnia 2019 r'!Z5</f>
        <v>0</v>
      </c>
      <c r="G3" s="16">
        <f>F3/'Dane - 30 kwietnia 2019 r'!$B$1</f>
        <v>0</v>
      </c>
      <c r="H3" s="17">
        <f>G3/E3</f>
        <v>0</v>
      </c>
      <c r="I3" s="16">
        <f>'Dane - 30 kwietnia 2019 r'!AK5</f>
        <v>0</v>
      </c>
      <c r="J3" s="16">
        <f>I3/'Dane - 30 kwietnia 2019 r'!$B$1</f>
        <v>0</v>
      </c>
      <c r="K3" s="17">
        <f>J3/E3</f>
        <v>0</v>
      </c>
      <c r="L3" s="16">
        <f>'Dane - 30 kwietnia 2019 r'!AQ5</f>
        <v>0</v>
      </c>
      <c r="M3" s="16">
        <f>L3/'Dane - 30 kwietnia 2019 r'!$B$1</f>
        <v>0</v>
      </c>
      <c r="N3" s="17">
        <f>M3/E3</f>
        <v>0</v>
      </c>
      <c r="O3" s="19">
        <f>'Dane - 30 kwietnia 2019 r'!X5</f>
        <v>0</v>
      </c>
    </row>
    <row r="4" spans="1:15" ht="20" x14ac:dyDescent="0.25">
      <c r="A4" s="20" t="s">
        <v>77</v>
      </c>
      <c r="B4" s="21" t="s">
        <v>80</v>
      </c>
      <c r="C4" s="2" t="s">
        <v>81</v>
      </c>
      <c r="D4" s="22">
        <v>2350000</v>
      </c>
      <c r="E4" s="22">
        <v>1762500</v>
      </c>
      <c r="F4" s="22">
        <f>'Dane - 30 kwietnia 2019 r'!Z6</f>
        <v>4115508.3600000003</v>
      </c>
      <c r="G4" s="22">
        <f>F4/'Dane - 30 kwietnia 2019 r'!$B$1</f>
        <v>958343.0421013413</v>
      </c>
      <c r="H4" s="18">
        <f t="shared" ref="H4:H53" si="0">G4/E4</f>
        <v>0.54374073310714399</v>
      </c>
      <c r="I4" s="22">
        <f>'Dane - 30 kwietnia 2019 r'!AK6</f>
        <v>2313837.9</v>
      </c>
      <c r="J4" s="22">
        <f>I4/'Dane - 30 kwietnia 2019 r'!$B$1</f>
        <v>538803.53483606549</v>
      </c>
      <c r="K4" s="18">
        <f>J4/E4</f>
        <v>0.30570413324032086</v>
      </c>
      <c r="L4" s="22">
        <f>'Dane - 30 kwietnia 2019 r'!AQ6</f>
        <v>104250</v>
      </c>
      <c r="M4" s="22">
        <f>L4/'Dane - 30 kwietnia 2019 r'!$B$1</f>
        <v>24275.801043219075</v>
      </c>
      <c r="N4" s="18">
        <f t="shared" ref="N4:N53" si="1">M4/E4</f>
        <v>1.3773504137996639E-2</v>
      </c>
      <c r="O4" s="23">
        <f>'Dane - 30 kwietnia 2019 r'!X6</f>
        <v>125</v>
      </c>
    </row>
    <row r="5" spans="1:15" ht="20" x14ac:dyDescent="0.25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- 30 kwietnia 2019 r'!Z7</f>
        <v>0</v>
      </c>
      <c r="G5" s="22">
        <f>F5/'Dane - 30 kwietnia 2019 r'!$B$1</f>
        <v>0</v>
      </c>
      <c r="H5" s="18">
        <f t="shared" si="0"/>
        <v>0</v>
      </c>
      <c r="I5" s="22">
        <f>'Dane - 30 kwietnia 2019 r'!AK7</f>
        <v>0</v>
      </c>
      <c r="J5" s="22">
        <f>I5/'Dane - 30 kwietnia 2019 r'!$B$1</f>
        <v>0</v>
      </c>
      <c r="K5" s="18">
        <f>J5/E5</f>
        <v>0</v>
      </c>
      <c r="L5" s="22">
        <f>'Dane - 30 kwietnia 2019 r'!AQ7</f>
        <v>0</v>
      </c>
      <c r="M5" s="22">
        <f>L5/'Dane - 30 kwietnia 2019 r'!$B$1</f>
        <v>0</v>
      </c>
      <c r="N5" s="18">
        <f t="shared" si="1"/>
        <v>0</v>
      </c>
      <c r="O5" s="23">
        <f>'Dane - 30 kwietnia 2019 r'!X7</f>
        <v>0</v>
      </c>
    </row>
    <row r="6" spans="1:15" ht="20" x14ac:dyDescent="0.25">
      <c r="A6" s="43" t="s">
        <v>77</v>
      </c>
      <c r="B6" s="44" t="s">
        <v>84</v>
      </c>
      <c r="C6" s="45" t="s">
        <v>85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30000075.762499999</v>
      </c>
      <c r="G6" s="46">
        <f t="shared" si="2"/>
        <v>6985859.6689875182</v>
      </c>
      <c r="H6" s="47">
        <f t="shared" si="0"/>
        <v>0.32197053191409281</v>
      </c>
      <c r="I6" s="46">
        <f t="shared" si="2"/>
        <v>20493867.670000002</v>
      </c>
      <c r="J6" s="46">
        <f t="shared" si="2"/>
        <v>4772230.735376304</v>
      </c>
      <c r="K6" s="47">
        <f>J6/E6</f>
        <v>0.21994682703218157</v>
      </c>
      <c r="L6" s="46">
        <f t="shared" si="2"/>
        <v>19563865.869999997</v>
      </c>
      <c r="M6" s="46">
        <f t="shared" si="2"/>
        <v>4555669.2133941874</v>
      </c>
      <c r="N6" s="47">
        <f t="shared" si="1"/>
        <v>0.20996574643100005</v>
      </c>
      <c r="O6" s="48">
        <f>SUM(O7:O9)</f>
        <v>8</v>
      </c>
    </row>
    <row r="7" spans="1:15" x14ac:dyDescent="0.25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- 30 kwietnia 2019 r'!Z9</f>
        <v>19670415.612500001</v>
      </c>
      <c r="G7" s="22">
        <f>F7/'Dane - 30 kwietnia 2019 r'!$B$1</f>
        <v>4580480.535697652</v>
      </c>
      <c r="H7" s="18">
        <f t="shared" si="0"/>
        <v>0.86628473488371671</v>
      </c>
      <c r="I7" s="22">
        <f>'Dane - 30 kwietnia 2019 r'!AK9</f>
        <v>20493867.670000002</v>
      </c>
      <c r="J7" s="22">
        <f>I7/'Dane - 30 kwietnia 2019 r'!$B$1</f>
        <v>4772230.735376304</v>
      </c>
      <c r="K7" s="18">
        <f>J7/E7</f>
        <v>0.90254954806171239</v>
      </c>
      <c r="L7" s="22">
        <f>'Dane - 30 kwietnia 2019 r'!AQ9</f>
        <v>19562199.969999999</v>
      </c>
      <c r="M7" s="22">
        <f>L7/'Dane - 30 kwietnia 2019 r'!$B$1</f>
        <v>4555281.2895864379</v>
      </c>
      <c r="N7" s="18">
        <f t="shared" si="1"/>
        <v>0.86151892001634756</v>
      </c>
      <c r="O7" s="23">
        <f>'Dane - 30 kwietnia 2019 r'!X9</f>
        <v>5</v>
      </c>
    </row>
    <row r="8" spans="1:15" ht="20" x14ac:dyDescent="0.25">
      <c r="A8" s="20" t="s">
        <v>77</v>
      </c>
      <c r="B8" s="21" t="s">
        <v>88</v>
      </c>
      <c r="C8" s="2" t="s">
        <v>85</v>
      </c>
      <c r="D8" s="22">
        <v>18119602</v>
      </c>
      <c r="E8" s="22">
        <v>13589702</v>
      </c>
      <c r="F8" s="22">
        <f>'Dane - 30 kwietnia 2019 r'!Z10</f>
        <v>10327994.25</v>
      </c>
      <c r="G8" s="22">
        <f>F8/'Dane - 30 kwietnia 2019 r'!$B$1</f>
        <v>2404991.2094821162</v>
      </c>
      <c r="H8" s="18">
        <f t="shared" si="0"/>
        <v>0.17697159286363426</v>
      </c>
      <c r="I8" s="22">
        <f>'Dane - 30 kwietnia 2019 r'!AK10</f>
        <v>0</v>
      </c>
      <c r="J8" s="22">
        <f>I8/'Dane - 30 kwietnia 2019 r'!$B$1</f>
        <v>0</v>
      </c>
      <c r="K8" s="18">
        <f t="shared" ref="K8:K53" si="3">J8/E8</f>
        <v>0</v>
      </c>
      <c r="L8" s="22">
        <f>'Dane - 30 kwietnia 2019 r'!AQ10</f>
        <v>0</v>
      </c>
      <c r="M8" s="22">
        <f>L8/'Dane - 30 kwietnia 2019 r'!$B$1</f>
        <v>0</v>
      </c>
      <c r="N8" s="18">
        <f t="shared" si="1"/>
        <v>0</v>
      </c>
      <c r="O8" s="23">
        <f>'Dane - 30 kwietnia 2019 r'!X10</f>
        <v>2</v>
      </c>
    </row>
    <row r="9" spans="1:15" ht="30" x14ac:dyDescent="0.25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- 30 kwietnia 2019 r'!Z11</f>
        <v>1665.8999999999999</v>
      </c>
      <c r="G9" s="22">
        <f>F9/'Dane - 30 kwietnia 2019 r'!$B$1</f>
        <v>387.92380774962737</v>
      </c>
      <c r="H9" s="18">
        <f t="shared" si="0"/>
        <v>1.3756163395376857E-4</v>
      </c>
      <c r="I9" s="22">
        <f>'Dane - 30 kwietnia 2019 r'!AK11</f>
        <v>0</v>
      </c>
      <c r="J9" s="22">
        <f>I9/'Dane - 30 kwietnia 2019 r'!$B$1</f>
        <v>0</v>
      </c>
      <c r="K9" s="18">
        <f t="shared" si="3"/>
        <v>0</v>
      </c>
      <c r="L9" s="22">
        <f>'Dane - 30 kwietnia 2019 r'!AQ11</f>
        <v>1665.9</v>
      </c>
      <c r="M9" s="22">
        <f>L9/'Dane - 30 kwietnia 2019 r'!$B$1</f>
        <v>387.92380774962743</v>
      </c>
      <c r="N9" s="18">
        <f t="shared" si="1"/>
        <v>1.375616339537686E-4</v>
      </c>
      <c r="O9" s="23">
        <f>'Dane - 30 kwietnia 2019 r'!X11</f>
        <v>1</v>
      </c>
    </row>
    <row r="10" spans="1:15" ht="20" x14ac:dyDescent="0.25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- 30 kwietnia 2019 r'!Z12</f>
        <v>10188366.58</v>
      </c>
      <c r="G10" s="22">
        <f>F10/'Dane - 30 kwietnia 2019 r'!$B$1</f>
        <v>2372477.3146423246</v>
      </c>
      <c r="H10" s="18">
        <f t="shared" si="0"/>
        <v>0.42065200614225612</v>
      </c>
      <c r="I10" s="22">
        <f>'Dane - 30 kwietnia 2019 r'!AK12</f>
        <v>9967321.0800000001</v>
      </c>
      <c r="J10" s="22">
        <f>I10/'Dane - 30 kwietnia 2019 r'!$B$1</f>
        <v>2321004.3498509685</v>
      </c>
      <c r="K10" s="18">
        <f t="shared" si="3"/>
        <v>0.41152559394520716</v>
      </c>
      <c r="L10" s="22">
        <f>'Dane - 30 kwietnia 2019 r'!AQ12</f>
        <v>8653820.5899999999</v>
      </c>
      <c r="M10" s="22">
        <f>L10/'Dane - 30 kwietnia 2019 r'!$B$1</f>
        <v>2015140.7856743664</v>
      </c>
      <c r="N10" s="18">
        <f t="shared" si="1"/>
        <v>0.35729446554510041</v>
      </c>
      <c r="O10" s="23">
        <f>'Dane - 30 kwietnia 2019 r'!X12</f>
        <v>7</v>
      </c>
    </row>
    <row r="11" spans="1:15" ht="20" x14ac:dyDescent="0.25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- 30 kwietnia 2019 r'!Z13</f>
        <v>27490381.050000001</v>
      </c>
      <c r="G11" s="22">
        <f>F11/'Dane - 30 kwietnia 2019 r'!$B$1</f>
        <v>6401448.6424180325</v>
      </c>
      <c r="H11" s="18">
        <f t="shared" si="0"/>
        <v>0.87091731088644253</v>
      </c>
      <c r="I11" s="22">
        <f>'Dane - 30 kwietnia 2019 r'!AK13</f>
        <v>26835697.870000001</v>
      </c>
      <c r="J11" s="22">
        <f>I11/'Dane - 30 kwietnia 2019 r'!$B$1</f>
        <v>6248998.1999813709</v>
      </c>
      <c r="K11" s="18">
        <f t="shared" si="3"/>
        <v>0.85017642288015627</v>
      </c>
      <c r="L11" s="22">
        <f>'Dane - 30 kwietnia 2019 r'!AQ13</f>
        <v>26835697.870000001</v>
      </c>
      <c r="M11" s="22">
        <f>L11/'Dane - 30 kwietnia 2019 r'!$B$1</f>
        <v>6248998.1999813709</v>
      </c>
      <c r="N11" s="18">
        <f t="shared" si="1"/>
        <v>0.85017642288015627</v>
      </c>
      <c r="O11" s="23">
        <f>'Dane - 30 kwietnia 2019 r'!X13</f>
        <v>154</v>
      </c>
    </row>
    <row r="12" spans="1:15" ht="20" x14ac:dyDescent="0.25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- 30 kwietnia 2019 r'!Z14</f>
        <v>225000</v>
      </c>
      <c r="G12" s="22">
        <f>F12/'Dane - 30 kwietnia 2019 r'!$B$1</f>
        <v>52393.815201192243</v>
      </c>
      <c r="H12" s="18">
        <f t="shared" si="0"/>
        <v>7.4317468370485446E-2</v>
      </c>
      <c r="I12" s="22">
        <f>'Dane - 30 kwietnia 2019 r'!AK14</f>
        <v>0</v>
      </c>
      <c r="J12" s="22">
        <f>I12/'Dane - 30 kwietnia 2019 r'!$B$1</f>
        <v>0</v>
      </c>
      <c r="K12" s="18">
        <f t="shared" si="3"/>
        <v>0</v>
      </c>
      <c r="L12" s="22">
        <f>'Dane - 30 kwietnia 2019 r'!AQ14</f>
        <v>0</v>
      </c>
      <c r="M12" s="22">
        <f>L12/'Dane - 30 kwietnia 2019 r'!$B$1</f>
        <v>0</v>
      </c>
      <c r="N12" s="18">
        <f t="shared" si="1"/>
        <v>0</v>
      </c>
      <c r="O12" s="23">
        <f>'Dane - 30 kwietnia 2019 r'!X14</f>
        <v>1</v>
      </c>
    </row>
    <row r="13" spans="1:15" ht="20" x14ac:dyDescent="0.25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- 30 kwietnia 2019 r'!Z15</f>
        <v>12063432.310500002</v>
      </c>
      <c r="G13" s="22">
        <f>F13/'Dane - 30 kwietnia 2019 r'!$B$1</f>
        <v>2809107.7474152385</v>
      </c>
      <c r="H13" s="18">
        <f t="shared" si="0"/>
        <v>0.1806092946127541</v>
      </c>
      <c r="I13" s="22">
        <f>'Dane - 30 kwietnia 2019 r'!AK15</f>
        <v>9300912.4399999995</v>
      </c>
      <c r="J13" s="22">
        <f>I13/'Dane - 30 kwietnia 2019 r'!$B$1</f>
        <v>2165823.5003725779</v>
      </c>
      <c r="K13" s="18">
        <f t="shared" si="3"/>
        <v>0.13924985790165753</v>
      </c>
      <c r="L13" s="22">
        <f>'Dane - 30 kwietnia 2019 r'!AQ15</f>
        <v>4987019.95</v>
      </c>
      <c r="M13" s="22">
        <f>L13/'Dane - 30 kwietnia 2019 r'!$B$1</f>
        <v>1161284.4518442622</v>
      </c>
      <c r="N13" s="18">
        <f t="shared" si="1"/>
        <v>7.4663837969668204E-2</v>
      </c>
      <c r="O13" s="23">
        <f>'Dane - 30 kwietnia 2019 r'!X15</f>
        <v>80</v>
      </c>
    </row>
    <row r="14" spans="1:15" x14ac:dyDescent="0.25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- 30 kwietnia 2019 r'!Z16</f>
        <v>12266168.817500001</v>
      </c>
      <c r="G14" s="22">
        <f>F14/'Dane - 30 kwietnia 2019 r'!$B$1</f>
        <v>2856317.2544476525</v>
      </c>
      <c r="H14" s="18">
        <f t="shared" si="0"/>
        <v>0.45352745218566148</v>
      </c>
      <c r="I14" s="22">
        <f>'Dane - 30 kwietnia 2019 r'!AK16</f>
        <v>6648873.1500000004</v>
      </c>
      <c r="J14" s="22">
        <f>I14/'Dane - 30 kwietnia 2019 r'!$B$1</f>
        <v>1548265.916076751</v>
      </c>
      <c r="K14" s="18">
        <f t="shared" si="3"/>
        <v>0.24583442022443477</v>
      </c>
      <c r="L14" s="22">
        <f>'Dane - 30 kwietnia 2019 r'!AQ16</f>
        <v>1681830.76</v>
      </c>
      <c r="M14" s="22">
        <f>L14/'Dane - 30 kwietnia 2019 r'!$B$1</f>
        <v>391633.46684053645</v>
      </c>
      <c r="N14" s="18">
        <f t="shared" si="1"/>
        <v>6.2183753618494063E-2</v>
      </c>
      <c r="O14" s="23">
        <f>'Dane - 30 kwietnia 2019 r'!X16</f>
        <v>172</v>
      </c>
    </row>
    <row r="15" spans="1:15" ht="20" x14ac:dyDescent="0.25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- 30 kwietnia 2019 r'!Z17</f>
        <v>63339750</v>
      </c>
      <c r="G15" s="22">
        <f>F15/'Dane - 30 kwietnia 2019 r'!$B$1</f>
        <v>14749382.917287629</v>
      </c>
      <c r="H15" s="18">
        <f t="shared" si="0"/>
        <v>0.88542844477067373</v>
      </c>
      <c r="I15" s="22">
        <f>'Dane - 30 kwietnia 2019 r'!AK17</f>
        <v>63019500</v>
      </c>
      <c r="J15" s="22">
        <f>I15/'Dane - 30 kwietnia 2019 r'!$B$1</f>
        <v>14674809.053651266</v>
      </c>
      <c r="K15" s="18">
        <f t="shared" si="3"/>
        <v>0.88095165950647847</v>
      </c>
      <c r="L15" s="22">
        <f>'Dane - 30 kwietnia 2019 r'!AQ17</f>
        <v>63019500</v>
      </c>
      <c r="M15" s="22">
        <f>L15/'Dane - 30 kwietnia 2019 r'!$B$1</f>
        <v>14674809.053651266</v>
      </c>
      <c r="N15" s="18">
        <f t="shared" si="1"/>
        <v>0.88095165950647847</v>
      </c>
      <c r="O15" s="23">
        <f>'Dane - 30 kwietnia 2019 r'!X17</f>
        <v>2084</v>
      </c>
    </row>
    <row r="16" spans="1:15" ht="20" x14ac:dyDescent="0.25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- 30 kwietnia 2019 r'!Z18</f>
        <v>25246624.539999999</v>
      </c>
      <c r="G16" s="22">
        <f>F16/'Dane - 30 kwietnia 2019 r'!$B$1</f>
        <v>5878964.358233978</v>
      </c>
      <c r="H16" s="18">
        <f t="shared" si="0"/>
        <v>0.32417779753151243</v>
      </c>
      <c r="I16" s="22">
        <f>'Dane - 30 kwietnia 2019 r'!AK18</f>
        <v>16390794.789999999</v>
      </c>
      <c r="J16" s="22">
        <f>I16/'Dane - 30 kwietnia 2019 r'!$B$1</f>
        <v>3816783.436568554</v>
      </c>
      <c r="K16" s="18">
        <f t="shared" si="3"/>
        <v>0.21046503648020701</v>
      </c>
      <c r="L16" s="22">
        <f>'Dane - 30 kwietnia 2019 r'!AQ18</f>
        <v>1074518.76</v>
      </c>
      <c r="M16" s="22">
        <f>L16/'Dane - 30 kwietnia 2019 r'!$B$1</f>
        <v>250213.94374068553</v>
      </c>
      <c r="N16" s="18">
        <f t="shared" si="1"/>
        <v>1.3797294940208742E-2</v>
      </c>
      <c r="O16" s="23">
        <f>'Dane - 30 kwietnia 2019 r'!X18</f>
        <v>159</v>
      </c>
    </row>
    <row r="17" spans="1:15" ht="20" x14ac:dyDescent="0.25">
      <c r="A17" s="20" t="s">
        <v>77</v>
      </c>
      <c r="B17" s="21" t="s">
        <v>105</v>
      </c>
      <c r="C17" s="2" t="s">
        <v>106</v>
      </c>
      <c r="D17" s="22">
        <v>69746910</v>
      </c>
      <c r="E17" s="22">
        <v>52312500</v>
      </c>
      <c r="F17" s="22">
        <f>'Dane - 30 kwietnia 2019 r'!Z19</f>
        <v>141737411.84999999</v>
      </c>
      <c r="G17" s="22">
        <f>F17/'Dane - 30 kwietnia 2019 r'!$B$1</f>
        <v>33005172.282507446</v>
      </c>
      <c r="H17" s="18">
        <f t="shared" si="0"/>
        <v>0.63092324554375045</v>
      </c>
      <c r="I17" s="22">
        <f>'Dane - 30 kwietnia 2019 r'!AK19</f>
        <v>63956.1</v>
      </c>
      <c r="J17" s="22">
        <f>I17/'Dane - 30 kwietnia 2019 r'!$B$1</f>
        <v>14892.90704172876</v>
      </c>
      <c r="K17" s="18">
        <f t="shared" si="3"/>
        <v>2.8469117403543629E-4</v>
      </c>
      <c r="L17" s="22">
        <f>'Dane - 30 kwietnia 2019 r'!AQ19</f>
        <v>63956.1</v>
      </c>
      <c r="M17" s="22">
        <f>L17/'Dane - 30 kwietnia 2019 r'!$B$1</f>
        <v>14892.90704172876</v>
      </c>
      <c r="N17" s="18">
        <f t="shared" si="1"/>
        <v>2.8469117403543629E-4</v>
      </c>
      <c r="O17" s="23">
        <f>'Dane - 30 kwietnia 2019 r'!X19</f>
        <v>2</v>
      </c>
    </row>
    <row r="18" spans="1:15" x14ac:dyDescent="0.25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- 30 kwietnia 2019 r'!Z20</f>
        <v>5734369.9499999993</v>
      </c>
      <c r="G18" s="22">
        <f>F18/'Dane - 30 kwietnia 2019 r'!$B$1</f>
        <v>1335313.4198025332</v>
      </c>
      <c r="H18" s="18">
        <f t="shared" si="0"/>
        <v>0.24705151152683316</v>
      </c>
      <c r="I18" s="22">
        <f>'Dane - 30 kwietnia 2019 r'!AK20</f>
        <v>1644258</v>
      </c>
      <c r="J18" s="22">
        <f>I18/'Dane - 30 kwietnia 2019 r'!$B$1</f>
        <v>382884.22131147538</v>
      </c>
      <c r="K18" s="18">
        <f t="shared" si="3"/>
        <v>7.0838893859662425E-2</v>
      </c>
      <c r="L18" s="22">
        <f>'Dane - 30 kwietnia 2019 r'!AQ20</f>
        <v>0</v>
      </c>
      <c r="M18" s="22">
        <f>L18/'Dane - 30 kwietnia 2019 r'!$B$1</f>
        <v>0</v>
      </c>
      <c r="N18" s="18">
        <f t="shared" si="1"/>
        <v>0</v>
      </c>
      <c r="O18" s="23">
        <f>'Dane - 30 kwietnia 2019 r'!X20</f>
        <v>2</v>
      </c>
    </row>
    <row r="19" spans="1:15" x14ac:dyDescent="0.25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- 30 kwietnia 2019 r'!Z21</f>
        <v>0</v>
      </c>
      <c r="G19" s="22">
        <f>F19/'Dane - 30 kwietnia 2019 r'!$B$1</f>
        <v>0</v>
      </c>
      <c r="H19" s="18">
        <f t="shared" si="0"/>
        <v>0</v>
      </c>
      <c r="I19" s="22">
        <f>'Dane - 30 kwietnia 2019 r'!AK21</f>
        <v>0</v>
      </c>
      <c r="J19" s="22">
        <f>I19/'Dane - 30 kwietnia 2019 r'!$B$1</f>
        <v>0</v>
      </c>
      <c r="K19" s="18">
        <f t="shared" si="3"/>
        <v>0</v>
      </c>
      <c r="L19" s="22">
        <f>'Dane - 30 kwietnia 2019 r'!AQ21</f>
        <v>0</v>
      </c>
      <c r="M19" s="22">
        <f>L19/'Dane - 30 kwietnia 2019 r'!$B$1</f>
        <v>0</v>
      </c>
      <c r="N19" s="18">
        <f t="shared" si="1"/>
        <v>0</v>
      </c>
      <c r="O19" s="23">
        <f>'Dane - 30 kwietnia 2019 r'!X21</f>
        <v>0</v>
      </c>
    </row>
    <row r="20" spans="1:15" x14ac:dyDescent="0.25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- 30 kwietnia 2019 r'!Z22</f>
        <v>0</v>
      </c>
      <c r="G20" s="22">
        <f>F20/'Dane - 30 kwietnia 2019 r'!$B$1</f>
        <v>0</v>
      </c>
      <c r="H20" s="18">
        <f t="shared" si="0"/>
        <v>0</v>
      </c>
      <c r="I20" s="22">
        <f>'Dane - 30 kwietnia 2019 r'!AK22</f>
        <v>0</v>
      </c>
      <c r="J20" s="22">
        <f>I20/'Dane - 30 kwietnia 2019 r'!$B$1</f>
        <v>0</v>
      </c>
      <c r="K20" s="18">
        <f t="shared" si="3"/>
        <v>0</v>
      </c>
      <c r="L20" s="22">
        <f>'Dane - 30 kwietnia 2019 r'!AQ22</f>
        <v>0</v>
      </c>
      <c r="M20" s="22">
        <f>L20/'Dane - 30 kwietnia 2019 r'!$B$1</f>
        <v>0</v>
      </c>
      <c r="N20" s="18">
        <f t="shared" si="1"/>
        <v>0</v>
      </c>
      <c r="O20" s="23">
        <f>'Dane - 30 kwietnia 2019 r'!X22</f>
        <v>0</v>
      </c>
    </row>
    <row r="21" spans="1:15" ht="11" thickBot="1" x14ac:dyDescent="0.3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- 30 kwietnia 2019 r'!Z23</f>
        <v>0</v>
      </c>
      <c r="G21" s="22">
        <f>F21/'Dane - 30 kwietnia 2019 r'!$B$1</f>
        <v>0</v>
      </c>
      <c r="H21" s="27">
        <f t="shared" si="0"/>
        <v>0</v>
      </c>
      <c r="I21" s="22">
        <f>'Dane - 30 kwietnia 2019 r'!AK23</f>
        <v>0</v>
      </c>
      <c r="J21" s="22">
        <f>I21/'Dane - 30 kwietnia 2019 r'!$B$1</f>
        <v>0</v>
      </c>
      <c r="K21" s="27">
        <f t="shared" si="3"/>
        <v>0</v>
      </c>
      <c r="L21" s="22">
        <f>'Dane - 30 kwietnia 2019 r'!AQ23</f>
        <v>0</v>
      </c>
      <c r="M21" s="22">
        <f>L21/'Dane - 30 kwietnia 2019 r'!$B$1</f>
        <v>0</v>
      </c>
      <c r="N21" s="27">
        <f t="shared" si="1"/>
        <v>0</v>
      </c>
      <c r="O21" s="23">
        <f>'Dane - 30 kwietnia 2019 r'!X23</f>
        <v>0</v>
      </c>
    </row>
    <row r="22" spans="1:15" ht="50.5" thickBot="1" x14ac:dyDescent="0.3">
      <c r="A22" s="234" t="s">
        <v>77</v>
      </c>
      <c r="B22" s="234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332407089.22049999</v>
      </c>
      <c r="G22" s="50">
        <f t="shared" si="4"/>
        <v>77404780.463044897</v>
      </c>
      <c r="H22" s="51">
        <f>G22/E22</f>
        <v>0.48807926749504554</v>
      </c>
      <c r="I22" s="50">
        <f t="shared" si="4"/>
        <v>156679018.99999997</v>
      </c>
      <c r="J22" s="50">
        <f t="shared" si="4"/>
        <v>36484495.855067059</v>
      </c>
      <c r="K22" s="51">
        <f t="shared" si="3"/>
        <v>0.23005460264006364</v>
      </c>
      <c r="L22" s="50">
        <f t="shared" si="4"/>
        <v>125984459.90000001</v>
      </c>
      <c r="M22" s="50">
        <f t="shared" si="4"/>
        <v>29336917.823211621</v>
      </c>
      <c r="N22" s="51">
        <f t="shared" si="1"/>
        <v>0.18498523316078161</v>
      </c>
      <c r="O22" s="52">
        <f t="shared" si="4"/>
        <v>2794</v>
      </c>
    </row>
    <row r="23" spans="1:15" x14ac:dyDescent="0.25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- 30 kwietnia 2019 r'!Z25</f>
        <v>4433587.33</v>
      </c>
      <c r="G23" s="31">
        <f>F23/'Dane - 30 kwietnia 2019 r'!$B$1</f>
        <v>1032411.3566505215</v>
      </c>
      <c r="H23" s="32">
        <f t="shared" si="0"/>
        <v>6.8607878565292504E-2</v>
      </c>
      <c r="I23" s="31">
        <f>'Dane - 30 kwietnia 2019 r'!AK25</f>
        <v>1330001.19</v>
      </c>
      <c r="J23" s="31">
        <f>I23/'Dane - 30 kwietnia 2019 r'!$B$1</f>
        <v>309705.94029433676</v>
      </c>
      <c r="K23" s="32">
        <f t="shared" si="3"/>
        <v>2.0581202837210044E-2</v>
      </c>
      <c r="L23" s="31">
        <f>'Dane - 30 kwietnia 2019 r'!AQ25</f>
        <v>0</v>
      </c>
      <c r="M23" s="31">
        <f>L23/'Dane - 30 kwietnia 2019 r'!$B$1</f>
        <v>0</v>
      </c>
      <c r="N23" s="32">
        <f t="shared" si="1"/>
        <v>0</v>
      </c>
      <c r="O23" s="33">
        <f>'Dane - 30 kwietnia 2019 r'!X25</f>
        <v>1</v>
      </c>
    </row>
    <row r="24" spans="1:15" ht="20" x14ac:dyDescent="0.25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- 30 kwietnia 2019 r'!Z26</f>
        <v>0</v>
      </c>
      <c r="G24" s="31">
        <f>F24/'Dane - 30 kwietnia 2019 r'!$B$1</f>
        <v>0</v>
      </c>
      <c r="H24" s="18">
        <f t="shared" si="0"/>
        <v>0</v>
      </c>
      <c r="I24" s="31">
        <f>'Dane - 30 kwietnia 2019 r'!AK26</f>
        <v>0</v>
      </c>
      <c r="J24" s="31">
        <f>I24/'Dane - 30 kwietnia 2019 r'!$B$1</f>
        <v>0</v>
      </c>
      <c r="K24" s="18">
        <f t="shared" si="3"/>
        <v>0</v>
      </c>
      <c r="L24" s="31">
        <f>'Dane - 30 kwietnia 2019 r'!AQ26</f>
        <v>0</v>
      </c>
      <c r="M24" s="31">
        <f>L24/'Dane - 30 kwietnia 2019 r'!$B$1</f>
        <v>0</v>
      </c>
      <c r="N24" s="18">
        <f t="shared" si="1"/>
        <v>0</v>
      </c>
      <c r="O24" s="33">
        <f>'Dane - 30 kwietnia 2019 r'!X26</f>
        <v>0</v>
      </c>
    </row>
    <row r="25" spans="1:15" x14ac:dyDescent="0.25">
      <c r="A25" s="43" t="s">
        <v>115</v>
      </c>
      <c r="B25" s="44" t="s">
        <v>120</v>
      </c>
      <c r="C25" s="45" t="s">
        <v>121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173251386.63</v>
      </c>
      <c r="G25" s="46">
        <f t="shared" si="5"/>
        <v>40343560.597522348</v>
      </c>
      <c r="H25" s="47">
        <f t="shared" si="0"/>
        <v>0.41835739340597466</v>
      </c>
      <c r="I25" s="46">
        <f t="shared" si="5"/>
        <v>67091855.489999995</v>
      </c>
      <c r="J25" s="46">
        <f t="shared" si="5"/>
        <v>15623103.457991801</v>
      </c>
      <c r="K25" s="47">
        <f t="shared" si="3"/>
        <v>0.16200951881274264</v>
      </c>
      <c r="L25" s="46">
        <f t="shared" si="5"/>
        <v>25757197.829999998</v>
      </c>
      <c r="M25" s="46">
        <f t="shared" si="5"/>
        <v>5997857.1698025325</v>
      </c>
      <c r="N25" s="47">
        <f t="shared" si="1"/>
        <v>6.2196986443829809E-2</v>
      </c>
      <c r="O25" s="48">
        <f t="shared" si="5"/>
        <v>301</v>
      </c>
    </row>
    <row r="26" spans="1:15" x14ac:dyDescent="0.25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- 30 kwietnia 2019 r'!Z28</f>
        <v>124498553.08749999</v>
      </c>
      <c r="G26" s="22">
        <f>F26/'Dane - 30 kwietnia 2019 r'!$B$1</f>
        <v>28990907.481254652</v>
      </c>
      <c r="H26" s="18">
        <f t="shared" si="0"/>
        <v>0.49914405210147794</v>
      </c>
      <c r="I26" s="22">
        <f>'Dane - 30 kwietnia 2019 r'!AK28</f>
        <v>54288729</v>
      </c>
      <c r="J26" s="22">
        <f>I26/'Dane - 30 kwietnia 2019 r'!$B$1</f>
        <v>12641749.487704916</v>
      </c>
      <c r="K26" s="18">
        <f t="shared" si="3"/>
        <v>0.21765631410554698</v>
      </c>
      <c r="L26" s="22">
        <f>'Dane - 30 kwietnia 2019 r'!AQ28</f>
        <v>25222535.539999999</v>
      </c>
      <c r="M26" s="22">
        <f>L26/'Dane - 30 kwietnia 2019 r'!$B$1</f>
        <v>5873354.9599478384</v>
      </c>
      <c r="N26" s="18">
        <f t="shared" si="1"/>
        <v>0.10112309164638138</v>
      </c>
      <c r="O26" s="23">
        <f>'Dane - 30 kwietnia 2019 r'!X28</f>
        <v>242</v>
      </c>
    </row>
    <row r="27" spans="1:15" ht="20" x14ac:dyDescent="0.25">
      <c r="A27" s="20" t="s">
        <v>115</v>
      </c>
      <c r="B27" s="21" t="s">
        <v>124</v>
      </c>
      <c r="C27" s="2" t="s">
        <v>125</v>
      </c>
      <c r="D27" s="22">
        <v>25662000</v>
      </c>
      <c r="E27" s="22">
        <v>19246500</v>
      </c>
      <c r="F27" s="22">
        <f>'Dane - 30 kwietnia 2019 r'!Z29</f>
        <v>6266097.54</v>
      </c>
      <c r="G27" s="22">
        <f>F27/'Dane - 30 kwietnia 2019 r'!$B$1</f>
        <v>1459132.2513040237</v>
      </c>
      <c r="H27" s="18">
        <f t="shared" si="0"/>
        <v>7.5812862146573332E-2</v>
      </c>
      <c r="I27" s="22">
        <f>'Dane - 30 kwietnia 2019 r'!AK29</f>
        <v>1646248.55</v>
      </c>
      <c r="J27" s="22">
        <f>I27/'Dane - 30 kwietnia 2019 r'!$B$1</f>
        <v>383347.74357302533</v>
      </c>
      <c r="K27" s="18">
        <f t="shared" si="3"/>
        <v>1.9917789913647954E-2</v>
      </c>
      <c r="L27" s="22">
        <f>'Dane - 30 kwietnia 2019 r'!AQ29</f>
        <v>164112.79999999999</v>
      </c>
      <c r="M27" s="22">
        <f>L27/'Dane - 30 kwietnia 2019 r'!$B$1</f>
        <v>38215.536512667655</v>
      </c>
      <c r="N27" s="18">
        <f t="shared" si="1"/>
        <v>1.9855836911993169E-3</v>
      </c>
      <c r="O27" s="23">
        <f>'Dane - 30 kwietnia 2019 r'!X29</f>
        <v>29</v>
      </c>
    </row>
    <row r="28" spans="1:15" x14ac:dyDescent="0.25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- 30 kwietnia 2019 r'!Z30</f>
        <v>42486736.002499998</v>
      </c>
      <c r="G28" s="22">
        <f>F28/'Dane - 30 kwietnia 2019 r'!$B$1</f>
        <v>9893520.8649636712</v>
      </c>
      <c r="H28" s="18">
        <f t="shared" si="0"/>
        <v>0.51783627044378167</v>
      </c>
      <c r="I28" s="22">
        <f>'Dane - 30 kwietnia 2019 r'!AK30</f>
        <v>11156877.939999999</v>
      </c>
      <c r="J28" s="22">
        <f>I28/'Dane - 30 kwietnia 2019 r'!$B$1</f>
        <v>2598006.2267138595</v>
      </c>
      <c r="K28" s="18">
        <f t="shared" si="3"/>
        <v>0.13598211126188059</v>
      </c>
      <c r="L28" s="22">
        <f>'Dane - 30 kwietnia 2019 r'!AQ30</f>
        <v>370549.49</v>
      </c>
      <c r="M28" s="22">
        <f>L28/'Dane - 30 kwietnia 2019 r'!$B$1</f>
        <v>86286.673342026814</v>
      </c>
      <c r="N28" s="18">
        <f t="shared" si="1"/>
        <v>4.5163263637186578E-3</v>
      </c>
      <c r="O28" s="23">
        <f>'Dane - 30 kwietnia 2019 r'!X30</f>
        <v>30</v>
      </c>
    </row>
    <row r="29" spans="1:15" x14ac:dyDescent="0.25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- 30 kwietnia 2019 r'!Z31</f>
        <v>0</v>
      </c>
      <c r="G29" s="22">
        <f>F29/'Dane - 30 kwietnia 2019 r'!$B$1</f>
        <v>0</v>
      </c>
      <c r="H29" s="18" t="e">
        <f t="shared" si="0"/>
        <v>#DIV/0!</v>
      </c>
      <c r="I29" s="22">
        <f>'Dane - 30 kwietnia 2019 r'!AK31</f>
        <v>0</v>
      </c>
      <c r="J29" s="22">
        <f>I29/'Dane - 30 kwietnia 2019 r'!$B$1</f>
        <v>0</v>
      </c>
      <c r="K29" s="18" t="e">
        <f t="shared" si="3"/>
        <v>#DIV/0!</v>
      </c>
      <c r="L29" s="22">
        <f>'Dane - 30 kwietnia 2019 r'!AQ31</f>
        <v>0</v>
      </c>
      <c r="M29" s="22">
        <f>L29/'Dane - 30 kwietnia 2019 r'!$B$1</f>
        <v>0</v>
      </c>
      <c r="N29" s="18" t="e">
        <f t="shared" si="1"/>
        <v>#DIV/0!</v>
      </c>
      <c r="O29" s="23">
        <f>'Dane - 30 kwietnia 2019 r'!X31</f>
        <v>0</v>
      </c>
    </row>
    <row r="30" spans="1:15" ht="20" x14ac:dyDescent="0.25">
      <c r="A30" s="20" t="s">
        <v>115</v>
      </c>
      <c r="B30" s="21" t="s">
        <v>130</v>
      </c>
      <c r="C30" s="2" t="s">
        <v>131</v>
      </c>
      <c r="D30" s="22">
        <v>47474168</v>
      </c>
      <c r="E30" s="22">
        <v>35605626</v>
      </c>
      <c r="F30" s="22">
        <f>'Dane - 30 kwietnia 2019 r'!Z32</f>
        <v>156164574.16000003</v>
      </c>
      <c r="G30" s="22">
        <f>F30/'Dane - 30 kwietnia 2019 r'!$B$1</f>
        <v>36364701.508941881</v>
      </c>
      <c r="H30" s="18">
        <f t="shared" si="0"/>
        <v>1.021318976639868</v>
      </c>
      <c r="I30" s="22">
        <f>'Dane - 30 kwietnia 2019 r'!AK32</f>
        <v>156164574.12000003</v>
      </c>
      <c r="J30" s="22">
        <f>I30/'Dane - 30 kwietnia 2019 r'!$B$1</f>
        <v>36364701.499627426</v>
      </c>
      <c r="K30" s="18">
        <f t="shared" si="3"/>
        <v>1.0213189763782675</v>
      </c>
      <c r="L30" s="22">
        <f>'Dane - 30 kwietnia 2019 r'!AQ32</f>
        <v>156164574.12</v>
      </c>
      <c r="M30" s="22">
        <f>L30/'Dane - 30 kwietnia 2019 r'!$B$1</f>
        <v>36364701.499627419</v>
      </c>
      <c r="N30" s="18">
        <f t="shared" si="1"/>
        <v>1.0213189763782673</v>
      </c>
      <c r="O30" s="23">
        <f>'Dane - 30 kwietnia 2019 r'!X32</f>
        <v>910</v>
      </c>
    </row>
    <row r="31" spans="1:15" x14ac:dyDescent="0.25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- 30 kwietnia 2019 r'!Z33</f>
        <v>1701213.21</v>
      </c>
      <c r="G31" s="22">
        <f>F31/'Dane - 30 kwietnia 2019 r'!$B$1</f>
        <v>396146.89130029804</v>
      </c>
      <c r="H31" s="18">
        <f t="shared" si="0"/>
        <v>0.28095524205694894</v>
      </c>
      <c r="I31" s="22">
        <f>'Dane - 30 kwietnia 2019 r'!AK33</f>
        <v>1276009.9099999999</v>
      </c>
      <c r="J31" s="22">
        <f>I31/'Dane - 30 kwietnia 2019 r'!$B$1</f>
        <v>297133.45519746642</v>
      </c>
      <c r="K31" s="18">
        <f t="shared" si="3"/>
        <v>0.21073294694855774</v>
      </c>
      <c r="L31" s="22">
        <f>'Dane - 30 kwietnia 2019 r'!AQ33</f>
        <v>763096.53</v>
      </c>
      <c r="M31" s="22">
        <f>L31/'Dane - 30 kwietnia 2019 r'!$B$1</f>
        <v>177695.72699329359</v>
      </c>
      <c r="N31" s="18">
        <f t="shared" si="1"/>
        <v>0.12602533829311602</v>
      </c>
      <c r="O31" s="23">
        <f>'Dane - 30 kwietnia 2019 r'!X33</f>
        <v>4</v>
      </c>
    </row>
    <row r="32" spans="1:15" ht="11" thickBot="1" x14ac:dyDescent="0.3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- 30 kwietnia 2019 r'!Z34</f>
        <v>0</v>
      </c>
      <c r="G32" s="22">
        <f>F32/'Dane - 30 kwietnia 2019 r'!$B$1</f>
        <v>0</v>
      </c>
      <c r="H32" s="27">
        <f t="shared" si="0"/>
        <v>0</v>
      </c>
      <c r="I32" s="22">
        <f>'Dane - 30 kwietnia 2019 r'!AK34</f>
        <v>0</v>
      </c>
      <c r="J32" s="22">
        <f>I32/'Dane - 30 kwietnia 2019 r'!$B$1</f>
        <v>0</v>
      </c>
      <c r="K32" s="27">
        <f t="shared" si="3"/>
        <v>0</v>
      </c>
      <c r="L32" s="22">
        <f>'Dane - 30 kwietnia 2019 r'!AQ34</f>
        <v>0</v>
      </c>
      <c r="M32" s="22">
        <f>L32/'Dane - 30 kwietnia 2019 r'!$B$1</f>
        <v>0</v>
      </c>
      <c r="N32" s="27">
        <f t="shared" si="1"/>
        <v>0</v>
      </c>
      <c r="O32" s="23">
        <f>'Dane - 30 kwietnia 2019 r'!X34</f>
        <v>0</v>
      </c>
    </row>
    <row r="33" spans="1:15" ht="40.5" thickBot="1" x14ac:dyDescent="0.3">
      <c r="A33" s="234" t="s">
        <v>115</v>
      </c>
      <c r="B33" s="234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335550761.33000004</v>
      </c>
      <c r="G33" s="50">
        <f t="shared" si="6"/>
        <v>78136820.354415059</v>
      </c>
      <c r="H33" s="51">
        <f t="shared" si="0"/>
        <v>0.51337621774564968</v>
      </c>
      <c r="I33" s="50">
        <f t="shared" si="6"/>
        <v>225862440.71000004</v>
      </c>
      <c r="J33" s="50">
        <f t="shared" si="6"/>
        <v>52594644.353111029</v>
      </c>
      <c r="K33" s="51">
        <f t="shared" si="3"/>
        <v>0.34555846359253689</v>
      </c>
      <c r="L33" s="50">
        <f t="shared" si="6"/>
        <v>182684868.48000002</v>
      </c>
      <c r="M33" s="50">
        <f t="shared" si="6"/>
        <v>42540254.396423243</v>
      </c>
      <c r="N33" s="51">
        <f t="shared" si="1"/>
        <v>0.27949889443817766</v>
      </c>
      <c r="O33" s="52">
        <f t="shared" si="6"/>
        <v>1216</v>
      </c>
    </row>
    <row r="34" spans="1:15" x14ac:dyDescent="0.25">
      <c r="A34" s="37" t="s">
        <v>136</v>
      </c>
      <c r="B34" s="38">
        <v>3.1</v>
      </c>
      <c r="C34" s="39" t="s">
        <v>137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11734601.80700447</v>
      </c>
      <c r="H34" s="41">
        <f t="shared" si="0"/>
        <v>0.77092556167163551</v>
      </c>
      <c r="I34" s="40">
        <f t="shared" si="7"/>
        <v>11571936.33</v>
      </c>
      <c r="J34" s="40">
        <f t="shared" si="7"/>
        <v>2694657.3048621458</v>
      </c>
      <c r="K34" s="41">
        <f t="shared" si="3"/>
        <v>0.17703031005478362</v>
      </c>
      <c r="L34" s="40">
        <f t="shared" si="7"/>
        <v>11571936.33</v>
      </c>
      <c r="M34" s="40">
        <f t="shared" si="7"/>
        <v>2694657.3048621458</v>
      </c>
      <c r="N34" s="41">
        <f t="shared" si="1"/>
        <v>0.17703031005478362</v>
      </c>
      <c r="O34" s="42">
        <f t="shared" si="7"/>
        <v>39</v>
      </c>
    </row>
    <row r="35" spans="1:15" x14ac:dyDescent="0.25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- 30 kwietnia 2019 r'!Z37</f>
        <v>18210693</v>
      </c>
      <c r="G35" s="22">
        <f>F35/'Dane - 30 kwietnia 2019 r'!$B$1</f>
        <v>4240567.483233979</v>
      </c>
      <c r="H35" s="18">
        <f t="shared" si="0"/>
        <v>0.55061950470015231</v>
      </c>
      <c r="I35" s="22">
        <f>'Dane - 30 kwietnia 2019 r'!AK37</f>
        <v>11562976.33</v>
      </c>
      <c r="J35" s="22">
        <f>I35/'Dane - 30 kwietnia 2019 r'!$B$1</f>
        <v>2692570.8667101339</v>
      </c>
      <c r="K35" s="18">
        <f t="shared" si="3"/>
        <v>0.34961878165120819</v>
      </c>
      <c r="L35" s="22">
        <f>'Dane - 30 kwietnia 2019 r'!AQ37</f>
        <v>11562976.33</v>
      </c>
      <c r="M35" s="22">
        <f>L35/'Dane - 30 kwietnia 2019 r'!$B$1</f>
        <v>2692570.8667101339</v>
      </c>
      <c r="N35" s="18">
        <f t="shared" si="1"/>
        <v>0.34961878165120819</v>
      </c>
      <c r="O35" s="23">
        <f>'Dane - 30 kwietnia 2019 r'!X37</f>
        <v>36</v>
      </c>
    </row>
    <row r="36" spans="1:15" x14ac:dyDescent="0.25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- 30 kwietnia 2019 r'!Z38</f>
        <v>32182380.999999996</v>
      </c>
      <c r="G36" s="22">
        <f>F36/'Dane - 30 kwietnia 2019 r'!$B$1</f>
        <v>7494034.3237704905</v>
      </c>
      <c r="H36" s="18">
        <f t="shared" si="0"/>
        <v>0.99654738256186914</v>
      </c>
      <c r="I36" s="22">
        <f>'Dane - 30 kwietnia 2019 r'!AK38</f>
        <v>8960</v>
      </c>
      <c r="J36" s="22">
        <f>I36/'Dane - 30 kwietnia 2019 r'!$B$1</f>
        <v>2086.4381520119223</v>
      </c>
      <c r="K36" s="18">
        <f t="shared" si="3"/>
        <v>2.7745195570689276E-4</v>
      </c>
      <c r="L36" s="22">
        <f>'Dane - 30 kwietnia 2019 r'!AQ38</f>
        <v>8960</v>
      </c>
      <c r="M36" s="22">
        <f>L36/'Dane - 30 kwietnia 2019 r'!$B$1</f>
        <v>2086.4381520119223</v>
      </c>
      <c r="N36" s="18">
        <f t="shared" si="1"/>
        <v>2.7745195570689276E-4</v>
      </c>
      <c r="O36" s="23">
        <f>'Dane - 30 kwietnia 2019 r'!X38</f>
        <v>3</v>
      </c>
    </row>
    <row r="37" spans="1:15" ht="11" thickBot="1" x14ac:dyDescent="0.3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- 30 kwietnia 2019 r'!Z39</f>
        <v>28715072.18</v>
      </c>
      <c r="G37" s="22">
        <f>F37/'Dane - 30 kwietnia 2019 r'!$B$1</f>
        <v>6686631.9346125182</v>
      </c>
      <c r="H37" s="27">
        <f t="shared" si="0"/>
        <v>0.95683898271163059</v>
      </c>
      <c r="I37" s="22">
        <f>'Dane - 30 kwietnia 2019 r'!AK39</f>
        <v>19782658.32</v>
      </c>
      <c r="J37" s="22">
        <f>I37/'Dane - 30 kwietnia 2019 r'!$B$1</f>
        <v>4606617.5298062591</v>
      </c>
      <c r="K37" s="27">
        <f t="shared" si="3"/>
        <v>0.65919453531530614</v>
      </c>
      <c r="L37" s="22">
        <f>'Dane - 30 kwietnia 2019 r'!AQ39</f>
        <v>16582658.32</v>
      </c>
      <c r="M37" s="22">
        <f>L37/'Dane - 30 kwietnia 2019 r'!$B$1</f>
        <v>3861461.046944858</v>
      </c>
      <c r="N37" s="27">
        <f t="shared" si="1"/>
        <v>0.55256465378536124</v>
      </c>
      <c r="O37" s="23">
        <f>'Dane - 30 kwietnia 2019 r'!X39</f>
        <v>3</v>
      </c>
    </row>
    <row r="38" spans="1:15" ht="20.5" thickBot="1" x14ac:dyDescent="0.3">
      <c r="A38" s="234" t="s">
        <v>136</v>
      </c>
      <c r="B38" s="234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18421233.741616987</v>
      </c>
      <c r="H38" s="51">
        <f t="shared" si="0"/>
        <v>0.82942297286604194</v>
      </c>
      <c r="I38" s="50">
        <f t="shared" si="8"/>
        <v>31354594.649999999</v>
      </c>
      <c r="J38" s="50">
        <f t="shared" si="8"/>
        <v>7301274.8346684054</v>
      </c>
      <c r="K38" s="51">
        <f t="shared" si="3"/>
        <v>0.32874264362659977</v>
      </c>
      <c r="L38" s="50">
        <f t="shared" si="8"/>
        <v>28154594.649999999</v>
      </c>
      <c r="M38" s="50">
        <f t="shared" si="8"/>
        <v>6556118.3518070038</v>
      </c>
      <c r="N38" s="51">
        <f t="shared" si="1"/>
        <v>0.29519169291752656</v>
      </c>
      <c r="O38" s="52">
        <f t="shared" si="8"/>
        <v>42</v>
      </c>
    </row>
    <row r="39" spans="1:15" x14ac:dyDescent="0.25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- 30 kwietnia 2019 r'!Z41</f>
        <v>84839.35</v>
      </c>
      <c r="G39" s="31">
        <f>F39/'Dane - 30 kwietnia 2019 r'!$B$1</f>
        <v>19755.809891952311</v>
      </c>
      <c r="H39" s="32">
        <f t="shared" si="0"/>
        <v>0.92968517138599105</v>
      </c>
      <c r="I39" s="31">
        <f>'Dane - 30 kwietnia 2019 r'!AK41</f>
        <v>84839.35</v>
      </c>
      <c r="J39" s="31">
        <f>I39/'Dane - 30 kwietnia 2019 r'!$B$1</f>
        <v>19755.809891952311</v>
      </c>
      <c r="K39" s="32">
        <f t="shared" si="3"/>
        <v>0.92968517138599105</v>
      </c>
      <c r="L39" s="31">
        <f>'Dane - 30 kwietnia 2019 r'!AQ41</f>
        <v>84839.35</v>
      </c>
      <c r="M39" s="31">
        <f>L39/'Dane - 30 kwietnia 2019 r'!$B$1</f>
        <v>19755.809891952311</v>
      </c>
      <c r="N39" s="32">
        <f t="shared" si="1"/>
        <v>0.92968517138599105</v>
      </c>
      <c r="O39" s="33">
        <f>'Dane - 30 kwietnia 2019 r'!X41</f>
        <v>5</v>
      </c>
    </row>
    <row r="40" spans="1:15" x14ac:dyDescent="0.25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- 30 kwietnia 2019 r'!Z42</f>
        <v>159299873.64749998</v>
      </c>
      <c r="G40" s="31">
        <f>F40/'Dane - 30 kwietnia 2019 r'!$B$1</f>
        <v>37094791.739823945</v>
      </c>
      <c r="H40" s="18">
        <f t="shared" si="0"/>
        <v>0.514899476119967</v>
      </c>
      <c r="I40" s="31">
        <f>'Dane - 30 kwietnia 2019 r'!AK42</f>
        <v>79297307.930000007</v>
      </c>
      <c r="J40" s="31">
        <f>I40/'Dane - 30 kwietnia 2019 r'!$B$1</f>
        <v>18465282.211717587</v>
      </c>
      <c r="K40" s="18">
        <f t="shared" si="3"/>
        <v>0.25630994787371886</v>
      </c>
      <c r="L40" s="31">
        <f>'Dane - 30 kwietnia 2019 r'!AQ42</f>
        <v>48687561.520000018</v>
      </c>
      <c r="M40" s="31">
        <f>L40/'Dane - 30 kwietnia 2019 r'!$B$1</f>
        <v>11337453.781669153</v>
      </c>
      <c r="N40" s="18">
        <f t="shared" si="1"/>
        <v>0.15737112243842705</v>
      </c>
      <c r="O40" s="33">
        <f>'Dane - 30 kwietnia 2019 r'!X42</f>
        <v>1223</v>
      </c>
    </row>
    <row r="41" spans="1:15" ht="11" thickBot="1" x14ac:dyDescent="0.3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- 30 kwietnia 2019 r'!Z43</f>
        <v>2400088.79</v>
      </c>
      <c r="G41" s="31">
        <f>F41/'Dane - 30 kwietnia 2019 r'!$B$1</f>
        <v>558888.03790983604</v>
      </c>
      <c r="H41" s="27">
        <f t="shared" si="0"/>
        <v>0.24304087118681456</v>
      </c>
      <c r="I41" s="31">
        <f>'Dane - 30 kwietnia 2019 r'!AK43</f>
        <v>1892288.75</v>
      </c>
      <c r="J41" s="31">
        <f>I41/'Dane - 30 kwietnia 2019 r'!$B$1</f>
        <v>440641.00922131143</v>
      </c>
      <c r="K41" s="27">
        <f t="shared" si="3"/>
        <v>0.19161937185540887</v>
      </c>
      <c r="L41" s="31">
        <f>'Dane - 30 kwietnia 2019 r'!AQ43</f>
        <v>908581.1399999999</v>
      </c>
      <c r="M41" s="31">
        <f>L41/'Dane - 30 kwietnia 2019 r'!$B$1</f>
        <v>211573.4770864381</v>
      </c>
      <c r="N41" s="27">
        <f t="shared" si="1"/>
        <v>9.200590941867158E-2</v>
      </c>
      <c r="O41" s="33">
        <f>'Dane - 30 kwietnia 2019 r'!X43</f>
        <v>46</v>
      </c>
    </row>
    <row r="42" spans="1:15" ht="20.5" thickBot="1" x14ac:dyDescent="0.3">
      <c r="A42" s="234" t="s">
        <v>143</v>
      </c>
      <c r="B42" s="234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161784801.78749996</v>
      </c>
      <c r="G42" s="50">
        <f t="shared" si="9"/>
        <v>37673435.587625735</v>
      </c>
      <c r="H42" s="51">
        <f t="shared" si="0"/>
        <v>0.50661125336654278</v>
      </c>
      <c r="I42" s="50">
        <f t="shared" si="9"/>
        <v>81274436.030000001</v>
      </c>
      <c r="J42" s="50">
        <f t="shared" si="9"/>
        <v>18925679.030830853</v>
      </c>
      <c r="K42" s="51">
        <f t="shared" si="3"/>
        <v>0.25450192755373202</v>
      </c>
      <c r="L42" s="50">
        <f t="shared" si="9"/>
        <v>49680982.01000002</v>
      </c>
      <c r="M42" s="50">
        <f>SUM(M39:M41)</f>
        <v>11568783.068647543</v>
      </c>
      <c r="N42" s="51">
        <f t="shared" si="1"/>
        <v>0.15557051272112388</v>
      </c>
      <c r="O42" s="52">
        <f t="shared" si="9"/>
        <v>1274</v>
      </c>
    </row>
    <row r="43" spans="1:15" x14ac:dyDescent="0.25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- 30 kwietnia 2019 r'!Z45</f>
        <v>16163403.460000001</v>
      </c>
      <c r="G43" s="31">
        <f>F43/'Dane - 30 kwietnia 2019 r'!$B$1</f>
        <v>3763832.7729135617</v>
      </c>
      <c r="H43" s="32">
        <f t="shared" si="0"/>
        <v>0.21534244476676082</v>
      </c>
      <c r="I43" s="31">
        <f>'Dane - 30 kwietnia 2019 r'!AK45</f>
        <v>8838695.7699999996</v>
      </c>
      <c r="J43" s="31">
        <f>I43/'Dane - 30 kwietnia 2019 r'!$B$1</f>
        <v>2058191.0790797314</v>
      </c>
      <c r="K43" s="32">
        <f t="shared" si="3"/>
        <v>0.11775653316900049</v>
      </c>
      <c r="L43" s="31">
        <f>'Dane - 30 kwietnia 2019 r'!AQ45</f>
        <v>5575385.2699999996</v>
      </c>
      <c r="M43" s="31">
        <f>L43/'Dane - 30 kwietnia 2019 r'!$B$1</f>
        <v>1298292.0244970191</v>
      </c>
      <c r="N43" s="32">
        <f t="shared" si="1"/>
        <v>7.4279968171900523E-2</v>
      </c>
      <c r="O43" s="33">
        <f>'Dane - 30 kwietnia 2019 r'!X45</f>
        <v>12</v>
      </c>
    </row>
    <row r="44" spans="1:15" x14ac:dyDescent="0.25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- 30 kwietnia 2019 r'!Z46</f>
        <v>0</v>
      </c>
      <c r="G44" s="31">
        <f>F44/'Dane - 30 kwietnia 2019 r'!$B$1</f>
        <v>0</v>
      </c>
      <c r="H44" s="18">
        <f t="shared" si="0"/>
        <v>0</v>
      </c>
      <c r="I44" s="31">
        <f>'Dane - 30 kwietnia 2019 r'!AK46</f>
        <v>0</v>
      </c>
      <c r="J44" s="31">
        <f>I44/'Dane - 30 kwietnia 2019 r'!$B$1</f>
        <v>0</v>
      </c>
      <c r="K44" s="18">
        <f t="shared" si="3"/>
        <v>0</v>
      </c>
      <c r="L44" s="31">
        <f>'Dane - 30 kwietnia 2019 r'!AQ46</f>
        <v>0</v>
      </c>
      <c r="M44" s="31">
        <f>L44/'Dane - 30 kwietnia 2019 r'!$B$1</f>
        <v>0</v>
      </c>
      <c r="N44" s="18">
        <f t="shared" si="1"/>
        <v>0</v>
      </c>
      <c r="O44" s="33">
        <f>'Dane - 30 kwietnia 2019 r'!X46</f>
        <v>0</v>
      </c>
    </row>
    <row r="45" spans="1:15" x14ac:dyDescent="0.25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- 30 kwietnia 2019 r'!Z47</f>
        <v>28556379.574999999</v>
      </c>
      <c r="G45" s="31">
        <f>F45/'Dane - 30 kwietnia 2019 r'!$B$1</f>
        <v>6649678.5523006702</v>
      </c>
      <c r="H45" s="18">
        <f t="shared" si="0"/>
        <v>0.6737262970922665</v>
      </c>
      <c r="I45" s="31">
        <f>'Dane - 30 kwietnia 2019 r'!AK47</f>
        <v>8068009.2000000011</v>
      </c>
      <c r="J45" s="31">
        <f>I45/'Dane - 30 kwietnia 2019 r'!$B$1</f>
        <v>1878727.9247391953</v>
      </c>
      <c r="K45" s="18">
        <f t="shared" si="3"/>
        <v>0.19034730747104309</v>
      </c>
      <c r="L45" s="31">
        <f>'Dane - 30 kwietnia 2019 r'!AQ47</f>
        <v>4437558.3899999997</v>
      </c>
      <c r="M45" s="31">
        <f>L45/'Dane - 30 kwietnia 2019 r'!$B$1</f>
        <v>1033336.0632451563</v>
      </c>
      <c r="N45" s="18">
        <f t="shared" si="1"/>
        <v>0.10469463660031979</v>
      </c>
      <c r="O45" s="33">
        <f>'Dane - 30 kwietnia 2019 r'!X47</f>
        <v>11</v>
      </c>
    </row>
    <row r="46" spans="1:15" ht="20.5" thickBot="1" x14ac:dyDescent="0.3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- 30 kwietnia 2019 r'!Z48</f>
        <v>42760544.067500003</v>
      </c>
      <c r="G46" s="31">
        <f>F46/'Dane - 30 kwietnia 2019 r'!$B$1</f>
        <v>9957280.1945556998</v>
      </c>
      <c r="H46" s="27">
        <f t="shared" si="0"/>
        <v>0.35689176324572403</v>
      </c>
      <c r="I46" s="31">
        <f>'Dane - 30 kwietnia 2019 r'!AK48</f>
        <v>17105249.140000001</v>
      </c>
      <c r="J46" s="31">
        <f>I46/'Dane - 30 kwietnia 2019 r'!$B$1</f>
        <v>3983152.2773845005</v>
      </c>
      <c r="K46" s="27">
        <f t="shared" si="3"/>
        <v>0.142765314601595</v>
      </c>
      <c r="L46" s="31">
        <f>'Dane - 30 kwietnia 2019 r'!AQ48</f>
        <v>10748611.539999999</v>
      </c>
      <c r="M46" s="31">
        <f>L46/'Dane - 30 kwietnia 2019 r'!$B$1</f>
        <v>2502936.7408718327</v>
      </c>
      <c r="N46" s="27">
        <f t="shared" si="1"/>
        <v>8.9710994296481453E-2</v>
      </c>
      <c r="O46" s="33">
        <f>'Dane - 30 kwietnia 2019 r'!X48</f>
        <v>47</v>
      </c>
    </row>
    <row r="47" spans="1:15" ht="20.5" thickBot="1" x14ac:dyDescent="0.3">
      <c r="A47" s="234" t="s">
        <v>150</v>
      </c>
      <c r="B47" s="234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87480327.102499992</v>
      </c>
      <c r="G47" s="50">
        <f t="shared" si="10"/>
        <v>20370791.519769929</v>
      </c>
      <c r="H47" s="51">
        <f t="shared" si="0"/>
        <v>0.35269601682587109</v>
      </c>
      <c r="I47" s="50">
        <f t="shared" si="10"/>
        <v>34011954.109999999</v>
      </c>
      <c r="J47" s="50">
        <f t="shared" si="10"/>
        <v>7920071.2812034264</v>
      </c>
      <c r="K47" s="51">
        <f t="shared" si="3"/>
        <v>0.13712661047787167</v>
      </c>
      <c r="L47" s="50">
        <f t="shared" si="10"/>
        <v>20761555.199999999</v>
      </c>
      <c r="M47" s="50">
        <f t="shared" si="10"/>
        <v>4834564.8286140077</v>
      </c>
      <c r="N47" s="51">
        <f t="shared" si="1"/>
        <v>8.3704737564260778E-2</v>
      </c>
      <c r="O47" s="52">
        <f t="shared" si="10"/>
        <v>70</v>
      </c>
    </row>
    <row r="48" spans="1:15" x14ac:dyDescent="0.25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- 30 kwietnia 2019 r'!Z50</f>
        <v>0</v>
      </c>
      <c r="G48" s="31">
        <f>F48/'Dane - 30 kwietnia 2019 r'!$B$1</f>
        <v>0</v>
      </c>
      <c r="H48" s="32">
        <f t="shared" si="0"/>
        <v>0</v>
      </c>
      <c r="I48" s="31">
        <f>'Dane - 30 kwietnia 2019 r'!AK50</f>
        <v>0</v>
      </c>
      <c r="J48" s="31">
        <f>I48/'Dane - 30 kwietnia 2019 r'!$B$1</f>
        <v>0</v>
      </c>
      <c r="K48" s="32">
        <f t="shared" si="3"/>
        <v>0</v>
      </c>
      <c r="L48" s="31">
        <f>'Dane - 30 kwietnia 2019 r'!AQ50</f>
        <v>0</v>
      </c>
      <c r="M48" s="31">
        <f>L48/'Dane - 30 kwietnia 2019 r'!$B$1</f>
        <v>0</v>
      </c>
      <c r="N48" s="32">
        <f t="shared" si="1"/>
        <v>0</v>
      </c>
      <c r="O48" s="33">
        <f>'Dane - 30 kwietnia 2019 r'!X50</f>
        <v>0</v>
      </c>
    </row>
    <row r="49" spans="1:15" ht="40" x14ac:dyDescent="0.25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- 30 kwietnia 2019 r'!Z51</f>
        <v>0</v>
      </c>
      <c r="G49" s="31">
        <f>F49/'Dane - 30 kwietnia 2019 r'!$B$1</f>
        <v>0</v>
      </c>
      <c r="H49" s="18">
        <f t="shared" si="0"/>
        <v>0</v>
      </c>
      <c r="I49" s="31">
        <f>'Dane - 30 kwietnia 2019 r'!AK51</f>
        <v>0</v>
      </c>
      <c r="J49" s="31">
        <f>I49/'Dane - 30 kwietnia 2019 r'!$B$1</f>
        <v>0</v>
      </c>
      <c r="K49" s="18">
        <f t="shared" si="3"/>
        <v>0</v>
      </c>
      <c r="L49" s="31">
        <f>'Dane - 30 kwietnia 2019 r'!AQ51</f>
        <v>0</v>
      </c>
      <c r="M49" s="31">
        <f>L49/'Dane - 30 kwietnia 2019 r'!$B$1</f>
        <v>0</v>
      </c>
      <c r="N49" s="18">
        <f t="shared" si="1"/>
        <v>0</v>
      </c>
      <c r="O49" s="33">
        <f>'Dane - 30 kwietnia 2019 r'!X51</f>
        <v>0</v>
      </c>
    </row>
    <row r="50" spans="1:15" ht="20.5" thickBot="1" x14ac:dyDescent="0.3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- 30 kwietnia 2019 r'!Z52</f>
        <v>0</v>
      </c>
      <c r="G50" s="31">
        <f>F50/'Dane - 30 kwietnia 2019 r'!$B$1</f>
        <v>0</v>
      </c>
      <c r="H50" s="27">
        <f t="shared" si="0"/>
        <v>0</v>
      </c>
      <c r="I50" s="31">
        <f>'Dane - 30 kwietnia 2019 r'!AK52</f>
        <v>0</v>
      </c>
      <c r="J50" s="31">
        <f>I50/'Dane - 30 kwietnia 2019 r'!$B$1</f>
        <v>0</v>
      </c>
      <c r="K50" s="27">
        <f t="shared" si="3"/>
        <v>0</v>
      </c>
      <c r="L50" s="31">
        <f>'Dane - 30 kwietnia 2019 r'!AQ52</f>
        <v>0</v>
      </c>
      <c r="M50" s="31">
        <f>L50/'Dane - 30 kwietnia 2019 r'!$B$1</f>
        <v>0</v>
      </c>
      <c r="N50" s="27">
        <f t="shared" si="1"/>
        <v>0</v>
      </c>
      <c r="O50" s="33">
        <f>'Dane - 30 kwietnia 2019 r'!X52</f>
        <v>0</v>
      </c>
    </row>
    <row r="51" spans="1:15" ht="20.5" thickBot="1" x14ac:dyDescent="0.3">
      <c r="A51" s="234" t="s">
        <v>159</v>
      </c>
      <c r="B51" s="234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4" t="s">
        <v>168</v>
      </c>
      <c r="B52" s="234"/>
      <c r="C52" s="49" t="s">
        <v>166</v>
      </c>
      <c r="D52" s="50">
        <v>42497556</v>
      </c>
      <c r="E52" s="50">
        <v>31873167</v>
      </c>
      <c r="F52" s="50">
        <f>'Dane - 30 kwietnia 2019 r'!Z54</f>
        <v>44858034.835000001</v>
      </c>
      <c r="G52" s="50">
        <f>F52/'Dane - 30 kwietnia 2019 r'!$B$1</f>
        <v>10445704.833038375</v>
      </c>
      <c r="H52" s="51">
        <f t="shared" si="0"/>
        <v>0.32772723316256508</v>
      </c>
      <c r="I52" s="50">
        <f>'Dane - 30 kwietnia 2019 r'!AK54-'Dane - 30 kwietnia 2019 r'!AM54</f>
        <v>36745645.469999999</v>
      </c>
      <c r="J52" s="50">
        <f>I52/'Dane - 30 kwietnia 2019 r'!B1</f>
        <v>8556642.4809053633</v>
      </c>
      <c r="K52" s="51">
        <f t="shared" si="3"/>
        <v>0.26845912365424379</v>
      </c>
      <c r="L52" s="50">
        <f>'Dane - 30 kwietnia 2019 r'!AQ54</f>
        <v>36745645.469999999</v>
      </c>
      <c r="M52" s="50">
        <f>L52/'Dane - 30 kwietnia 2019 r'!$B$1</f>
        <v>8556642.4809053633</v>
      </c>
      <c r="N52" s="51">
        <f t="shared" si="1"/>
        <v>0.26845912365424379</v>
      </c>
      <c r="O52" s="52">
        <f>'Dane - 30 kwietnia 2019 r'!X54</f>
        <v>47</v>
      </c>
    </row>
    <row r="53" spans="1:15" ht="24" customHeight="1" thickBot="1" x14ac:dyDescent="0.3">
      <c r="A53" s="34" t="s">
        <v>167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1041189160.4555</v>
      </c>
      <c r="G53" s="35">
        <f t="shared" si="12"/>
        <v>242452766.499511</v>
      </c>
      <c r="H53" s="28">
        <f t="shared" si="0"/>
        <v>0.48554034009262725</v>
      </c>
      <c r="I53" s="35">
        <f t="shared" si="12"/>
        <v>565928089.97000003</v>
      </c>
      <c r="J53" s="35">
        <f t="shared" si="12"/>
        <v>131782807.83578613</v>
      </c>
      <c r="K53" s="28">
        <f t="shared" si="3"/>
        <v>0.26391065880074416</v>
      </c>
      <c r="L53" s="35">
        <f t="shared" si="12"/>
        <v>444012105.71000004</v>
      </c>
      <c r="M53" s="35">
        <f t="shared" si="12"/>
        <v>103393280.94960879</v>
      </c>
      <c r="N53" s="28">
        <f t="shared" si="1"/>
        <v>0.20705727354802883</v>
      </c>
      <c r="O53" s="36">
        <f t="shared" si="12"/>
        <v>5443</v>
      </c>
    </row>
    <row r="54" spans="1:15" x14ac:dyDescent="0.25">
      <c r="A54" s="6" t="s">
        <v>207</v>
      </c>
    </row>
    <row r="55" spans="1:15" x14ac:dyDescent="0.25">
      <c r="A55" s="6" t="s">
        <v>214</v>
      </c>
    </row>
    <row r="56" spans="1:15" x14ac:dyDescent="0.25">
      <c r="A56" s="6" t="s">
        <v>223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O20" sqref="O20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84" customWidth="1"/>
  </cols>
  <sheetData>
    <row r="1" spans="1:13" ht="63" customHeight="1" thickTop="1" x14ac:dyDescent="0.35">
      <c r="A1" s="264" t="s">
        <v>190</v>
      </c>
      <c r="B1" s="267" t="s">
        <v>191</v>
      </c>
      <c r="C1" s="203" t="s">
        <v>208</v>
      </c>
      <c r="D1" s="203" t="s">
        <v>209</v>
      </c>
      <c r="E1" s="203" t="s">
        <v>210</v>
      </c>
      <c r="F1" s="203" t="s">
        <v>216</v>
      </c>
      <c r="G1" s="203" t="s">
        <v>211</v>
      </c>
      <c r="H1" s="203" t="s">
        <v>217</v>
      </c>
      <c r="I1" s="203" t="s">
        <v>212</v>
      </c>
      <c r="J1" s="203" t="s">
        <v>213</v>
      </c>
      <c r="K1" s="251" t="s">
        <v>222</v>
      </c>
      <c r="L1" s="254" t="s">
        <v>218</v>
      </c>
      <c r="M1" s="257" t="s">
        <v>219</v>
      </c>
    </row>
    <row r="2" spans="1:13" ht="15.5" x14ac:dyDescent="0.35">
      <c r="A2" s="265"/>
      <c r="B2" s="268"/>
      <c r="C2" s="204"/>
      <c r="D2" s="204"/>
      <c r="E2" s="204"/>
      <c r="F2" s="204"/>
      <c r="G2" s="204"/>
      <c r="H2" s="204"/>
      <c r="I2" s="204"/>
      <c r="J2" s="204"/>
      <c r="K2" s="252"/>
      <c r="L2" s="255"/>
      <c r="M2" s="258"/>
    </row>
    <row r="3" spans="1:13" ht="16" thickBot="1" x14ac:dyDescent="0.4">
      <c r="A3" s="266"/>
      <c r="B3" s="269"/>
      <c r="C3" s="205"/>
      <c r="D3" s="205"/>
      <c r="E3" s="205"/>
      <c r="F3" s="205"/>
      <c r="G3" s="205"/>
      <c r="H3" s="205"/>
      <c r="I3" s="205"/>
      <c r="J3" s="205"/>
      <c r="K3" s="253"/>
      <c r="L3" s="256"/>
      <c r="M3" s="259"/>
    </row>
    <row r="4" spans="1:13" ht="18" thickTop="1" thickBot="1" x14ac:dyDescent="0.4">
      <c r="A4" s="260" t="s">
        <v>192</v>
      </c>
      <c r="B4" s="261"/>
      <c r="C4" s="261"/>
      <c r="D4" s="261"/>
      <c r="E4" s="261"/>
      <c r="F4" s="261"/>
      <c r="G4" s="261"/>
      <c r="H4" s="261"/>
      <c r="I4" s="261"/>
      <c r="J4" s="261"/>
      <c r="K4" s="184"/>
      <c r="L4" s="184"/>
      <c r="M4" s="207"/>
    </row>
    <row r="5" spans="1:13" ht="32" thickTop="1" thickBot="1" x14ac:dyDescent="0.4">
      <c r="A5" s="92" t="s">
        <v>193</v>
      </c>
      <c r="B5" s="103" t="s">
        <v>101</v>
      </c>
      <c r="C5" s="103">
        <f>'Dane - 30 kwietnia 2019 r'!C17</f>
        <v>2174</v>
      </c>
      <c r="D5" s="104">
        <f>'Dane - 30 kwietnia 2019 r'!D17/'Dane - 30 kwietnia 2019 r'!$B$1</f>
        <v>30994085.320417285</v>
      </c>
      <c r="E5" s="103">
        <f>'Dane - 30 kwietnia 2019 r'!X17</f>
        <v>2084</v>
      </c>
      <c r="F5" s="104">
        <f>'Dane - 30 kwietnia 2019 r'!Y17/'Dane - 30 kwietnia 2019 r'!$B$1</f>
        <v>29498765.834575258</v>
      </c>
      <c r="G5" s="103">
        <f>'Dane - 30 kwietnia 2019 r'!AB17</f>
        <v>2083</v>
      </c>
      <c r="H5" s="104">
        <f>'Dane - 30 kwietnia 2019 r'!AD17/'Dane - 30 kwietnia 2019 r'!$B$1</f>
        <v>29508778.874813709</v>
      </c>
      <c r="I5" s="103">
        <f>'Dane - 30 kwietnia 2019 r'!AO17</f>
        <v>2074</v>
      </c>
      <c r="J5" s="104">
        <f>'Dane - 30 kwietnia 2019 r'!AP17/'Dane - 30 kwietnia 2019 r'!$B$1</f>
        <v>29349618.107302532</v>
      </c>
      <c r="K5" s="105">
        <v>3000</v>
      </c>
      <c r="L5" s="105">
        <f>G5</f>
        <v>2083</v>
      </c>
      <c r="M5" s="190">
        <f>L5/K5</f>
        <v>0.69433333333333336</v>
      </c>
    </row>
    <row r="6" spans="1:13" ht="43.5" customHeight="1" thickTop="1" thickBot="1" x14ac:dyDescent="0.4">
      <c r="A6" s="262" t="s">
        <v>194</v>
      </c>
      <c r="B6" s="103" t="s">
        <v>91</v>
      </c>
      <c r="C6" s="103">
        <f>'Dane - 30 kwietnia 2019 r'!C12</f>
        <v>10</v>
      </c>
      <c r="D6" s="104">
        <f>'Dane - 30 kwietnia 2019 r'!D12/'Dane - 30 kwietnia 2019 r'!$B$1</f>
        <v>4967927.1004098356</v>
      </c>
      <c r="E6" s="103">
        <f>'Dane - 30 kwietnia 2019 r'!X12</f>
        <v>7</v>
      </c>
      <c r="F6" s="104">
        <f>'Dane - 30 kwietnia 2019 r'!Y12/'Dane - 30 kwietnia 2019 r'!$B$1</f>
        <v>3163303.0947280182</v>
      </c>
      <c r="G6" s="103">
        <f>'Dane - 30 kwietnia 2019 r'!AB12</f>
        <v>6</v>
      </c>
      <c r="H6" s="104">
        <f>'Dane - 30 kwietnia 2019 r'!AD12/'Dane - 30 kwietnia 2019 r'!$B$1</f>
        <v>3053299.6064642323</v>
      </c>
      <c r="I6" s="103">
        <f>'Dane - 30 kwietnia 2019 r'!AO12</f>
        <v>5</v>
      </c>
      <c r="J6" s="104">
        <f>'Dane - 30 kwietnia 2019 r'!AP12/'Dane - 30 kwietnia 2019 r'!$B$1</f>
        <v>2686854.3871087926</v>
      </c>
      <c r="K6" s="245">
        <v>122</v>
      </c>
      <c r="L6" s="247">
        <f>G6+G7+G8</f>
        <v>87</v>
      </c>
      <c r="M6" s="250">
        <f>L6/K6</f>
        <v>0.71311475409836067</v>
      </c>
    </row>
    <row r="7" spans="1:13" ht="39.75" customHeight="1" thickTop="1" thickBot="1" x14ac:dyDescent="0.4">
      <c r="A7" s="263"/>
      <c r="B7" s="103" t="s">
        <v>103</v>
      </c>
      <c r="C7" s="103">
        <f>'Dane - 30 kwietnia 2019 r'!C18</f>
        <v>365</v>
      </c>
      <c r="D7" s="104">
        <f>'Dane - 30 kwietnia 2019 r'!D18/'Dane - 30 kwietnia 2019 r'!$B$1</f>
        <v>21692208.583271235</v>
      </c>
      <c r="E7" s="103">
        <f>'Dane - 30 kwietnia 2019 r'!X18</f>
        <v>159</v>
      </c>
      <c r="F7" s="104">
        <f>'Dane - 30 kwietnia 2019 r'!Y18/'Dane - 30 kwietnia 2019 r'!$B$1</f>
        <v>7838619.1877794312</v>
      </c>
      <c r="G7" s="103">
        <f>'Dane - 30 kwietnia 2019 r'!AB18</f>
        <v>80</v>
      </c>
      <c r="H7" s="104">
        <f>'Dane - 30 kwietnia 2019 r'!AD18/'Dane - 30 kwietnia 2019 r'!$B$1</f>
        <v>3482306.4106743666</v>
      </c>
      <c r="I7" s="103">
        <f>'Dane - 30 kwietnia 2019 r'!AO18</f>
        <v>12</v>
      </c>
      <c r="J7" s="104">
        <f>'Dane - 30 kwietnia 2019 r'!AP18/'Dane - 30 kwietnia 2019 r'!$B$1</f>
        <v>333618.59631147538</v>
      </c>
      <c r="K7" s="246"/>
      <c r="L7" s="248"/>
      <c r="M7" s="250"/>
    </row>
    <row r="8" spans="1:13" ht="51" customHeight="1" thickTop="1" thickBot="1" x14ac:dyDescent="0.4">
      <c r="A8" s="263"/>
      <c r="B8" s="103" t="s">
        <v>105</v>
      </c>
      <c r="C8" s="103">
        <f>'Dane - 30 kwietnia 2019 r'!C19</f>
        <v>14</v>
      </c>
      <c r="D8" s="104">
        <f>'Dane - 30 kwietnia 2019 r'!D19/'Dane - 30 kwietnia 2019 r'!$B$1</f>
        <v>64538242.248043954</v>
      </c>
      <c r="E8" s="103">
        <f>'Dane - 30 kwietnia 2019 r'!X19</f>
        <v>2</v>
      </c>
      <c r="F8" s="104">
        <f>'Dane - 30 kwietnia 2019 r'!Y19/'Dane - 30 kwietnia 2019 r'!$B$1</f>
        <v>44006896.379005209</v>
      </c>
      <c r="G8" s="103">
        <f>'Dane - 30 kwietnia 2019 r'!AB19</f>
        <v>1</v>
      </c>
      <c r="H8" s="104">
        <f>'Dane - 30 kwietnia 2019 r'!AD19/'Dane - 30 kwietnia 2019 r'!$B$1</f>
        <v>19857.211717585691</v>
      </c>
      <c r="I8" s="103">
        <f>'Dane - 30 kwietnia 2019 r'!AO19</f>
        <v>1</v>
      </c>
      <c r="J8" s="104">
        <f>'Dane - 30 kwietnia 2019 r'!AP19/'Dane - 30 kwietnia 2019 r'!$B$1</f>
        <v>19857.211717585691</v>
      </c>
      <c r="K8" s="246"/>
      <c r="L8" s="249"/>
      <c r="M8" s="250"/>
    </row>
    <row r="9" spans="1:13" ht="16.5" thickTop="1" thickBot="1" x14ac:dyDescent="0.4">
      <c r="A9" s="270" t="s">
        <v>195</v>
      </c>
      <c r="B9" s="271"/>
      <c r="C9" s="202"/>
      <c r="D9" s="202"/>
      <c r="E9" s="202"/>
      <c r="F9" s="202"/>
      <c r="G9" s="202"/>
      <c r="H9" s="202"/>
      <c r="I9" s="202"/>
      <c r="J9" s="202"/>
      <c r="K9" s="185">
        <v>242523328</v>
      </c>
      <c r="L9" s="185">
        <f>'Dane - 30 kwietnia 2019 r'!AP4/'Dane - 30 kwietnia 2019 r'!$B$1</f>
        <v>53065095.400987327</v>
      </c>
      <c r="M9" s="190">
        <f>L9/K9</f>
        <v>0.21880408717213104</v>
      </c>
    </row>
    <row r="10" spans="1:13" ht="18" thickTop="1" thickBot="1" x14ac:dyDescent="0.4">
      <c r="A10" s="276" t="s">
        <v>215</v>
      </c>
      <c r="B10" s="277"/>
      <c r="C10" s="277"/>
      <c r="D10" s="277"/>
      <c r="E10" s="277"/>
      <c r="F10" s="277"/>
      <c r="G10" s="277"/>
      <c r="H10" s="277"/>
      <c r="I10" s="277"/>
      <c r="J10" s="277"/>
      <c r="K10" s="184"/>
      <c r="L10" s="184"/>
      <c r="M10" s="207"/>
    </row>
    <row r="11" spans="1:13" ht="15.5" thickTop="1" thickBot="1" x14ac:dyDescent="0.4">
      <c r="A11" s="278" t="s">
        <v>196</v>
      </c>
      <c r="B11" s="103" t="s">
        <v>122</v>
      </c>
      <c r="C11" s="103">
        <f>'Dane - 30 kwietnia 2019 r'!C28</f>
        <v>709</v>
      </c>
      <c r="D11" s="104">
        <f>'Dane - 30 kwietnia 2019 r'!D28/'Dane - 30 kwietnia 2019 r'!$B$1</f>
        <v>113578211.67334202</v>
      </c>
      <c r="E11" s="103">
        <f>'Dane - 30 kwietnia 2019 r'!X28</f>
        <v>242</v>
      </c>
      <c r="F11" s="104">
        <f>'Dane - 30 kwietnia 2019 r'!Y28/'Dane - 30 kwietnia 2019 r'!$B$1</f>
        <v>38654543.493852451</v>
      </c>
      <c r="G11" s="103">
        <f>'Dane - 30 kwietnia 2019 r'!AB28</f>
        <v>123</v>
      </c>
      <c r="H11" s="104">
        <f>'Dane - 30 kwietnia 2019 r'!AD28/'Dane - 30 kwietnia 2019 r'!$B$1</f>
        <v>12841567.604321904</v>
      </c>
      <c r="I11" s="103">
        <f>'Dane - 30 kwietnia 2019 r'!AO28</f>
        <v>87</v>
      </c>
      <c r="J11" s="104">
        <f>'Dane - 30 kwietnia 2019 r'!AP28/'Dane - 30 kwietnia 2019 r'!$B$1</f>
        <v>7831124.657693739</v>
      </c>
      <c r="K11" s="245">
        <v>560</v>
      </c>
      <c r="L11" s="247">
        <f>G11+G12+G13</f>
        <v>130</v>
      </c>
      <c r="M11" s="250">
        <f>L11/K11</f>
        <v>0.23214285714285715</v>
      </c>
    </row>
    <row r="12" spans="1:13" ht="15.5" thickTop="1" thickBot="1" x14ac:dyDescent="0.4">
      <c r="A12" s="279"/>
      <c r="B12" s="103" t="s">
        <v>124</v>
      </c>
      <c r="C12" s="103">
        <f>'Dane - 30 kwietnia 2019 r'!C29</f>
        <v>44</v>
      </c>
      <c r="D12" s="104">
        <f>'Dane - 30 kwietnia 2019 r'!D29/'Dane - 30 kwietnia 2019 r'!$B$1</f>
        <v>3114387.7654619967</v>
      </c>
      <c r="E12" s="103">
        <f>'Dane - 30 kwietnia 2019 r'!X29</f>
        <v>29</v>
      </c>
      <c r="F12" s="104">
        <f>'Dane - 30 kwietnia 2019 r'!Y29/'Dane - 30 kwietnia 2019 r'!$B$1</f>
        <v>1945509.677719821</v>
      </c>
      <c r="G12" s="103">
        <f>'Dane - 30 kwietnia 2019 r'!AB29</f>
        <v>3</v>
      </c>
      <c r="H12" s="104">
        <f>'Dane - 30 kwietnia 2019 r'!AD29/'Dane - 30 kwietnia 2019 r'!$B$1</f>
        <v>70747.268535767507</v>
      </c>
      <c r="I12" s="103">
        <f>'Dane - 30 kwietnia 2019 r'!AO29</f>
        <v>1</v>
      </c>
      <c r="J12" s="104">
        <f>'Dane - 30 kwietnia 2019 r'!AP29/'Dane - 30 kwietnia 2019 r'!$B$1</f>
        <v>50954.049459761547</v>
      </c>
      <c r="K12" s="246"/>
      <c r="L12" s="248"/>
      <c r="M12" s="250"/>
    </row>
    <row r="13" spans="1:13" ht="15.5" thickTop="1" thickBot="1" x14ac:dyDescent="0.4">
      <c r="A13" s="279"/>
      <c r="B13" s="106" t="s">
        <v>126</v>
      </c>
      <c r="C13" s="103">
        <f>'Dane - 30 kwietnia 2019 r'!C30</f>
        <v>84</v>
      </c>
      <c r="D13" s="104">
        <f>'Dane - 30 kwietnia 2019 r'!D30/'Dane - 30 kwietnia 2019 r'!$B$1</f>
        <v>45556433.108233973</v>
      </c>
      <c r="E13" s="103">
        <f>'Dane - 30 kwietnia 2019 r'!X30</f>
        <v>30</v>
      </c>
      <c r="F13" s="104">
        <f>'Dane - 30 kwietnia 2019 r'!Y30/'Dane - 30 kwietnia 2019 r'!$B$1</f>
        <v>13191361.175018629</v>
      </c>
      <c r="G13" s="103">
        <f>'Dane - 30 kwietnia 2019 r'!AB30</f>
        <v>4</v>
      </c>
      <c r="H13" s="104">
        <f>'Dane - 30 kwietnia 2019 r'!AD30/'Dane - 30 kwietnia 2019 r'!$B$1</f>
        <v>605049.47839046188</v>
      </c>
      <c r="I13" s="103">
        <f>'Dane - 30 kwietnia 2019 r'!AO30</f>
        <v>2</v>
      </c>
      <c r="J13" s="104">
        <f>'Dane - 30 kwietnia 2019 r'!AP30/'Dane - 30 kwietnia 2019 r'!$B$1</f>
        <v>115048.89856557376</v>
      </c>
      <c r="K13" s="246"/>
      <c r="L13" s="249"/>
      <c r="M13" s="250"/>
    </row>
    <row r="14" spans="1:13" ht="16.5" thickTop="1" thickBot="1" x14ac:dyDescent="0.4">
      <c r="A14" s="270" t="s">
        <v>195</v>
      </c>
      <c r="B14" s="271"/>
      <c r="C14" s="202"/>
      <c r="D14" s="202"/>
      <c r="E14" s="202"/>
      <c r="F14" s="202"/>
      <c r="G14" s="202"/>
      <c r="H14" s="202"/>
      <c r="I14" s="202"/>
      <c r="J14" s="202"/>
      <c r="K14" s="109">
        <v>217264768</v>
      </c>
      <c r="L14" s="185">
        <f>'Dane - 30 kwietnia 2019 r'!AP24/'Dane - 30 kwietnia 2019 r'!$B$1</f>
        <v>56720324.951099098</v>
      </c>
      <c r="M14" s="190">
        <f>L14/K14</f>
        <v>0.261065452411958</v>
      </c>
    </row>
    <row r="15" spans="1:13" ht="18" thickTop="1" thickBot="1" x14ac:dyDescent="0.4">
      <c r="A15" s="280" t="s">
        <v>197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184"/>
      <c r="L15" s="184"/>
      <c r="M15" s="207"/>
    </row>
    <row r="16" spans="1:13" ht="63" thickTop="1" thickBot="1" x14ac:dyDescent="0.4">
      <c r="A16" s="93" t="s">
        <v>198</v>
      </c>
      <c r="B16" s="183" t="s">
        <v>138</v>
      </c>
      <c r="C16" s="103">
        <f>'Dane - 30 kwietnia 2019 r'!C37</f>
        <v>36</v>
      </c>
      <c r="D16" s="104">
        <f>'Dane - 30 kwietnia 2019 r'!D37/'Dane - 30 kwietnia 2019 r'!$B$1</f>
        <v>4830360.0852272725</v>
      </c>
      <c r="E16" s="103">
        <f>'Dane - 30 kwietnia 2019 r'!X37</f>
        <v>36</v>
      </c>
      <c r="F16" s="104">
        <f>'Dane - 30 kwietnia 2019 r'!Y37/'Dane - 30 kwietnia 2019 r'!$B$1</f>
        <v>4711741.6519187782</v>
      </c>
      <c r="G16" s="103">
        <f>'Dane - 30 kwietnia 2019 r'!AB37</f>
        <v>30</v>
      </c>
      <c r="H16" s="104">
        <f>'Dane - 30 kwietnia 2019 r'!AD37/'Dane - 30 kwietnia 2019 r'!$B$1</f>
        <v>3500782.0300856926</v>
      </c>
      <c r="I16" s="103">
        <f>'Dane - 30 kwietnia 2019 r'!AO37</f>
        <v>24</v>
      </c>
      <c r="J16" s="104">
        <f>'Dane - 30 kwietnia 2019 r'!AP37/'Dane - 30 kwietnia 2019 r'!$B$1</f>
        <v>2991745.4266020861</v>
      </c>
      <c r="K16" s="200">
        <v>20</v>
      </c>
      <c r="L16" s="105">
        <f>G16</f>
        <v>30</v>
      </c>
      <c r="M16" s="190">
        <f>L16/K16</f>
        <v>1.5</v>
      </c>
    </row>
    <row r="17" spans="1:13" ht="16.5" thickTop="1" thickBot="1" x14ac:dyDescent="0.4">
      <c r="A17" s="270" t="s">
        <v>195</v>
      </c>
      <c r="B17" s="271"/>
      <c r="C17" s="202"/>
      <c r="D17" s="202"/>
      <c r="E17" s="202"/>
      <c r="F17" s="202"/>
      <c r="G17" s="202"/>
      <c r="H17" s="202"/>
      <c r="I17" s="202"/>
      <c r="J17" s="202"/>
      <c r="K17" s="109">
        <v>29824825</v>
      </c>
      <c r="L17" s="185">
        <f>'Dane - 30 kwietnia 2019 r'!AP35/'Dane - 30 kwietnia 2019 r'!$B$1</f>
        <v>7821552.3658718336</v>
      </c>
      <c r="M17" s="190">
        <f>L17/K17</f>
        <v>0.26224973208968816</v>
      </c>
    </row>
    <row r="18" spans="1:13" ht="18" thickTop="1" thickBot="1" x14ac:dyDescent="0.4">
      <c r="A18" s="282" t="s">
        <v>199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184"/>
      <c r="L18" s="184"/>
      <c r="M18" s="207"/>
    </row>
    <row r="19" spans="1:13" ht="32" thickTop="1" thickBot="1" x14ac:dyDescent="0.4">
      <c r="A19" s="186" t="s">
        <v>169</v>
      </c>
      <c r="B19" s="187" t="s">
        <v>146</v>
      </c>
      <c r="C19" s="188">
        <f>'Dane - 30 kwietnia 2019 r'!C42</f>
        <v>1965</v>
      </c>
      <c r="D19" s="189">
        <f>'Dane - 30 kwietnia 2019 r'!D42/'Dane - 30 kwietnia 2019 r'!$B$1</f>
        <v>68284984.943181798</v>
      </c>
      <c r="E19" s="188">
        <f>'Dane - 30 kwietnia 2019 r'!X42</f>
        <v>1223</v>
      </c>
      <c r="F19" s="189">
        <f>'Dane - 30 kwietnia 2019 r'!Y42/'Dane - 30 kwietnia 2019 r'!$B$1</f>
        <v>43774933.010432184</v>
      </c>
      <c r="G19" s="188">
        <f>'Dane - 30 kwietnia 2019 r'!AB42</f>
        <v>639</v>
      </c>
      <c r="H19" s="189">
        <f>'Dane - 30 kwietnia 2019 r'!AD42/'Dane - 30 kwietnia 2019 r'!$B$1</f>
        <v>21613771.872671381</v>
      </c>
      <c r="I19" s="188">
        <f>'Dane - 30 kwietnia 2019 r'!AO42</f>
        <v>457</v>
      </c>
      <c r="J19" s="189">
        <f>'Dane - 30 kwietnia 2019 r'!AP42/'Dane - 30 kwietnia 2019 r'!$B$1</f>
        <v>13338181.1009687</v>
      </c>
      <c r="K19" s="201">
        <v>36</v>
      </c>
      <c r="L19" s="105">
        <v>36</v>
      </c>
      <c r="M19" s="191">
        <f>L19/K19</f>
        <v>1</v>
      </c>
    </row>
    <row r="20" spans="1:13" ht="16.5" thickTop="1" thickBot="1" x14ac:dyDescent="0.4">
      <c r="A20" s="270" t="s">
        <v>195</v>
      </c>
      <c r="B20" s="271"/>
      <c r="C20" s="202"/>
      <c r="D20" s="202"/>
      <c r="E20" s="202"/>
      <c r="F20" s="202"/>
      <c r="G20" s="202"/>
      <c r="H20" s="202"/>
      <c r="I20" s="202"/>
      <c r="J20" s="202"/>
      <c r="K20" s="109">
        <v>93764700</v>
      </c>
      <c r="L20" s="185">
        <f>'Dane - 30 kwietnia 2019 r'!AP40/'Dane - 30 kwietnia 2019 r'!$B$1</f>
        <v>13610333.213021606</v>
      </c>
      <c r="M20" s="190">
        <f>L20/K20</f>
        <v>0.14515412743838146</v>
      </c>
    </row>
    <row r="21" spans="1:13" ht="18" thickTop="1" thickBot="1" x14ac:dyDescent="0.4">
      <c r="A21" s="280" t="s">
        <v>200</v>
      </c>
      <c r="B21" s="281"/>
      <c r="C21" s="281"/>
      <c r="D21" s="281"/>
      <c r="E21" s="281"/>
      <c r="F21" s="281"/>
      <c r="G21" s="281"/>
      <c r="H21" s="281"/>
      <c r="I21" s="281"/>
      <c r="J21" s="281"/>
      <c r="K21" s="184"/>
      <c r="L21" s="184"/>
      <c r="M21" s="207"/>
    </row>
    <row r="22" spans="1:13" ht="78.5" thickTop="1" thickBot="1" x14ac:dyDescent="0.4">
      <c r="A22" s="94" t="s">
        <v>170</v>
      </c>
      <c r="B22" s="107" t="s">
        <v>151</v>
      </c>
      <c r="C22" s="103">
        <f>'Dane - 30 kwietnia 2019 r'!C45</f>
        <v>27</v>
      </c>
      <c r="D22" s="104">
        <f>'Dane - 30 kwietnia 2019 r'!D45/'Dane - 30 kwietnia 2019 r'!$B$1</f>
        <v>9001019.5370715335</v>
      </c>
      <c r="E22" s="103">
        <f>'Dane - 30 kwietnia 2019 r'!X45</f>
        <v>12</v>
      </c>
      <c r="F22" s="104">
        <f>'Dane - 30 kwietnia 2019 r'!Y45/'Dane - 30 kwietnia 2019 r'!$B$1</f>
        <v>5018443.712742175</v>
      </c>
      <c r="G22" s="103">
        <f>'Dane - 30 kwietnia 2019 r'!AB45</f>
        <v>11</v>
      </c>
      <c r="H22" s="104">
        <f>'Dane - 30 kwietnia 2019 r'!AD45/'Dane - 30 kwietnia 2019 r'!$B$1</f>
        <v>4182375.1327309981</v>
      </c>
      <c r="I22" s="103">
        <f>'Dane - 30 kwietnia 2019 r'!AO45</f>
        <v>6</v>
      </c>
      <c r="J22" s="104">
        <f>'Dane - 30 kwietnia 2019 r'!AP45/'Dane - 30 kwietnia 2019 r'!$B$1</f>
        <v>1731056.038096125</v>
      </c>
      <c r="K22" s="200">
        <v>15</v>
      </c>
      <c r="L22" s="105">
        <f>G22</f>
        <v>11</v>
      </c>
      <c r="M22" s="190">
        <f>L22/K22</f>
        <v>0.73333333333333328</v>
      </c>
    </row>
    <row r="23" spans="1:13" ht="32" thickTop="1" thickBot="1" x14ac:dyDescent="0.4">
      <c r="A23" s="95" t="s">
        <v>201</v>
      </c>
      <c r="B23" s="108" t="s">
        <v>157</v>
      </c>
      <c r="C23" s="103">
        <f>'Dane - 30 kwietnia 2019 r'!C48</f>
        <v>144</v>
      </c>
      <c r="D23" s="104">
        <f>'Dane - 30 kwietnia 2019 r'!D48/'Dane - 30 kwietnia 2019 r'!$B$1</f>
        <v>52910938.671292841</v>
      </c>
      <c r="E23" s="103">
        <f>'Dane - 30 kwietnia 2019 r'!X48</f>
        <v>47</v>
      </c>
      <c r="F23" s="104">
        <f>'Dane - 30 kwietnia 2019 r'!Y48/'Dane - 30 kwietnia 2019 r'!$B$1</f>
        <v>13276373.63077496</v>
      </c>
      <c r="G23" s="103">
        <f>'Dane - 30 kwietnia 2019 r'!AB48</f>
        <v>31</v>
      </c>
      <c r="H23" s="104">
        <f>'Dane - 30 kwietnia 2019 r'!AD48/'Dane - 30 kwietnia 2019 r'!$B$1</f>
        <v>5012704.7690014895</v>
      </c>
      <c r="I23" s="103">
        <f>'Dane - 30 kwietnia 2019 r'!AO48</f>
        <v>20</v>
      </c>
      <c r="J23" s="104">
        <f>'Dane - 30 kwietnia 2019 r'!AP48/'Dane - 30 kwietnia 2019 r'!$B$1</f>
        <v>3337249.0103390459</v>
      </c>
      <c r="K23" s="200">
        <v>55</v>
      </c>
      <c r="L23" s="105">
        <f>G23</f>
        <v>31</v>
      </c>
      <c r="M23" s="190">
        <f>L23/K23</f>
        <v>0.5636363636363636</v>
      </c>
    </row>
    <row r="24" spans="1:13" ht="16.5" thickTop="1" thickBot="1" x14ac:dyDescent="0.4">
      <c r="A24" s="270" t="s">
        <v>195</v>
      </c>
      <c r="B24" s="271"/>
      <c r="C24" s="202"/>
      <c r="D24" s="202"/>
      <c r="E24" s="202"/>
      <c r="F24" s="202"/>
      <c r="G24" s="202"/>
      <c r="H24" s="202"/>
      <c r="I24" s="202"/>
      <c r="J24" s="202"/>
      <c r="K24" s="185">
        <v>81301002</v>
      </c>
      <c r="L24" s="185">
        <f>'Dane - 30 kwietnia 2019 r'!AP44/'Dane - 30 kwietnia 2019 r'!$B$1</f>
        <v>6459691.4004284646</v>
      </c>
      <c r="M24" s="190">
        <f>L24/K24</f>
        <v>7.9454019526456324E-2</v>
      </c>
    </row>
    <row r="25" spans="1:13" ht="18" thickTop="1" thickBot="1" x14ac:dyDescent="0.4">
      <c r="A25" s="272" t="s">
        <v>202</v>
      </c>
      <c r="B25" s="273"/>
      <c r="C25" s="273"/>
      <c r="D25" s="273"/>
      <c r="E25" s="273"/>
      <c r="F25" s="273"/>
      <c r="G25" s="273"/>
      <c r="H25" s="273"/>
      <c r="I25" s="273"/>
      <c r="J25" s="273"/>
      <c r="K25" s="184"/>
      <c r="L25" s="184"/>
      <c r="M25" s="207"/>
    </row>
    <row r="26" spans="1:13" ht="32" thickTop="1" thickBot="1" x14ac:dyDescent="0.4">
      <c r="A26" s="93" t="s">
        <v>203</v>
      </c>
      <c r="B26" s="183" t="s">
        <v>160</v>
      </c>
      <c r="C26" s="103">
        <f>'Dane - 30 kwietnia 2019 r'!C49</f>
        <v>10</v>
      </c>
      <c r="D26" s="104">
        <f>'Dane - 30 kwietnia 2019 r'!D49/'Dane - 30 kwietnia 2019 r'!$B$1</f>
        <v>852490.47131147538</v>
      </c>
      <c r="E26" s="103">
        <f>'Dane - 30 kwietnia 2019 r'!X49</f>
        <v>0</v>
      </c>
      <c r="F26" s="104">
        <f>'Dane - 30 kwietnia 2019 r'!Y49/'Dane - 30 kwietnia 2019 r'!$B$1</f>
        <v>0</v>
      </c>
      <c r="G26" s="103">
        <f>'Dane - 30 kwietnia 2019 r'!AB49</f>
        <v>0</v>
      </c>
      <c r="H26" s="104">
        <f>'Dane - 30 kwietnia 2019 r'!AD49/'Dane - 30 kwietnia 2019 r'!$B$1</f>
        <v>0</v>
      </c>
      <c r="I26" s="103">
        <f>'Dane - 30 kwietnia 2019 r'!AO49</f>
        <v>0</v>
      </c>
      <c r="J26" s="104">
        <f>'Dane - 30 kwietnia 2019 r'!AP49/'Dane - 30 kwietnia 2019 r'!$B$1</f>
        <v>0</v>
      </c>
      <c r="K26" s="200">
        <v>10</v>
      </c>
      <c r="L26" s="105">
        <f>G26</f>
        <v>0</v>
      </c>
      <c r="M26" s="190">
        <f>L26/K26</f>
        <v>0</v>
      </c>
    </row>
    <row r="27" spans="1:13" ht="16.5" thickTop="1" thickBot="1" x14ac:dyDescent="0.4">
      <c r="A27" s="274" t="s">
        <v>195</v>
      </c>
      <c r="B27" s="275"/>
      <c r="C27" s="199"/>
      <c r="D27" s="199"/>
      <c r="E27" s="199"/>
      <c r="F27" s="199"/>
      <c r="G27" s="199"/>
      <c r="H27" s="199"/>
      <c r="I27" s="199"/>
      <c r="J27" s="199"/>
      <c r="K27" s="110">
        <v>3333334</v>
      </c>
      <c r="L27" s="208">
        <f>'Dane - 30 kwietnia 2019 r'!AP49/'Dane - 30 kwietnia 2019 r'!$B$1</f>
        <v>0</v>
      </c>
      <c r="M27" s="206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2022-04-27T07:28:47Z</dcterms:modified>
</cp:coreProperties>
</file>