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0 wrześni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AB44" i="1" l="1"/>
  <c r="AC44" i="1"/>
  <c r="AD44" i="1"/>
  <c r="AE44" i="1"/>
  <c r="C44" i="1" l="1"/>
  <c r="D44" i="1"/>
  <c r="E4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C4" i="1" l="1"/>
  <c r="D4" i="1"/>
  <c r="E4" i="1"/>
  <c r="G4" i="1"/>
  <c r="H4" i="1"/>
  <c r="I4" i="1"/>
  <c r="K4" i="1"/>
  <c r="L4" i="1"/>
  <c r="M4" i="1"/>
  <c r="N4" i="1"/>
  <c r="O4" i="1"/>
  <c r="P4" i="1"/>
  <c r="R4" i="1"/>
  <c r="S4" i="1"/>
  <c r="T4" i="1"/>
  <c r="U4" i="1"/>
  <c r="V4" i="1"/>
  <c r="W4" i="1"/>
  <c r="X4" i="1"/>
  <c r="Y4" i="1"/>
  <c r="AB4" i="1"/>
  <c r="AC4" i="1"/>
  <c r="AD4" i="1"/>
  <c r="AE4" i="1"/>
  <c r="AG4" i="1"/>
  <c r="AH4" i="1"/>
  <c r="AI4" i="1"/>
  <c r="AJ4" i="1"/>
  <c r="AK4" i="1"/>
  <c r="AL4" i="1"/>
  <c r="AM4" i="1"/>
  <c r="AO4" i="1"/>
  <c r="AP4" i="1"/>
  <c r="AQ4" i="1"/>
  <c r="F5" i="1"/>
  <c r="J5" i="1"/>
  <c r="Q5" i="1"/>
  <c r="AA5" i="1"/>
  <c r="AF5" i="1"/>
  <c r="AR5" i="1"/>
  <c r="F6" i="1"/>
  <c r="J6" i="1"/>
  <c r="Q6" i="1"/>
  <c r="AA6" i="1"/>
  <c r="AF6" i="1"/>
  <c r="AR6" i="1"/>
  <c r="F7" i="1"/>
  <c r="J7" i="1"/>
  <c r="Q7" i="1"/>
  <c r="AA7" i="1"/>
  <c r="AF7" i="1"/>
  <c r="AR7" i="1"/>
  <c r="F8" i="1"/>
  <c r="J8" i="1"/>
  <c r="Q8" i="1"/>
  <c r="AA8" i="1"/>
  <c r="AF8" i="1"/>
  <c r="AR8" i="1"/>
  <c r="F9" i="1"/>
  <c r="J9" i="1"/>
  <c r="Q9" i="1"/>
  <c r="AA9" i="1"/>
  <c r="AF9" i="1"/>
  <c r="AR9" i="1"/>
  <c r="F10" i="1"/>
  <c r="J10" i="1"/>
  <c r="Q10" i="1"/>
  <c r="AA10" i="1"/>
  <c r="AF10" i="1"/>
  <c r="AR10" i="1"/>
  <c r="F11" i="1"/>
  <c r="J11" i="1"/>
  <c r="Q11" i="1"/>
  <c r="AA11" i="1"/>
  <c r="AF11" i="1"/>
  <c r="AR11" i="1"/>
  <c r="F12" i="1"/>
  <c r="J12" i="1"/>
  <c r="Q12" i="1"/>
  <c r="AA12" i="1"/>
  <c r="AF12" i="1"/>
  <c r="AR12" i="1"/>
  <c r="F13" i="1"/>
  <c r="J13" i="1"/>
  <c r="Q13" i="1"/>
  <c r="AA13" i="1"/>
  <c r="AF13" i="1"/>
  <c r="AR13" i="1"/>
  <c r="F14" i="1"/>
  <c r="J14" i="1"/>
  <c r="Q14" i="1"/>
  <c r="AA14" i="1"/>
  <c r="AF14" i="1"/>
  <c r="AR14" i="1"/>
  <c r="F15" i="1"/>
  <c r="J15" i="1"/>
  <c r="Q15" i="1"/>
  <c r="AA15" i="1"/>
  <c r="AF15" i="1"/>
  <c r="AR15" i="1"/>
  <c r="F16" i="1"/>
  <c r="J16" i="1"/>
  <c r="Q16" i="1"/>
  <c r="Z4" i="1"/>
  <c r="AA16" i="1"/>
  <c r="AF16" i="1"/>
  <c r="AR16" i="1"/>
  <c r="F17" i="1"/>
  <c r="J17" i="1"/>
  <c r="Q17" i="1"/>
  <c r="AA17" i="1"/>
  <c r="AF17" i="1"/>
  <c r="AR17" i="1"/>
  <c r="F18" i="1"/>
  <c r="J18" i="1"/>
  <c r="Q18" i="1"/>
  <c r="AA18" i="1"/>
  <c r="AF18" i="1"/>
  <c r="AR18" i="1"/>
  <c r="F19" i="1"/>
  <c r="J19" i="1"/>
  <c r="Q19" i="1"/>
  <c r="AA19" i="1"/>
  <c r="AF19" i="1"/>
  <c r="AR19" i="1"/>
  <c r="F20" i="1"/>
  <c r="J20" i="1"/>
  <c r="Q20" i="1"/>
  <c r="AA20" i="1"/>
  <c r="AF20" i="1"/>
  <c r="AR20" i="1"/>
  <c r="F21" i="1"/>
  <c r="J21" i="1"/>
  <c r="Q21" i="1"/>
  <c r="AA21" i="1"/>
  <c r="AF21" i="1"/>
  <c r="AR21" i="1"/>
  <c r="F22" i="1"/>
  <c r="J22" i="1"/>
  <c r="Q22" i="1"/>
  <c r="AA22" i="1"/>
  <c r="AF22" i="1"/>
  <c r="AR22" i="1"/>
  <c r="F23" i="1"/>
  <c r="J23" i="1"/>
  <c r="Q23" i="1"/>
  <c r="AA23" i="1"/>
  <c r="AF23" i="1"/>
  <c r="AR23" i="1"/>
  <c r="AH44" i="1" l="1"/>
  <c r="AG44" i="1"/>
  <c r="C24" i="1" l="1"/>
  <c r="D24" i="1"/>
  <c r="E24" i="1"/>
  <c r="C35" i="1"/>
  <c r="D35" i="1"/>
  <c r="E35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N34" i="1"/>
  <c r="AN33" i="1"/>
  <c r="AN32" i="1"/>
  <c r="AN30" i="1"/>
  <c r="AN29" i="1"/>
  <c r="AN28" i="1"/>
  <c r="AN27" i="1"/>
  <c r="AN26" i="1"/>
  <c r="AN25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F34" i="1"/>
  <c r="F33" i="1"/>
  <c r="F32" i="1"/>
  <c r="F30" i="1"/>
  <c r="F29" i="1"/>
  <c r="F28" i="1"/>
  <c r="F27" i="1"/>
  <c r="F26" i="1"/>
  <c r="F25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Z53" i="1"/>
  <c r="Y53" i="1"/>
  <c r="X53" i="1"/>
  <c r="W53" i="1"/>
  <c r="V53" i="1"/>
  <c r="U53" i="1"/>
  <c r="T53" i="1"/>
  <c r="S53" i="1"/>
  <c r="R53" i="1"/>
  <c r="P53" i="1"/>
  <c r="O53" i="1"/>
  <c r="N53" i="1"/>
  <c r="M53" i="1"/>
  <c r="L53" i="1"/>
  <c r="K53" i="1"/>
  <c r="I53" i="1"/>
  <c r="H53" i="1"/>
  <c r="G53" i="1"/>
  <c r="E53" i="1"/>
  <c r="D53" i="1"/>
  <c r="C53" i="1"/>
  <c r="M49" i="1"/>
  <c r="L49" i="1"/>
  <c r="K49" i="1"/>
  <c r="I49" i="1"/>
  <c r="H49" i="1"/>
  <c r="G49" i="1"/>
  <c r="E49" i="1"/>
  <c r="D49" i="1"/>
  <c r="C49" i="1"/>
  <c r="AQ44" i="1"/>
  <c r="AP44" i="1"/>
  <c r="AO44" i="1"/>
  <c r="AM44" i="1"/>
  <c r="AL44" i="1"/>
  <c r="AK44" i="1"/>
  <c r="AJ44" i="1"/>
  <c r="AI44" i="1"/>
  <c r="Z44" i="1"/>
  <c r="Y44" i="1"/>
  <c r="X44" i="1"/>
  <c r="W44" i="1"/>
  <c r="V44" i="1"/>
  <c r="U44" i="1"/>
  <c r="T44" i="1"/>
  <c r="S44" i="1"/>
  <c r="R44" i="1"/>
  <c r="P44" i="1"/>
  <c r="O44" i="1"/>
  <c r="N44" i="1"/>
  <c r="M44" i="1"/>
  <c r="L44" i="1"/>
  <c r="K44" i="1"/>
  <c r="I44" i="1"/>
  <c r="H44" i="1"/>
  <c r="G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Z35" i="1"/>
  <c r="Y35" i="1"/>
  <c r="X35" i="1"/>
  <c r="W35" i="1"/>
  <c r="V35" i="1"/>
  <c r="U35" i="1"/>
  <c r="T35" i="1"/>
  <c r="S35" i="1"/>
  <c r="R35" i="1"/>
  <c r="P35" i="1"/>
  <c r="O35" i="1"/>
  <c r="N35" i="1"/>
  <c r="M35" i="1"/>
  <c r="L35" i="1"/>
  <c r="K35" i="1"/>
  <c r="I35" i="1"/>
  <c r="H35" i="1"/>
  <c r="G35" i="1"/>
  <c r="AM24" i="1"/>
  <c r="AL24" i="1"/>
  <c r="AK24" i="1"/>
  <c r="AJ24" i="1"/>
  <c r="AI24" i="1"/>
  <c r="AH24" i="1"/>
  <c r="AG24" i="1"/>
  <c r="AE24" i="1"/>
  <c r="AD24" i="1"/>
  <c r="AC24" i="1"/>
  <c r="AB24" i="1"/>
  <c r="Z24" i="1"/>
  <c r="Y24" i="1"/>
  <c r="X24" i="1"/>
  <c r="W24" i="1"/>
  <c r="V24" i="1"/>
  <c r="U24" i="1"/>
  <c r="T24" i="1"/>
  <c r="S24" i="1"/>
  <c r="R24" i="1"/>
  <c r="P24" i="1"/>
  <c r="O24" i="1"/>
  <c r="N24" i="1"/>
  <c r="M24" i="1"/>
  <c r="L24" i="1"/>
  <c r="K24" i="1"/>
  <c r="AM55" i="1" l="1"/>
  <c r="G55" i="1"/>
  <c r="AI55" i="1"/>
  <c r="P55" i="1"/>
  <c r="L55" i="1"/>
  <c r="H55" i="1"/>
  <c r="R55" i="1"/>
  <c r="I55" i="1"/>
  <c r="C55" i="1"/>
  <c r="M55" i="1"/>
  <c r="AO55" i="1"/>
  <c r="N55" i="1"/>
  <c r="S55" i="1"/>
  <c r="AG55" i="1"/>
  <c r="AK55" i="1"/>
  <c r="AP55" i="1"/>
  <c r="E55" i="1"/>
  <c r="K55" i="1"/>
  <c r="T55" i="1"/>
  <c r="X55" i="1"/>
  <c r="AH55" i="1"/>
  <c r="AL55" i="1"/>
  <c r="AQ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O34" i="2" s="1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25" i="2" l="1"/>
  <c r="O33" i="2" s="1"/>
  <c r="I47" i="2"/>
  <c r="O6" i="2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<sst xmlns="http://schemas.openxmlformats.org/spreadsheetml/2006/main" count="322" uniqueCount="226">
  <si>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</si>
  <si>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</si>
  <si>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</si>
  <si>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</si>
  <si>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</si>
  <si>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</si>
  <si>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</si>
  <si>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</si>
  <si>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</si>
  <si>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</si>
  <si>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</si>
  <si>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</si>
  <si>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</si>
  <si>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</si>
  <si>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</si>
  <si>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</si>
  <si>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</si>
  <si>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</si>
  <si>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</si>
  <si>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</si>
  <si>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</si>
  <si>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</si>
  <si>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</si>
  <si>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</si>
  <si>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</si>
  <si>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</si>
  <si>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</si>
  <si>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</si>
  <si>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</si>
  <si>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</si>
  <si>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</si>
  <si>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</si>
  <si>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</si>
  <si>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</si>
  <si>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</si>
  <si>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</si>
  <si>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</si>
  <si>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</si>
  <si>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</si>
  <si>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</si>
  <si>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</si>
  <si>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</si>
  <si>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</si>
  <si>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</si>
  <si>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</si>
  <si>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</si>
  <si>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</si>
  <si>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</si>
  <si>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</si>
  <si>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</si>
  <si>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</si>
  <si>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</si>
  <si>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</si>
  <si>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</si>
  <si>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</si>
  <si>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</si>
  <si>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</si>
  <si>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</si>
  <si>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</si>
  <si>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</si>
  <si>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</si>
  <si>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</si>
  <si>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</si>
  <si>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</si>
  <si>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</si>
  <si>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</si>
  <si>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</si>
  <si>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</si>
  <si>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</si>
  <si>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</si>
  <si>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</si>
  <si>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</si>
  <si>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</si>
  <si>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</si>
  <si>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</si>
  <si>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</si>
  <si>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</si>
  <si>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</si>
  <si>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</si>
  <si>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</si>
  <si>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</si>
  <si>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</si>
  <si>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</si>
  <si>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</si>
  <si>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</si>
  <si>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</si>
  <si>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</si>
  <si>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</si>
  <si>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</si>
  <si>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</si>
  <si>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</si>
  <si>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</si>
  <si>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</si>
  <si>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</si>
  <si>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</si>
  <si>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</si>
  <si>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</si>
  <si>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</si>
  <si>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</si>
  <si>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</si>
  <si>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</si>
  <si>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</si>
  <si>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</si>
  <si>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</si>
  <si>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</si>
  <si>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</si>
  <si>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</si>
  <si>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</si>
  <si>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</si>
  <si>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</si>
  <si>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</si>
  <si>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</si>
  <si>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</si>
  <si>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</si>
  <si>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</si>
  <si>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</si>
  <si>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</si>
  <si>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</si>
  <si>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</si>
  <si>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</si>
  <si>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</si>
  <si>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</si>
  <si>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</si>
  <si>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</si>
  <si>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</si>
  <si>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</si>
  <si>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</si>
  <si>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</si>
  <si>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</si>
  <si>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</si>
  <si>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</si>
  <si>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</si>
  <si>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</si>
  <si>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</si>
  <si>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</si>
  <si>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</si>
  <si>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</si>
  <si>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</si>
  <si>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</si>
  <si>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</si>
  <si>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</si>
  <si>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</si>
  <si>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</si>
  <si>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</si>
  <si>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</si>
  <si>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</si>
  <si>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</si>
  <si>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</si>
  <si>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</si>
  <si>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</si>
  <si>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</si>
  <si>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</si>
  <si>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</si>
  <si>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</si>
  <si>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</si>
  <si>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</si>
  <si>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</si>
  <si>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</si>
  <si>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</si>
  <si>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</si>
  <si>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</si>
  <si>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</si>
  <si>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</si>
  <si>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</si>
  <si>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</si>
  <si>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</si>
  <si>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</si>
  <si>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</si>
  <si>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</si>
  <si>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</si>
  <si>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</si>
  <si>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</si>
  <si>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</si>
  <si>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</si>
  <si>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</si>
  <si>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</si>
  <si>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</si>
  <si>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</si>
  <si>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</si>
  <si>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</si>
  <si>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</si>
  <si>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</si>
  <si>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</si>
  <si>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</si>
  <si>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</si>
  <si>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</si>
  <si>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</si>
  <si>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</si>
  <si>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</si>
  <si>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</si>
  <si>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</si>
  <si>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</si>
  <si>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</si>
  <si>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</si>
  <si>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</si>
  <si>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</si>
  <si>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</si>
  <si>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</si>
  <si>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</si>
  <si>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</si>
  <si>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</si>
  <si>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</si>
  <si>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</si>
  <si>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</si>
  <si>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</si>
  <si>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</si>
  <si>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</si>
  <si>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</si>
  <si>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</si>
  <si>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</si>
  <si>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</si>
  <si>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</si>
  <si>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</si>
  <si>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</si>
  <si>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</si>
  <si>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</si>
  <si>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</si>
  <si>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</si>
  <si>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</si>
  <si>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30.09.2019 r.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</si>
  <si>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</si>
  <si>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</si>
  <si>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</si>
  <si>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</si>
  <si>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</si>
  <si>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 xml:space="preserve">Limit finansowy zgodny z arkuszem kalkulacyjnym z dnia 07.10.2019, zgodnie z kursem 1 EUR= 4,3865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</si>
</sst>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7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1" fontId="4" fillId="14" borderId="7" xfId="0" applyNumberFormat="1" applyFont="1" applyFill="1" applyBorder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4" fontId="11" fillId="4" borderId="0" xfId="0" applyNumberFormat="1" applyFont="1" applyFill="1" applyAlignment="1">
      <alignment vertical="center"/>
    </xf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9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4.816406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25" style="75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bestFit="1" customWidth="1"/>
    <col min="44" max="44" width="23.26953125" style="75" customWidth="1"/>
    <col min="45" max="45" width="10.54296875" style="74" bestFit="1" customWidth="1"/>
    <col min="46" max="46" width="19.26953125" style="74" bestFit="1" customWidth="1"/>
    <col min="47" max="47" width="20.26953125" style="74" bestFit="1" customWidth="1"/>
    <col min="48" max="16384" width="9.1796875" style="74"/>
  </cols>
  <sheetData>
    <row r="1" spans="1:49" s="54" customFormat="1" ht="45" customHeight="1" thickBot="1" x14ac:dyDescent="0.35">
      <c r="A1" s="63" t="s">
        <v>225</v>
      </c>
      <c r="B1" s="123">
        <v>4.3864999999999998</v>
      </c>
      <c r="C1" s="215"/>
      <c r="D1" s="215"/>
      <c r="E1" s="56"/>
      <c r="F1" s="216"/>
      <c r="G1" s="216"/>
      <c r="H1" s="216"/>
      <c r="I1" s="216"/>
      <c r="J1" s="216"/>
      <c r="K1" s="64"/>
      <c r="L1" s="64"/>
      <c r="M1" s="65"/>
      <c r="N1" s="66"/>
      <c r="O1" s="67" t="s">
        <v>0</v>
      </c>
      <c r="P1" s="225" t="s">
        <v>219</v>
      </c>
      <c r="Q1" s="225"/>
      <c r="R1" s="217"/>
      <c r="S1" s="217"/>
      <c r="T1" s="217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9" s="68" customFormat="1" ht="28.5" customHeight="1" thickBot="1" x14ac:dyDescent="0.4">
      <c r="A2" s="226" t="s">
        <v>1</v>
      </c>
      <c r="B2" s="227" t="s">
        <v>2</v>
      </c>
      <c r="C2" s="213" t="s">
        <v>177</v>
      </c>
      <c r="D2" s="213"/>
      <c r="E2" s="213"/>
      <c r="F2" s="228"/>
      <c r="G2" s="229" t="s">
        <v>176</v>
      </c>
      <c r="H2" s="230"/>
      <c r="I2" s="230"/>
      <c r="J2" s="231"/>
      <c r="K2" s="221" t="s">
        <v>178</v>
      </c>
      <c r="L2" s="221"/>
      <c r="M2" s="221"/>
      <c r="N2" s="218" t="s">
        <v>3</v>
      </c>
      <c r="O2" s="218"/>
      <c r="P2" s="218"/>
      <c r="Q2" s="219"/>
      <c r="R2" s="220"/>
      <c r="S2" s="220"/>
      <c r="T2" s="220"/>
      <c r="U2" s="221" t="s">
        <v>4</v>
      </c>
      <c r="V2" s="221"/>
      <c r="W2" s="221"/>
      <c r="X2" s="221" t="s">
        <v>220</v>
      </c>
      <c r="Y2" s="221"/>
      <c r="Z2" s="221"/>
      <c r="AA2" s="222"/>
      <c r="AB2" s="213" t="s">
        <v>5</v>
      </c>
      <c r="AC2" s="223"/>
      <c r="AD2" s="223"/>
      <c r="AE2" s="223"/>
      <c r="AF2" s="224"/>
      <c r="AG2" s="223"/>
      <c r="AH2" s="223"/>
      <c r="AI2" s="213" t="s">
        <v>222</v>
      </c>
      <c r="AJ2" s="213"/>
      <c r="AK2" s="213"/>
      <c r="AL2" s="213"/>
      <c r="AM2" s="213"/>
      <c r="AN2" s="224"/>
      <c r="AO2" s="213" t="s">
        <v>170</v>
      </c>
      <c r="AP2" s="213"/>
      <c r="AQ2" s="213"/>
      <c r="AR2" s="214"/>
    </row>
    <row r="3" spans="1:49" s="68" customFormat="1" ht="58.5" thickBot="1" x14ac:dyDescent="0.4">
      <c r="A3" s="226"/>
      <c r="B3" s="227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171</v>
      </c>
      <c r="L3" s="106" t="s">
        <v>172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173</v>
      </c>
      <c r="S3" s="106" t="s">
        <v>174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175</v>
      </c>
      <c r="AH3" s="106" t="s">
        <v>179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49" s="68" customFormat="1" ht="54.5" thickBot="1" x14ac:dyDescent="0.4">
      <c r="A4" s="157" t="s">
        <v>180</v>
      </c>
      <c r="B4" s="127">
        <f>SUM(B5+B6+B7+B8+B12+B13+B14+B15+B16+B17+B18+B19+B20+B21+B22+B23)</f>
        <v>1061285498.6010288</v>
      </c>
      <c r="C4" s="138">
        <f>SUM(C5+C6+C7+C8+C12+C13+C14+C15+C16+C17+C18+C19+C20+C21+C22+C23)</f>
        <v>4351</v>
      </c>
      <c r="D4" s="139">
        <f t="shared" ref="D4:AQ4" si="0">SUM(D5+D6+D7+D8+D12+D13+D14+D15+D16+D17+D18+D19+D20+D21+D22+D23)</f>
        <v>1092403569.0699999</v>
      </c>
      <c r="E4" s="139">
        <f t="shared" si="0"/>
        <v>762115582.84500003</v>
      </c>
      <c r="F4" s="187">
        <f>D4/B4</f>
        <v>1.0293211115293581</v>
      </c>
      <c r="G4" s="138">
        <f t="shared" si="0"/>
        <v>4059</v>
      </c>
      <c r="H4" s="139">
        <f t="shared" si="0"/>
        <v>732728746.67000008</v>
      </c>
      <c r="I4" s="139">
        <f t="shared" si="0"/>
        <v>492359466.04499996</v>
      </c>
      <c r="J4" s="187">
        <f>H4/B4</f>
        <v>0.69041624297691107</v>
      </c>
      <c r="K4" s="138">
        <f t="shared" si="0"/>
        <v>421</v>
      </c>
      <c r="L4" s="139">
        <f t="shared" si="0"/>
        <v>161525073.95999998</v>
      </c>
      <c r="M4" s="139">
        <f t="shared" si="0"/>
        <v>116944427.22250001</v>
      </c>
      <c r="N4" s="138">
        <f t="shared" si="0"/>
        <v>3261</v>
      </c>
      <c r="O4" s="139">
        <f t="shared" si="0"/>
        <v>569447452.73000002</v>
      </c>
      <c r="P4" s="139">
        <f t="shared" si="0"/>
        <v>377656672.14749998</v>
      </c>
      <c r="Q4" s="187">
        <f>O4/B4</f>
        <v>0.53656386851665971</v>
      </c>
      <c r="R4" s="138">
        <f t="shared" si="0"/>
        <v>20</v>
      </c>
      <c r="S4" s="139">
        <f t="shared" si="0"/>
        <v>5412756.0599999996</v>
      </c>
      <c r="T4" s="139">
        <f t="shared" si="0"/>
        <v>3154215.1950000003</v>
      </c>
      <c r="U4" s="138">
        <f t="shared" si="0"/>
        <v>57</v>
      </c>
      <c r="V4" s="139">
        <f t="shared" si="0"/>
        <v>1004745.3399999999</v>
      </c>
      <c r="W4" s="139">
        <f t="shared" si="0"/>
        <v>753559.00499999989</v>
      </c>
      <c r="X4" s="138">
        <f t="shared" si="0"/>
        <v>3241</v>
      </c>
      <c r="Y4" s="139">
        <f t="shared" si="0"/>
        <v>563029951.33000004</v>
      </c>
      <c r="Z4" s="139">
        <f t="shared" si="0"/>
        <v>373748897.94749999</v>
      </c>
      <c r="AA4" s="187">
        <f>Y4/B4</f>
        <v>0.53051695521344444</v>
      </c>
      <c r="AB4" s="138">
        <f t="shared" si="0"/>
        <v>2746</v>
      </c>
      <c r="AC4" s="138">
        <f t="shared" si="0"/>
        <v>2754</v>
      </c>
      <c r="AD4" s="139">
        <f t="shared" si="0"/>
        <v>280409324.38999999</v>
      </c>
      <c r="AE4" s="139">
        <f t="shared" si="0"/>
        <v>164922726.04999998</v>
      </c>
      <c r="AF4" s="187">
        <f>AD4/B4</f>
        <v>0.26421667379760816</v>
      </c>
      <c r="AG4" s="138">
        <f t="shared" si="0"/>
        <v>6</v>
      </c>
      <c r="AH4" s="139">
        <f t="shared" si="0"/>
        <v>349420</v>
      </c>
      <c r="AI4" s="138">
        <f t="shared" si="0"/>
        <v>2897</v>
      </c>
      <c r="AJ4" s="139">
        <f t="shared" si="0"/>
        <v>307951197.58999997</v>
      </c>
      <c r="AK4" s="139">
        <f t="shared" si="0"/>
        <v>184105673.42000002</v>
      </c>
      <c r="AL4" s="139">
        <f t="shared" si="0"/>
        <v>113919847.45000002</v>
      </c>
      <c r="AM4" s="139">
        <f t="shared" si="0"/>
        <v>85439885.099999979</v>
      </c>
      <c r="AN4" s="187">
        <f>AJ4/B4</f>
        <v>0.29016810085121936</v>
      </c>
      <c r="AO4" s="138">
        <f t="shared" si="0"/>
        <v>2520</v>
      </c>
      <c r="AP4" s="139">
        <f t="shared" si="0"/>
        <v>251683156.87</v>
      </c>
      <c r="AQ4" s="139">
        <f t="shared" si="0"/>
        <v>141904643.15000001</v>
      </c>
      <c r="AR4" s="131">
        <f>AP4/B4</f>
        <v>0.23714934124866976</v>
      </c>
      <c r="AS4" s="207"/>
      <c r="AT4" s="207"/>
      <c r="AU4" s="207"/>
      <c r="AV4" s="207"/>
      <c r="AW4" s="207"/>
    </row>
    <row r="5" spans="1:49" ht="27" x14ac:dyDescent="0.3">
      <c r="A5" s="158" t="s">
        <v>16</v>
      </c>
      <c r="B5" s="167">
        <v>8660354.6799999997</v>
      </c>
      <c r="C5" s="132">
        <v>3</v>
      </c>
      <c r="D5" s="133">
        <v>9954416.0800000001</v>
      </c>
      <c r="E5" s="134">
        <v>7465812.0600000005</v>
      </c>
      <c r="F5" s="186">
        <f>D5/B5</f>
        <v>1.1494236030527101</v>
      </c>
      <c r="G5" s="135">
        <v>1</v>
      </c>
      <c r="H5" s="133">
        <v>8181268.0800000001</v>
      </c>
      <c r="I5" s="133">
        <v>6135951.0600000005</v>
      </c>
      <c r="J5" s="186">
        <f>H5/$B5</f>
        <v>0.94468048738160926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6135577.9875000007</v>
      </c>
      <c r="Q5" s="186">
        <f>O5/$B5</f>
        <v>0.94462304978021994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6135577.9875000007</v>
      </c>
      <c r="AA5" s="186">
        <f>Y5/$B5</f>
        <v>0.94462304978021994</v>
      </c>
      <c r="AB5" s="135">
        <v>0</v>
      </c>
      <c r="AC5" s="137">
        <v>0</v>
      </c>
      <c r="AD5" s="133">
        <v>0</v>
      </c>
      <c r="AE5" s="133">
        <v>0</v>
      </c>
      <c r="AF5" s="186">
        <f>AD5/$B5</f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5.8889043098636698E-2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</row>
    <row r="6" spans="1:49" ht="27" x14ac:dyDescent="0.3">
      <c r="A6" s="159" t="s">
        <v>17</v>
      </c>
      <c r="B6" s="168">
        <v>21025923.098453332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0.98326475195378138</v>
      </c>
      <c r="G6" s="72">
        <v>211</v>
      </c>
      <c r="H6" s="70">
        <v>9705908.9400000013</v>
      </c>
      <c r="I6" s="70">
        <v>7279431.705000001</v>
      </c>
      <c r="J6" s="186">
        <f t="shared" ref="J6:J55" si="2">H6/$B6</f>
        <v>0.46161630547930466</v>
      </c>
      <c r="K6" s="72">
        <v>64</v>
      </c>
      <c r="L6" s="70">
        <v>3829870.08</v>
      </c>
      <c r="M6" s="71">
        <v>2872402.5599999996</v>
      </c>
      <c r="N6" s="72">
        <v>268</v>
      </c>
      <c r="O6" s="70">
        <v>14728431.440000001</v>
      </c>
      <c r="P6" s="70">
        <v>11046323.58</v>
      </c>
      <c r="Q6" s="186">
        <f t="shared" ref="Q6:Q23" si="3">O6/$B6</f>
        <v>0.7004891709645521</v>
      </c>
      <c r="R6" s="72">
        <v>3</v>
      </c>
      <c r="S6" s="70">
        <v>101472</v>
      </c>
      <c r="T6" s="71">
        <v>76104</v>
      </c>
      <c r="U6" s="72">
        <v>8</v>
      </c>
      <c r="V6" s="70">
        <v>26659.199999999997</v>
      </c>
      <c r="W6" s="71">
        <v>19994.399999999998</v>
      </c>
      <c r="X6" s="72">
        <v>265</v>
      </c>
      <c r="Y6" s="70">
        <v>14600300.240000002</v>
      </c>
      <c r="Z6" s="70">
        <v>10950225.18</v>
      </c>
      <c r="AA6" s="186">
        <f t="shared" ref="AA6:AA55" si="4">Y6/$B6</f>
        <v>0.69439520784102937</v>
      </c>
      <c r="AB6" s="72">
        <v>94</v>
      </c>
      <c r="AC6" s="73">
        <v>94</v>
      </c>
      <c r="AD6" s="70">
        <v>4507012.25</v>
      </c>
      <c r="AE6" s="70">
        <v>3380259.1875</v>
      </c>
      <c r="AF6" s="186">
        <f t="shared" ref="AF6:AF55" si="5">AD6/$B6</f>
        <v>0.21435502398139827</v>
      </c>
      <c r="AG6" s="73">
        <v>0</v>
      </c>
      <c r="AH6" s="71">
        <v>0</v>
      </c>
      <c r="AI6" s="72">
        <v>159</v>
      </c>
      <c r="AJ6" s="70">
        <v>7718237.0600000005</v>
      </c>
      <c r="AK6" s="70">
        <v>5788677.79</v>
      </c>
      <c r="AL6" s="70">
        <v>7551886.5600000005</v>
      </c>
      <c r="AM6" s="70">
        <v>5663914.9199999999</v>
      </c>
      <c r="AN6" s="186">
        <f t="shared" ref="AN6:AN55" si="6">AJ6/$B6</f>
        <v>0.36708195991488973</v>
      </c>
      <c r="AO6" s="72">
        <v>9</v>
      </c>
      <c r="AP6" s="70">
        <v>371320</v>
      </c>
      <c r="AQ6" s="70">
        <v>278489.99</v>
      </c>
      <c r="AR6" s="186">
        <f t="shared" ref="AR6:AR55" si="7">AP6/$B6</f>
        <v>1.766010454148928E-2</v>
      </c>
      <c r="AS6" s="207"/>
      <c r="AT6" s="207"/>
      <c r="AU6" s="207"/>
      <c r="AV6" s="207"/>
      <c r="AW6" s="207"/>
    </row>
    <row r="7" spans="1:49" s="75" customFormat="1" ht="27" x14ac:dyDescent="0.3">
      <c r="A7" s="159" t="s">
        <v>18</v>
      </c>
      <c r="B7" s="168">
        <v>10308275</v>
      </c>
      <c r="C7" s="95">
        <v>5</v>
      </c>
      <c r="D7" s="91">
        <v>16285508.65</v>
      </c>
      <c r="E7" s="92">
        <v>12214131.487500001</v>
      </c>
      <c r="F7" s="186">
        <f t="shared" si="1"/>
        <v>1.5798480977661151</v>
      </c>
      <c r="G7" s="93">
        <v>3</v>
      </c>
      <c r="H7" s="91">
        <v>9465904.4499999993</v>
      </c>
      <c r="I7" s="91">
        <v>7099428.3374999994</v>
      </c>
      <c r="J7" s="186">
        <f t="shared" si="2"/>
        <v>0.9182821034557187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f t="shared" si="5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6"/>
        <v>0</v>
      </c>
      <c r="AO7" s="93">
        <v>0</v>
      </c>
      <c r="AP7" s="91">
        <v>0</v>
      </c>
      <c r="AQ7" s="91">
        <v>0</v>
      </c>
      <c r="AR7" s="186">
        <f t="shared" si="7"/>
        <v>0</v>
      </c>
      <c r="AS7" s="207"/>
      <c r="AT7" s="207"/>
      <c r="AU7" s="207"/>
      <c r="AV7" s="207"/>
      <c r="AW7" s="207"/>
    </row>
    <row r="8" spans="1:49" s="75" customFormat="1" ht="27" x14ac:dyDescent="0.3">
      <c r="A8" s="159" t="s">
        <v>19</v>
      </c>
      <c r="B8" s="168">
        <v>171160549.77949718</v>
      </c>
      <c r="C8" s="72">
        <v>22</v>
      </c>
      <c r="D8" s="97">
        <v>62928511.590000004</v>
      </c>
      <c r="E8" s="97">
        <v>47196383.692499995</v>
      </c>
      <c r="F8" s="186">
        <f t="shared" si="1"/>
        <v>0.36765780240288776</v>
      </c>
      <c r="G8" s="72">
        <v>15</v>
      </c>
      <c r="H8" s="97">
        <v>56831360.590000004</v>
      </c>
      <c r="I8" s="97">
        <v>42623520.442500003</v>
      </c>
      <c r="J8" s="186">
        <f t="shared" si="2"/>
        <v>0.33203539403919152</v>
      </c>
      <c r="K8" s="72">
        <v>7</v>
      </c>
      <c r="L8" s="97">
        <v>6097151</v>
      </c>
      <c r="M8" s="71">
        <v>4572863.25</v>
      </c>
      <c r="N8" s="93">
        <v>15</v>
      </c>
      <c r="O8" s="97">
        <v>54227745.859999999</v>
      </c>
      <c r="P8" s="97">
        <v>40670809.395000003</v>
      </c>
      <c r="Q8" s="186">
        <f t="shared" si="3"/>
        <v>0.31682385882646763</v>
      </c>
      <c r="R8" s="72">
        <v>0</v>
      </c>
      <c r="S8" s="97">
        <v>0</v>
      </c>
      <c r="T8" s="71">
        <v>0</v>
      </c>
      <c r="U8" s="93">
        <v>6</v>
      </c>
      <c r="V8" s="97">
        <v>294480.93</v>
      </c>
      <c r="W8" s="97">
        <v>220860.69749999998</v>
      </c>
      <c r="X8" s="93">
        <v>15</v>
      </c>
      <c r="Y8" s="97">
        <v>53933264.93</v>
      </c>
      <c r="Z8" s="97">
        <v>40449948.697499998</v>
      </c>
      <c r="AA8" s="186">
        <f t="shared" si="4"/>
        <v>0.31510336347646217</v>
      </c>
      <c r="AB8" s="93">
        <v>11</v>
      </c>
      <c r="AC8" s="94">
        <v>15</v>
      </c>
      <c r="AD8" s="97">
        <v>31921298.549999997</v>
      </c>
      <c r="AE8" s="97">
        <v>23940973.912500001</v>
      </c>
      <c r="AF8" s="186">
        <f t="shared" si="5"/>
        <v>0.18649915877884002</v>
      </c>
      <c r="AG8" s="93">
        <v>1</v>
      </c>
      <c r="AH8" s="71">
        <v>0</v>
      </c>
      <c r="AI8" s="93">
        <v>13</v>
      </c>
      <c r="AJ8" s="97">
        <v>41121460.620000005</v>
      </c>
      <c r="AK8" s="97">
        <v>30841095.420000002</v>
      </c>
      <c r="AL8" s="97">
        <v>39963022.430000007</v>
      </c>
      <c r="AM8" s="97">
        <v>29972266.799999997</v>
      </c>
      <c r="AN8" s="186">
        <f t="shared" si="6"/>
        <v>0.24025080938905599</v>
      </c>
      <c r="AO8" s="93">
        <v>8</v>
      </c>
      <c r="AP8" s="97">
        <v>28542787.43</v>
      </c>
      <c r="AQ8" s="97">
        <v>21407090.529999997</v>
      </c>
      <c r="AR8" s="186">
        <f t="shared" si="7"/>
        <v>0.16676031636245103</v>
      </c>
      <c r="AS8" s="207"/>
      <c r="AT8" s="207"/>
      <c r="AU8" s="207"/>
      <c r="AV8" s="207"/>
      <c r="AW8" s="207"/>
    </row>
    <row r="9" spans="1:49" s="124" customFormat="1" ht="27" outlineLevel="1" collapsed="1" x14ac:dyDescent="0.3">
      <c r="A9" s="160" t="s">
        <v>20</v>
      </c>
      <c r="B9" s="169">
        <v>85906328.87035054</v>
      </c>
      <c r="C9" s="69">
        <v>6</v>
      </c>
      <c r="D9" s="70">
        <v>34208973</v>
      </c>
      <c r="E9" s="85">
        <v>25656729.75</v>
      </c>
      <c r="F9" s="186">
        <f t="shared" si="1"/>
        <v>0.39821248853071156</v>
      </c>
      <c r="G9" s="72">
        <v>5</v>
      </c>
      <c r="H9" s="70">
        <v>28182502</v>
      </c>
      <c r="I9" s="70">
        <v>21136876.5</v>
      </c>
      <c r="J9" s="186">
        <f t="shared" si="2"/>
        <v>0.32806083522126656</v>
      </c>
      <c r="K9" s="72">
        <v>1</v>
      </c>
      <c r="L9" s="70">
        <v>6026471</v>
      </c>
      <c r="M9" s="71">
        <v>4519853.25</v>
      </c>
      <c r="N9" s="72">
        <v>5</v>
      </c>
      <c r="O9" s="70">
        <v>26519695.399999999</v>
      </c>
      <c r="P9" s="70">
        <v>19889771.550000001</v>
      </c>
      <c r="Q9" s="186">
        <f t="shared" si="3"/>
        <v>0.30870479216989249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5</v>
      </c>
      <c r="Y9" s="70">
        <v>26227220.829999998</v>
      </c>
      <c r="Z9" s="70">
        <v>19670415.622499999</v>
      </c>
      <c r="AA9" s="186">
        <f t="shared" si="4"/>
        <v>0.30530021681617903</v>
      </c>
      <c r="AB9" s="72">
        <v>5</v>
      </c>
      <c r="AC9" s="73">
        <v>8</v>
      </c>
      <c r="AD9" s="70">
        <v>26005140.300000001</v>
      </c>
      <c r="AE9" s="70">
        <v>19503855.225000001</v>
      </c>
      <c r="AF9" s="186">
        <f t="shared" si="5"/>
        <v>0.30271506933146736</v>
      </c>
      <c r="AG9" s="73">
        <v>1</v>
      </c>
      <c r="AH9" s="71">
        <v>0</v>
      </c>
      <c r="AI9" s="72">
        <v>5</v>
      </c>
      <c r="AJ9" s="70">
        <v>27325156.950000003</v>
      </c>
      <c r="AK9" s="70">
        <v>20493867.670000002</v>
      </c>
      <c r="AL9" s="70">
        <v>26282699.960000001</v>
      </c>
      <c r="AM9" s="70">
        <v>19712024.949999999</v>
      </c>
      <c r="AN9" s="186">
        <f t="shared" si="6"/>
        <v>0.31808083652648006</v>
      </c>
      <c r="AO9" s="72">
        <v>5</v>
      </c>
      <c r="AP9" s="70">
        <v>26082933.34</v>
      </c>
      <c r="AQ9" s="70">
        <v>19562199.969999999</v>
      </c>
      <c r="AR9" s="186">
        <f t="shared" si="7"/>
        <v>0.30362062589549427</v>
      </c>
      <c r="AS9" s="207"/>
      <c r="AT9" s="207"/>
      <c r="AU9" s="207"/>
      <c r="AV9" s="207"/>
      <c r="AW9" s="207"/>
    </row>
    <row r="10" spans="1:49" s="124" customFormat="1" ht="27" outlineLevel="1" x14ac:dyDescent="0.3">
      <c r="A10" s="160" t="s">
        <v>21</v>
      </c>
      <c r="B10" s="169">
        <v>68761028.172999993</v>
      </c>
      <c r="C10" s="69">
        <v>6</v>
      </c>
      <c r="D10" s="70">
        <v>28397521.890000001</v>
      </c>
      <c r="E10" s="85">
        <v>21298141.417499997</v>
      </c>
      <c r="F10" s="186">
        <f t="shared" si="1"/>
        <v>0.41298861643768581</v>
      </c>
      <c r="G10" s="72">
        <v>6</v>
      </c>
      <c r="H10" s="70">
        <v>28397521.890000001</v>
      </c>
      <c r="I10" s="70">
        <v>21298141.4175</v>
      </c>
      <c r="J10" s="186">
        <f t="shared" si="2"/>
        <v>0.41298861643768581</v>
      </c>
      <c r="K10" s="72">
        <v>0</v>
      </c>
      <c r="L10" s="70">
        <v>0</v>
      </c>
      <c r="M10" s="71">
        <v>0</v>
      </c>
      <c r="N10" s="72">
        <v>6</v>
      </c>
      <c r="O10" s="70">
        <v>27460063.259999998</v>
      </c>
      <c r="P10" s="70">
        <v>20595047.445</v>
      </c>
      <c r="Q10" s="186">
        <f t="shared" si="3"/>
        <v>0.39935504150565604</v>
      </c>
      <c r="R10" s="72">
        <v>0</v>
      </c>
      <c r="S10" s="70">
        <v>0</v>
      </c>
      <c r="T10" s="71">
        <v>0</v>
      </c>
      <c r="U10" s="72">
        <v>2</v>
      </c>
      <c r="V10" s="70">
        <v>2006.36</v>
      </c>
      <c r="W10" s="71">
        <v>1504.77</v>
      </c>
      <c r="X10" s="72">
        <v>6</v>
      </c>
      <c r="Y10" s="70">
        <v>27458056.899999999</v>
      </c>
      <c r="Z10" s="70">
        <v>20593542.674999997</v>
      </c>
      <c r="AA10" s="186">
        <f t="shared" si="4"/>
        <v>0.39932586276802939</v>
      </c>
      <c r="AB10" s="72">
        <v>2</v>
      </c>
      <c r="AC10" s="73">
        <v>3</v>
      </c>
      <c r="AD10" s="70">
        <v>5668171.5499999998</v>
      </c>
      <c r="AE10" s="70">
        <v>4251128.6624999996</v>
      </c>
      <c r="AF10" s="186">
        <f t="shared" si="5"/>
        <v>8.2432908590882426E-2</v>
      </c>
      <c r="AG10" s="73">
        <v>0</v>
      </c>
      <c r="AH10" s="71">
        <v>0</v>
      </c>
      <c r="AI10" s="72">
        <v>6</v>
      </c>
      <c r="AJ10" s="70">
        <v>13680322.469999999</v>
      </c>
      <c r="AK10" s="70">
        <v>10260241.850000001</v>
      </c>
      <c r="AL10" s="70">
        <v>13680322.469999999</v>
      </c>
      <c r="AM10" s="70">
        <v>10260241.850000001</v>
      </c>
      <c r="AN10" s="186">
        <f t="shared" si="6"/>
        <v>0.19895459439002069</v>
      </c>
      <c r="AO10" s="72">
        <v>1</v>
      </c>
      <c r="AP10" s="70">
        <v>2343872.89</v>
      </c>
      <c r="AQ10" s="70">
        <v>1757904.66</v>
      </c>
      <c r="AR10" s="186">
        <f t="shared" si="7"/>
        <v>3.4087228656658676E-2</v>
      </c>
      <c r="AS10" s="207"/>
      <c r="AT10" s="207"/>
      <c r="AU10" s="207"/>
      <c r="AV10" s="207"/>
      <c r="AW10" s="207"/>
    </row>
    <row r="11" spans="1:49" s="125" customFormat="1" ht="40.5" outlineLevel="1" x14ac:dyDescent="0.3">
      <c r="A11" s="160" t="s">
        <v>22</v>
      </c>
      <c r="B11" s="169">
        <v>16493192.736146666</v>
      </c>
      <c r="C11" s="69">
        <v>10</v>
      </c>
      <c r="D11" s="70">
        <v>322016.7</v>
      </c>
      <c r="E11" s="85">
        <v>241512.52499999999</v>
      </c>
      <c r="F11" s="186">
        <f t="shared" si="1"/>
        <v>1.952421857620475E-2</v>
      </c>
      <c r="G11" s="72">
        <v>4</v>
      </c>
      <c r="H11" s="70">
        <v>251336.7</v>
      </c>
      <c r="I11" s="70">
        <v>188502.52500000002</v>
      </c>
      <c r="J11" s="186">
        <f t="shared" si="2"/>
        <v>1.5238814219951949E-2</v>
      </c>
      <c r="K11" s="72">
        <v>6</v>
      </c>
      <c r="L11" s="70">
        <v>70680</v>
      </c>
      <c r="M11" s="71">
        <v>53010</v>
      </c>
      <c r="N11" s="72">
        <v>4</v>
      </c>
      <c r="O11" s="70">
        <v>247987.20000000001</v>
      </c>
      <c r="P11" s="70">
        <v>185990.39999999999</v>
      </c>
      <c r="Q11" s="186">
        <f t="shared" si="3"/>
        <v>1.503573043541221E-2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4</v>
      </c>
      <c r="Y11" s="70">
        <v>247987.20000000001</v>
      </c>
      <c r="Z11" s="70">
        <v>185990.39999999999</v>
      </c>
      <c r="AA11" s="186">
        <f t="shared" si="4"/>
        <v>1.503573043541221E-2</v>
      </c>
      <c r="AB11" s="72">
        <v>4</v>
      </c>
      <c r="AC11" s="73">
        <v>4</v>
      </c>
      <c r="AD11" s="70">
        <v>247986.7</v>
      </c>
      <c r="AE11" s="70">
        <v>185990.02499999999</v>
      </c>
      <c r="AF11" s="186">
        <f t="shared" si="5"/>
        <v>1.5035700119874885E-2</v>
      </c>
      <c r="AG11" s="73">
        <v>0</v>
      </c>
      <c r="AH11" s="71">
        <v>0</v>
      </c>
      <c r="AI11" s="72">
        <v>2</v>
      </c>
      <c r="AJ11" s="70">
        <v>115981.2</v>
      </c>
      <c r="AK11" s="70">
        <v>86985.9</v>
      </c>
      <c r="AL11" s="70">
        <v>0</v>
      </c>
      <c r="AM11" s="70">
        <v>0</v>
      </c>
      <c r="AN11" s="186">
        <f t="shared" si="6"/>
        <v>7.0320647951814868E-3</v>
      </c>
      <c r="AO11" s="72">
        <v>2</v>
      </c>
      <c r="AP11" s="70">
        <v>115981.2</v>
      </c>
      <c r="AQ11" s="70">
        <v>86985.9</v>
      </c>
      <c r="AR11" s="186">
        <f t="shared" si="7"/>
        <v>7.0320647951814868E-3</v>
      </c>
      <c r="AS11" s="207"/>
      <c r="AT11" s="207"/>
      <c r="AU11" s="207"/>
      <c r="AV11" s="207"/>
      <c r="AW11" s="207"/>
    </row>
    <row r="12" spans="1:49" ht="36.75" customHeight="1" x14ac:dyDescent="0.3">
      <c r="A12" s="159" t="s">
        <v>23</v>
      </c>
      <c r="B12" s="168">
        <v>32828391.763600003</v>
      </c>
      <c r="C12" s="69">
        <v>10</v>
      </c>
      <c r="D12" s="70">
        <v>21334266.140000001</v>
      </c>
      <c r="E12" s="85">
        <v>16000699.605</v>
      </c>
      <c r="F12" s="186">
        <f t="shared" si="1"/>
        <v>0.64987241207640745</v>
      </c>
      <c r="G12" s="72">
        <v>10</v>
      </c>
      <c r="H12" s="70">
        <v>21334266.140000001</v>
      </c>
      <c r="I12" s="70">
        <v>16000699.605</v>
      </c>
      <c r="J12" s="186">
        <f t="shared" si="2"/>
        <v>0.64987241207640745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12101153.369999999</v>
      </c>
      <c r="Q12" s="186">
        <f t="shared" si="3"/>
        <v>0.49149136747814387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12101153.369999999</v>
      </c>
      <c r="AA12" s="186">
        <f t="shared" si="4"/>
        <v>0.49149136747814387</v>
      </c>
      <c r="AB12" s="72">
        <v>6</v>
      </c>
      <c r="AC12" s="73">
        <v>7</v>
      </c>
      <c r="AD12" s="70">
        <v>13112089.83</v>
      </c>
      <c r="AE12" s="70">
        <v>9834067.3725000005</v>
      </c>
      <c r="AF12" s="186">
        <f t="shared" si="5"/>
        <v>0.39941310328027202</v>
      </c>
      <c r="AG12" s="73">
        <v>0</v>
      </c>
      <c r="AH12" s="71">
        <v>0</v>
      </c>
      <c r="AI12" s="72">
        <v>7</v>
      </c>
      <c r="AJ12" s="70">
        <v>13302259.260000002</v>
      </c>
      <c r="AK12" s="70">
        <v>9976694.4199999999</v>
      </c>
      <c r="AL12" s="70">
        <v>11227758.25</v>
      </c>
      <c r="AM12" s="70">
        <v>8420818.6699999999</v>
      </c>
      <c r="AN12" s="186">
        <f t="shared" si="6"/>
        <v>0.40520593746384787</v>
      </c>
      <c r="AO12" s="72">
        <v>6</v>
      </c>
      <c r="AP12" s="70">
        <v>12490346.470000001</v>
      </c>
      <c r="AQ12" s="70">
        <v>9367759.8300000001</v>
      </c>
      <c r="AR12" s="186">
        <f t="shared" si="7"/>
        <v>0.38047390685306887</v>
      </c>
      <c r="AS12" s="207"/>
      <c r="AT12" s="207"/>
      <c r="AU12" s="207"/>
      <c r="AV12" s="207"/>
      <c r="AW12" s="207"/>
    </row>
    <row r="13" spans="1:49" ht="27" x14ac:dyDescent="0.3">
      <c r="A13" s="159" t="s">
        <v>24</v>
      </c>
      <c r="B13" s="168">
        <v>64197035.975280002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1.1062181415563441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1.1062181415563437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29242584.799999997</v>
      </c>
      <c r="Q13" s="186">
        <f t="shared" si="3"/>
        <v>0.91102601095976699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27490381.100000001</v>
      </c>
      <c r="AA13" s="186">
        <f t="shared" si="4"/>
        <v>0.85643770564689536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f t="shared" si="5"/>
        <v>0.69075882237110686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6"/>
        <v>0.83604165106106998</v>
      </c>
      <c r="AO13" s="72">
        <v>154</v>
      </c>
      <c r="AP13" s="70">
        <v>53671395.950000003</v>
      </c>
      <c r="AQ13" s="70">
        <v>26835697.870000001</v>
      </c>
      <c r="AR13" s="186">
        <f t="shared" si="7"/>
        <v>0.83604165106106998</v>
      </c>
      <c r="AS13" s="207"/>
      <c r="AT13" s="207"/>
      <c r="AU13" s="207"/>
      <c r="AV13" s="207"/>
      <c r="AW13" s="207"/>
    </row>
    <row r="14" spans="1:49" ht="27" x14ac:dyDescent="0.3">
      <c r="A14" s="159" t="s">
        <v>25</v>
      </c>
      <c r="B14" s="168">
        <v>4123310</v>
      </c>
      <c r="C14" s="69">
        <v>1</v>
      </c>
      <c r="D14" s="70">
        <v>300000</v>
      </c>
      <c r="E14" s="85">
        <v>225000</v>
      </c>
      <c r="F14" s="186">
        <f t="shared" si="1"/>
        <v>7.2757081082916397E-2</v>
      </c>
      <c r="G14" s="72">
        <v>1</v>
      </c>
      <c r="H14" s="70">
        <v>300000</v>
      </c>
      <c r="I14" s="70">
        <v>225000</v>
      </c>
      <c r="J14" s="186">
        <f t="shared" si="2"/>
        <v>7.2757081082916397E-2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7.2757081082916397E-2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7.2757081082916397E-2</v>
      </c>
      <c r="AB14" s="72">
        <v>0</v>
      </c>
      <c r="AC14" s="73">
        <v>0</v>
      </c>
      <c r="AD14" s="70">
        <v>0</v>
      </c>
      <c r="AE14" s="70">
        <v>0</v>
      </c>
      <c r="AF14" s="186">
        <f t="shared" si="5"/>
        <v>0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6"/>
        <v>0</v>
      </c>
      <c r="AO14" s="72">
        <v>0</v>
      </c>
      <c r="AP14" s="70">
        <v>0</v>
      </c>
      <c r="AQ14" s="70">
        <v>0</v>
      </c>
      <c r="AR14" s="186">
        <f t="shared" si="7"/>
        <v>0</v>
      </c>
      <c r="AS14" s="207"/>
      <c r="AT14" s="207"/>
      <c r="AU14" s="207"/>
      <c r="AV14" s="207"/>
      <c r="AW14" s="207"/>
    </row>
    <row r="15" spans="1:49" ht="27" x14ac:dyDescent="0.3">
      <c r="A15" s="159" t="s">
        <v>26</v>
      </c>
      <c r="B15" s="168">
        <v>90809024.857993335</v>
      </c>
      <c r="C15" s="69">
        <v>258</v>
      </c>
      <c r="D15" s="70">
        <v>62063608.159999996</v>
      </c>
      <c r="E15" s="85">
        <v>46547706.120000005</v>
      </c>
      <c r="F15" s="186">
        <f t="shared" si="1"/>
        <v>0.68345198351215353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0.52645021466489084</v>
      </c>
      <c r="K15" s="72">
        <v>73</v>
      </c>
      <c r="L15" s="70">
        <v>18640373.670000002</v>
      </c>
      <c r="M15" s="71">
        <v>13980280.252499998</v>
      </c>
      <c r="N15" s="72">
        <v>110</v>
      </c>
      <c r="O15" s="70">
        <v>22849418.169999998</v>
      </c>
      <c r="P15" s="70">
        <v>17137063.627499998</v>
      </c>
      <c r="Q15" s="186">
        <f t="shared" si="3"/>
        <v>0.25162056530980037</v>
      </c>
      <c r="R15" s="72">
        <v>5</v>
      </c>
      <c r="S15" s="70">
        <v>887443.55999999994</v>
      </c>
      <c r="T15" s="71">
        <v>665582.66999999993</v>
      </c>
      <c r="U15" s="72">
        <v>3</v>
      </c>
      <c r="V15" s="70">
        <v>40902.22</v>
      </c>
      <c r="W15" s="71">
        <v>30676.665000000001</v>
      </c>
      <c r="X15" s="72">
        <v>105</v>
      </c>
      <c r="Y15" s="70">
        <v>21921072.390000001</v>
      </c>
      <c r="Z15" s="70">
        <v>16440804.292499999</v>
      </c>
      <c r="AA15" s="186">
        <f t="shared" si="4"/>
        <v>0.24139750894010872</v>
      </c>
      <c r="AB15" s="72">
        <v>64</v>
      </c>
      <c r="AC15" s="73">
        <v>64</v>
      </c>
      <c r="AD15" s="70">
        <v>12421909.24</v>
      </c>
      <c r="AE15" s="70">
        <v>9316431.9299999997</v>
      </c>
      <c r="AF15" s="186">
        <f t="shared" si="5"/>
        <v>0.13679157175650014</v>
      </c>
      <c r="AG15" s="73">
        <v>1</v>
      </c>
      <c r="AH15" s="71">
        <v>117000</v>
      </c>
      <c r="AI15" s="72">
        <v>84</v>
      </c>
      <c r="AJ15" s="71">
        <v>14115074.810000001</v>
      </c>
      <c r="AK15" s="97">
        <v>10586305.870000001</v>
      </c>
      <c r="AL15" s="70">
        <v>13258437.17</v>
      </c>
      <c r="AM15" s="70">
        <v>9943827.6899999995</v>
      </c>
      <c r="AN15" s="186">
        <f t="shared" si="6"/>
        <v>0.15543691645266622</v>
      </c>
      <c r="AO15" s="72">
        <v>46</v>
      </c>
      <c r="AP15" s="70">
        <v>7822059.21</v>
      </c>
      <c r="AQ15" s="70">
        <v>5866544.2400000002</v>
      </c>
      <c r="AR15" s="186">
        <f t="shared" si="7"/>
        <v>8.6137465105831645E-2</v>
      </c>
      <c r="AS15" s="207"/>
      <c r="AT15" s="207"/>
      <c r="AU15" s="207"/>
      <c r="AV15" s="207"/>
      <c r="AW15" s="207"/>
    </row>
    <row r="16" spans="1:49" x14ac:dyDescent="0.3">
      <c r="A16" s="159" t="s">
        <v>27</v>
      </c>
      <c r="B16" s="168">
        <v>36768773.561688371</v>
      </c>
      <c r="C16" s="69">
        <v>322</v>
      </c>
      <c r="D16" s="70">
        <v>39241636.230000004</v>
      </c>
      <c r="E16" s="85">
        <v>29431227.172499999</v>
      </c>
      <c r="F16" s="186">
        <f t="shared" si="1"/>
        <v>1.0672544234896173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0.88823156407995041</v>
      </c>
      <c r="K16" s="72">
        <v>64</v>
      </c>
      <c r="L16" s="70">
        <v>6934844.5</v>
      </c>
      <c r="M16" s="71">
        <v>5201133.375</v>
      </c>
      <c r="N16" s="72">
        <v>206</v>
      </c>
      <c r="O16" s="70">
        <v>18921762.420000002</v>
      </c>
      <c r="P16" s="70">
        <v>14191321.815000001</v>
      </c>
      <c r="Q16" s="186">
        <f t="shared" si="3"/>
        <v>0.51461500036856656</v>
      </c>
      <c r="R16" s="72">
        <v>4</v>
      </c>
      <c r="S16" s="70">
        <v>125720.1</v>
      </c>
      <c r="T16" s="71">
        <v>94290.075000000012</v>
      </c>
      <c r="U16" s="72">
        <v>19</v>
      </c>
      <c r="V16" s="70">
        <v>78918.320000000007</v>
      </c>
      <c r="W16" s="71">
        <v>59188.740000000005</v>
      </c>
      <c r="X16" s="72">
        <v>202</v>
      </c>
      <c r="Y16" s="70">
        <v>18717124</v>
      </c>
      <c r="Z16" s="70">
        <v>14037843.000000002</v>
      </c>
      <c r="AA16" s="186">
        <f t="shared" si="4"/>
        <v>0.50904945112182132</v>
      </c>
      <c r="AB16" s="72">
        <v>140</v>
      </c>
      <c r="AC16" s="73">
        <v>140</v>
      </c>
      <c r="AD16" s="70">
        <v>9737984.0199999996</v>
      </c>
      <c r="AE16" s="70">
        <v>7303488.0149999997</v>
      </c>
      <c r="AF16" s="186">
        <f t="shared" si="5"/>
        <v>0.26484386278650857</v>
      </c>
      <c r="AG16" s="73">
        <v>0</v>
      </c>
      <c r="AH16" s="71">
        <v>0</v>
      </c>
      <c r="AI16" s="72">
        <v>161</v>
      </c>
      <c r="AJ16" s="70">
        <v>11874682.07</v>
      </c>
      <c r="AK16" s="70">
        <v>8906011.379999999</v>
      </c>
      <c r="AL16" s="70">
        <v>10820187.039999999</v>
      </c>
      <c r="AM16" s="70">
        <v>8115140.1600000001</v>
      </c>
      <c r="AN16" s="186">
        <f t="shared" si="6"/>
        <v>0.3229556202106495</v>
      </c>
      <c r="AO16" s="72">
        <v>72</v>
      </c>
      <c r="AP16" s="70">
        <v>4668941.1399999997</v>
      </c>
      <c r="AQ16" s="70">
        <v>3501705.76</v>
      </c>
      <c r="AR16" s="186">
        <f t="shared" si="7"/>
        <v>0.12698114970211719</v>
      </c>
      <c r="AS16" s="207"/>
      <c r="AT16" s="207"/>
      <c r="AU16" s="207"/>
      <c r="AV16" s="207"/>
      <c r="AW16" s="207"/>
    </row>
    <row r="17" spans="1:49" ht="27" x14ac:dyDescent="0.3">
      <c r="A17" s="159" t="s">
        <v>28</v>
      </c>
      <c r="B17" s="168">
        <v>152674792.34030998</v>
      </c>
      <c r="C17" s="69">
        <v>2745</v>
      </c>
      <c r="D17" s="70">
        <v>157732450</v>
      </c>
      <c r="E17" s="85">
        <v>78866225</v>
      </c>
      <c r="F17" s="186">
        <f t="shared" si="1"/>
        <v>1.0331269987806275</v>
      </c>
      <c r="G17" s="110">
        <v>2745</v>
      </c>
      <c r="H17" s="109">
        <v>157732450</v>
      </c>
      <c r="I17" s="109">
        <v>78866225</v>
      </c>
      <c r="J17" s="186">
        <f t="shared" si="2"/>
        <v>1.0331269987806275</v>
      </c>
      <c r="K17" s="72">
        <v>94</v>
      </c>
      <c r="L17" s="70">
        <v>5571750</v>
      </c>
      <c r="M17" s="71">
        <v>2785875</v>
      </c>
      <c r="N17" s="72">
        <v>2310</v>
      </c>
      <c r="O17" s="70">
        <v>139230500</v>
      </c>
      <c r="P17" s="70">
        <v>69615250</v>
      </c>
      <c r="Q17" s="186">
        <f t="shared" si="3"/>
        <v>0.91194163663676164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2309</v>
      </c>
      <c r="Y17" s="70">
        <v>139113500</v>
      </c>
      <c r="Z17" s="70">
        <v>69556750</v>
      </c>
      <c r="AA17" s="186">
        <f t="shared" si="4"/>
        <v>0.91117530187902895</v>
      </c>
      <c r="AB17" s="72">
        <v>2252</v>
      </c>
      <c r="AC17" s="73">
        <v>2253</v>
      </c>
      <c r="AD17" s="70">
        <v>137192400</v>
      </c>
      <c r="AE17" s="70">
        <v>68596200</v>
      </c>
      <c r="AF17" s="186">
        <f t="shared" si="5"/>
        <v>0.89859234715184721</v>
      </c>
      <c r="AG17" s="73">
        <v>3</v>
      </c>
      <c r="AH17" s="71">
        <v>160500</v>
      </c>
      <c r="AI17" s="72">
        <v>2164</v>
      </c>
      <c r="AJ17" s="70">
        <v>133759500</v>
      </c>
      <c r="AK17" s="70">
        <v>66879750</v>
      </c>
      <c r="AL17" s="70">
        <v>0</v>
      </c>
      <c r="AM17" s="70">
        <v>0</v>
      </c>
      <c r="AN17" s="186">
        <f t="shared" si="6"/>
        <v>0.87610729937560317</v>
      </c>
      <c r="AO17" s="72">
        <v>2164</v>
      </c>
      <c r="AP17" s="70">
        <v>133759500</v>
      </c>
      <c r="AQ17" s="70">
        <v>66879750</v>
      </c>
      <c r="AR17" s="186">
        <f t="shared" si="7"/>
        <v>0.87610729937560317</v>
      </c>
      <c r="AS17" s="207"/>
      <c r="AT17" s="207"/>
      <c r="AU17" s="207"/>
      <c r="AV17" s="207"/>
      <c r="AW17" s="207"/>
    </row>
    <row r="18" spans="1:49" ht="40.5" x14ac:dyDescent="0.3">
      <c r="A18" s="159" t="s">
        <v>29</v>
      </c>
      <c r="B18" s="168">
        <v>106008342.40554667</v>
      </c>
      <c r="C18" s="69">
        <v>365</v>
      </c>
      <c r="D18" s="70">
        <v>93155020.540000007</v>
      </c>
      <c r="E18" s="85">
        <v>69866265.405000001</v>
      </c>
      <c r="F18" s="186">
        <f t="shared" si="1"/>
        <v>0.87875178902076545</v>
      </c>
      <c r="G18" s="72">
        <v>365</v>
      </c>
      <c r="H18" s="70">
        <v>93155020.540000007</v>
      </c>
      <c r="I18" s="70">
        <v>69866265.405000001</v>
      </c>
      <c r="J18" s="186">
        <f t="shared" si="2"/>
        <v>0.87875178902076545</v>
      </c>
      <c r="K18" s="72">
        <v>47</v>
      </c>
      <c r="L18" s="70">
        <v>11562485.58</v>
      </c>
      <c r="M18" s="71">
        <v>8671864.1850000005</v>
      </c>
      <c r="N18" s="72">
        <v>180</v>
      </c>
      <c r="O18" s="70">
        <v>38707658.07</v>
      </c>
      <c r="P18" s="70">
        <v>29030743.552500002</v>
      </c>
      <c r="Q18" s="186">
        <f t="shared" si="3"/>
        <v>0.36513784850931413</v>
      </c>
      <c r="R18" s="72">
        <v>5</v>
      </c>
      <c r="S18" s="70">
        <v>676713</v>
      </c>
      <c r="T18" s="71">
        <v>507534.75</v>
      </c>
      <c r="U18" s="72">
        <v>21</v>
      </c>
      <c r="V18" s="70">
        <v>563784.66999999993</v>
      </c>
      <c r="W18" s="71">
        <v>422838.50249999994</v>
      </c>
      <c r="X18" s="72">
        <v>175</v>
      </c>
      <c r="Y18" s="70">
        <v>37467160.399999999</v>
      </c>
      <c r="Z18" s="70">
        <v>28100370.299999997</v>
      </c>
      <c r="AA18" s="186">
        <f t="shared" si="4"/>
        <v>0.3534359612629846</v>
      </c>
      <c r="AB18" s="72">
        <v>129</v>
      </c>
      <c r="AC18" s="73">
        <v>131</v>
      </c>
      <c r="AD18" s="70">
        <v>24940298.59</v>
      </c>
      <c r="AE18" s="70">
        <v>18705223.942499999</v>
      </c>
      <c r="AF18" s="186">
        <f t="shared" si="5"/>
        <v>0.23526731976044038</v>
      </c>
      <c r="AG18" s="73">
        <v>1</v>
      </c>
      <c r="AH18" s="71">
        <v>71920</v>
      </c>
      <c r="AI18" s="72">
        <v>150</v>
      </c>
      <c r="AJ18" s="70">
        <v>28588886.060000002</v>
      </c>
      <c r="AK18" s="70">
        <v>21441664.359999999</v>
      </c>
      <c r="AL18" s="70">
        <v>27384129.049999997</v>
      </c>
      <c r="AM18" s="70">
        <v>20538096.649999999</v>
      </c>
      <c r="AN18" s="186">
        <f t="shared" si="6"/>
        <v>0.26968524751221984</v>
      </c>
      <c r="AO18" s="72">
        <v>60</v>
      </c>
      <c r="AP18" s="70">
        <v>10271531.859999999</v>
      </c>
      <c r="AQ18" s="70">
        <v>7703648.8300000001</v>
      </c>
      <c r="AR18" s="186">
        <f t="shared" si="7"/>
        <v>9.6893618246619836E-2</v>
      </c>
      <c r="AS18" s="207"/>
      <c r="AT18" s="207"/>
      <c r="AU18" s="207"/>
      <c r="AV18" s="207"/>
      <c r="AW18" s="207"/>
    </row>
    <row r="19" spans="1:49" ht="27" collapsed="1" x14ac:dyDescent="0.3">
      <c r="A19" s="159" t="s">
        <v>30</v>
      </c>
      <c r="B19" s="168">
        <v>305956489.34316003</v>
      </c>
      <c r="C19" s="69">
        <v>34</v>
      </c>
      <c r="D19" s="70">
        <v>452954542.29000002</v>
      </c>
      <c r="E19" s="85">
        <v>339715906.71750003</v>
      </c>
      <c r="F19" s="186">
        <f t="shared" si="1"/>
        <v>1.4804541105253934</v>
      </c>
      <c r="G19" s="72">
        <v>3</v>
      </c>
      <c r="H19" s="70">
        <v>189080322.06</v>
      </c>
      <c r="I19" s="70">
        <v>141810241.54500002</v>
      </c>
      <c r="J19" s="186">
        <f t="shared" si="2"/>
        <v>0.61799742331311691</v>
      </c>
      <c r="K19" s="72">
        <v>12</v>
      </c>
      <c r="L19" s="70">
        <v>83292026.699999988</v>
      </c>
      <c r="M19" s="71">
        <v>62469020.024999999</v>
      </c>
      <c r="N19" s="72">
        <v>2</v>
      </c>
      <c r="O19" s="70">
        <v>188983215.81</v>
      </c>
      <c r="P19" s="70">
        <v>141737411.85750002</v>
      </c>
      <c r="Q19" s="186">
        <f t="shared" si="3"/>
        <v>0.61768003749721712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141737411.85750002</v>
      </c>
      <c r="AA19" s="186">
        <f t="shared" si="4"/>
        <v>0.61768003749721712</v>
      </c>
      <c r="AB19" s="72">
        <v>1</v>
      </c>
      <c r="AC19" s="112">
        <v>1</v>
      </c>
      <c r="AD19" s="109">
        <v>85274.81</v>
      </c>
      <c r="AE19" s="109">
        <v>63956.107499999998</v>
      </c>
      <c r="AF19" s="186">
        <f t="shared" si="5"/>
        <v>2.7871548069815898E-4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6"/>
        <v>2.7871548069815898E-4</v>
      </c>
      <c r="AO19" s="72">
        <v>1</v>
      </c>
      <c r="AP19" s="70">
        <v>85274.81</v>
      </c>
      <c r="AQ19" s="70">
        <v>63956.1</v>
      </c>
      <c r="AR19" s="186">
        <f t="shared" si="7"/>
        <v>2.7871548069815898E-4</v>
      </c>
      <c r="AS19" s="207"/>
      <c r="AT19" s="207"/>
      <c r="AU19" s="207"/>
      <c r="AV19" s="207"/>
      <c r="AW19" s="207"/>
    </row>
    <row r="20" spans="1:49" ht="27" x14ac:dyDescent="0.3">
      <c r="A20" s="159" t="s">
        <v>31</v>
      </c>
      <c r="B20" s="168">
        <v>31612044.795499999</v>
      </c>
      <c r="C20" s="69">
        <v>18</v>
      </c>
      <c r="D20" s="70">
        <v>79805440.74000001</v>
      </c>
      <c r="E20" s="85">
        <v>59854080.555</v>
      </c>
      <c r="F20" s="186">
        <f t="shared" si="1"/>
        <v>2.5245263713962718</v>
      </c>
      <c r="G20" s="72">
        <v>8</v>
      </c>
      <c r="H20" s="70">
        <v>31413390.210000001</v>
      </c>
      <c r="I20" s="70">
        <v>23560042.657499999</v>
      </c>
      <c r="J20" s="186">
        <f t="shared" si="2"/>
        <v>0.99371585777556926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5734369.9499999993</v>
      </c>
      <c r="Q20" s="186">
        <f t="shared" si="3"/>
        <v>0.24186434789211703</v>
      </c>
      <c r="R20" s="72">
        <v>0</v>
      </c>
      <c r="S20" s="70">
        <v>0</v>
      </c>
      <c r="T20" s="71">
        <v>0</v>
      </c>
      <c r="U20" s="72">
        <v>0</v>
      </c>
      <c r="V20" s="70">
        <v>0</v>
      </c>
      <c r="W20" s="71">
        <v>0</v>
      </c>
      <c r="X20" s="72">
        <v>2</v>
      </c>
      <c r="Y20" s="70">
        <v>7645826.5999999996</v>
      </c>
      <c r="Z20" s="70">
        <v>5734369.9499999993</v>
      </c>
      <c r="AA20" s="186">
        <f t="shared" si="4"/>
        <v>0.24186434789211703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f t="shared" si="5"/>
        <v>3.4616716099167846E-2</v>
      </c>
      <c r="AG20" s="73">
        <v>0</v>
      </c>
      <c r="AH20" s="71">
        <v>0</v>
      </c>
      <c r="AI20" s="72">
        <v>2</v>
      </c>
      <c r="AJ20" s="70">
        <v>2192344</v>
      </c>
      <c r="AK20" s="70">
        <v>1644258</v>
      </c>
      <c r="AL20" s="70">
        <v>2192344</v>
      </c>
      <c r="AM20" s="70">
        <v>1644258</v>
      </c>
      <c r="AN20" s="186">
        <f t="shared" si="6"/>
        <v>6.9351540344270365E-2</v>
      </c>
      <c r="AO20" s="72">
        <v>0</v>
      </c>
      <c r="AP20" s="70">
        <v>0</v>
      </c>
      <c r="AQ20" s="70">
        <v>0</v>
      </c>
      <c r="AR20" s="186">
        <f t="shared" si="7"/>
        <v>0</v>
      </c>
      <c r="AS20" s="207"/>
      <c r="AT20" s="207"/>
      <c r="AU20" s="207"/>
      <c r="AV20" s="207"/>
      <c r="AW20" s="207"/>
    </row>
    <row r="21" spans="1:49" ht="27" x14ac:dyDescent="0.3">
      <c r="A21" s="159" t="s">
        <v>32</v>
      </c>
      <c r="B21" s="168">
        <v>8246620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f t="shared" si="5"/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6"/>
        <v>0</v>
      </c>
      <c r="AO21" s="72">
        <v>0</v>
      </c>
      <c r="AP21" s="70">
        <v>0</v>
      </c>
      <c r="AQ21" s="70">
        <v>0</v>
      </c>
      <c r="AR21" s="186">
        <f t="shared" si="7"/>
        <v>0</v>
      </c>
      <c r="AS21" s="207"/>
      <c r="AT21" s="207"/>
      <c r="AU21" s="207"/>
      <c r="AV21" s="207"/>
      <c r="AW21" s="207"/>
    </row>
    <row r="22" spans="1:49" x14ac:dyDescent="0.3">
      <c r="A22" s="159" t="s">
        <v>33</v>
      </c>
      <c r="B22" s="168">
        <v>10308275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f t="shared" si="5"/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6"/>
        <v>0</v>
      </c>
      <c r="AO22" s="72">
        <v>0</v>
      </c>
      <c r="AP22" s="70">
        <v>0</v>
      </c>
      <c r="AQ22" s="70">
        <v>0</v>
      </c>
      <c r="AR22" s="186">
        <f t="shared" si="7"/>
        <v>0</v>
      </c>
      <c r="AS22" s="207"/>
      <c r="AT22" s="207"/>
      <c r="AU22" s="207"/>
      <c r="AV22" s="207"/>
      <c r="AW22" s="207"/>
    </row>
    <row r="23" spans="1:49" ht="27.5" thickBot="1" x14ac:dyDescent="0.35">
      <c r="A23" s="161" t="s">
        <v>34</v>
      </c>
      <c r="B23" s="170">
        <v>6597296</v>
      </c>
      <c r="C23" s="95">
        <v>12</v>
      </c>
      <c r="D23" s="91">
        <v>4958193.76</v>
      </c>
      <c r="E23" s="92">
        <v>3718645.32</v>
      </c>
      <c r="F23" s="186">
        <f t="shared" si="1"/>
        <v>0.75154938629402102</v>
      </c>
      <c r="G23" s="93">
        <v>10</v>
      </c>
      <c r="H23" s="91">
        <v>4047313.95</v>
      </c>
      <c r="I23" s="91">
        <v>3035485.4625000004</v>
      </c>
      <c r="J23" s="186">
        <f t="shared" si="2"/>
        <v>0.61348072755868466</v>
      </c>
      <c r="K23" s="93">
        <v>2</v>
      </c>
      <c r="L23" s="91">
        <v>536976</v>
      </c>
      <c r="M23" s="96">
        <v>402732</v>
      </c>
      <c r="N23" s="93">
        <v>2</v>
      </c>
      <c r="O23" s="91">
        <v>1052082.95</v>
      </c>
      <c r="P23" s="91">
        <v>789062.21249999991</v>
      </c>
      <c r="Q23" s="186">
        <f t="shared" si="3"/>
        <v>0.15947184270646639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2</v>
      </c>
      <c r="Y23" s="91">
        <v>1052082.95</v>
      </c>
      <c r="Z23" s="91">
        <v>789062.21249999991</v>
      </c>
      <c r="AA23" s="186">
        <f t="shared" si="4"/>
        <v>0.15947184270646639</v>
      </c>
      <c r="AB23" s="93">
        <v>2</v>
      </c>
      <c r="AC23" s="94">
        <v>2</v>
      </c>
      <c r="AD23" s="91">
        <v>1052082.95</v>
      </c>
      <c r="AE23" s="91">
        <v>789062.21249999991</v>
      </c>
      <c r="AF23" s="186">
        <f t="shared" si="5"/>
        <v>0.15947184270646639</v>
      </c>
      <c r="AG23" s="94">
        <v>0</v>
      </c>
      <c r="AH23" s="96">
        <v>0</v>
      </c>
      <c r="AI23" s="93">
        <v>1</v>
      </c>
      <c r="AJ23" s="91">
        <v>1012082.95</v>
      </c>
      <c r="AK23" s="91">
        <v>759062.21</v>
      </c>
      <c r="AL23" s="91">
        <v>1012082.95</v>
      </c>
      <c r="AM23" s="91">
        <v>759062.21</v>
      </c>
      <c r="AN23" s="186">
        <f t="shared" si="6"/>
        <v>0.15340875261622336</v>
      </c>
      <c r="AO23" s="93">
        <v>0</v>
      </c>
      <c r="AP23" s="91">
        <v>0</v>
      </c>
      <c r="AQ23" s="91">
        <v>0</v>
      </c>
      <c r="AR23" s="186">
        <f t="shared" si="7"/>
        <v>0</v>
      </c>
      <c r="AS23" s="207"/>
      <c r="AT23" s="207"/>
      <c r="AU23" s="207"/>
      <c r="AV23" s="207"/>
      <c r="AW23" s="207"/>
    </row>
    <row r="24" spans="1:49" s="76" customFormat="1" ht="54.5" thickBot="1" x14ac:dyDescent="0.35">
      <c r="A24" s="157" t="s">
        <v>181</v>
      </c>
      <c r="B24" s="127">
        <f>SUM(B25+B26+B27+B31+B32+B33+B34)</f>
        <v>947080573.77210915</v>
      </c>
      <c r="C24" s="138">
        <f>SUM(C25+C26+C27+C31+C32+C33+C34)</f>
        <v>1936</v>
      </c>
      <c r="D24" s="139">
        <f t="shared" ref="D24:AM24" si="8">SUM(D25+D26+D27+D31+D32+D33+D34)</f>
        <v>1065162137.1700002</v>
      </c>
      <c r="E24" s="139">
        <f t="shared" si="8"/>
        <v>798871602.87750006</v>
      </c>
      <c r="F24" s="187">
        <f>D24/B24</f>
        <v>1.1246795327324541</v>
      </c>
      <c r="G24" s="138">
        <v>1635</v>
      </c>
      <c r="H24" s="139">
        <v>758831103.06000006</v>
      </c>
      <c r="I24" s="139">
        <v>569123327.29499996</v>
      </c>
      <c r="J24" s="187">
        <f t="shared" ref="J24" si="9">H24/B24</f>
        <v>0.80123183187853397</v>
      </c>
      <c r="K24" s="138">
        <f t="shared" si="8"/>
        <v>325</v>
      </c>
      <c r="L24" s="139">
        <f t="shared" si="8"/>
        <v>263280640.25000003</v>
      </c>
      <c r="M24" s="139">
        <f t="shared" si="8"/>
        <v>197460480.1875</v>
      </c>
      <c r="N24" s="138">
        <f t="shared" si="8"/>
        <v>1274</v>
      </c>
      <c r="O24" s="139">
        <f t="shared" si="8"/>
        <v>484449787.30000007</v>
      </c>
      <c r="P24" s="139">
        <f t="shared" si="8"/>
        <v>363337340.47500002</v>
      </c>
      <c r="Q24" s="187">
        <f t="shared" ref="Q24" si="10">O24/B24</f>
        <v>0.51151908371480392</v>
      </c>
      <c r="R24" s="138">
        <f t="shared" si="8"/>
        <v>12</v>
      </c>
      <c r="S24" s="139">
        <f t="shared" si="8"/>
        <v>5095790.959999999</v>
      </c>
      <c r="T24" s="139">
        <f t="shared" si="8"/>
        <v>3821843.2199999997</v>
      </c>
      <c r="U24" s="138">
        <f t="shared" si="8"/>
        <v>33</v>
      </c>
      <c r="V24" s="139">
        <f t="shared" si="8"/>
        <v>842479.3899999999</v>
      </c>
      <c r="W24" s="139">
        <f t="shared" si="8"/>
        <v>631859.5425000001</v>
      </c>
      <c r="X24" s="138">
        <f t="shared" si="8"/>
        <v>1262</v>
      </c>
      <c r="Y24" s="139">
        <f t="shared" si="8"/>
        <v>478511516.95000005</v>
      </c>
      <c r="Z24" s="139">
        <f t="shared" si="8"/>
        <v>358883637.71249998</v>
      </c>
      <c r="AA24" s="187">
        <f t="shared" si="4"/>
        <v>0.50524900436310893</v>
      </c>
      <c r="AB24" s="138">
        <f t="shared" si="8"/>
        <v>180</v>
      </c>
      <c r="AC24" s="138">
        <f t="shared" si="8"/>
        <v>201</v>
      </c>
      <c r="AD24" s="139">
        <f t="shared" si="8"/>
        <v>74878175.159999996</v>
      </c>
      <c r="AE24" s="139">
        <f t="shared" si="8"/>
        <v>56158631.370000005</v>
      </c>
      <c r="AF24" s="187">
        <f t="shared" si="5"/>
        <v>7.9062095912039609E-2</v>
      </c>
      <c r="AG24" s="138">
        <f t="shared" si="8"/>
        <v>6</v>
      </c>
      <c r="AH24" s="139">
        <f t="shared" si="8"/>
        <v>2392930.56</v>
      </c>
      <c r="AI24" s="138">
        <f t="shared" si="8"/>
        <v>1168</v>
      </c>
      <c r="AJ24" s="139">
        <f t="shared" si="8"/>
        <v>334687136.02999997</v>
      </c>
      <c r="AK24" s="139">
        <f t="shared" si="8"/>
        <v>251015348.04000002</v>
      </c>
      <c r="AL24" s="139">
        <f t="shared" si="8"/>
        <v>85881992.060000002</v>
      </c>
      <c r="AM24" s="139">
        <f t="shared" si="8"/>
        <v>64411493.730000004</v>
      </c>
      <c r="AN24" s="187">
        <f t="shared" si="6"/>
        <v>0.3533882388665</v>
      </c>
      <c r="AO24" s="138">
        <v>1036</v>
      </c>
      <c r="AP24" s="139">
        <v>258814009.91000003</v>
      </c>
      <c r="AQ24" s="139">
        <v>194110553.20000002</v>
      </c>
      <c r="AR24" s="187">
        <f t="shared" si="7"/>
        <v>0.27327559774473531</v>
      </c>
      <c r="AS24" s="207"/>
      <c r="AT24" s="207"/>
      <c r="AU24" s="207"/>
      <c r="AV24" s="207"/>
      <c r="AW24" s="207"/>
    </row>
    <row r="25" spans="1:49" s="75" customFormat="1" x14ac:dyDescent="0.3">
      <c r="A25" s="162" t="s">
        <v>36</v>
      </c>
      <c r="B25" s="167">
        <v>88010736</v>
      </c>
      <c r="C25" s="201">
        <v>16</v>
      </c>
      <c r="D25" s="147">
        <v>107017992.28</v>
      </c>
      <c r="E25" s="147">
        <v>80263494.209999993</v>
      </c>
      <c r="F25" s="186">
        <f t="shared" si="1"/>
        <v>1.215965200881856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0.94349924172887278</v>
      </c>
      <c r="K25" s="142">
        <v>4</v>
      </c>
      <c r="L25" s="141">
        <v>28644834.850000001</v>
      </c>
      <c r="M25" s="143">
        <v>21483626.137500003</v>
      </c>
      <c r="N25" s="142">
        <v>2</v>
      </c>
      <c r="O25" s="141">
        <v>10835526.870000001</v>
      </c>
      <c r="P25" s="141">
        <v>8126645.1524999999</v>
      </c>
      <c r="Q25" s="186">
        <f t="shared" ref="Q25:Q55" si="11">O25/$B25</f>
        <v>0.12311596701111556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2</v>
      </c>
      <c r="Y25" s="141">
        <v>10835311.039999999</v>
      </c>
      <c r="Z25" s="141">
        <v>8126483.2800000003</v>
      </c>
      <c r="AA25" s="186">
        <f t="shared" si="4"/>
        <v>0.12311351469666154</v>
      </c>
      <c r="AB25" s="142">
        <v>1</v>
      </c>
      <c r="AC25" s="144">
        <v>1</v>
      </c>
      <c r="AD25" s="141">
        <v>2080344.04</v>
      </c>
      <c r="AE25" s="141">
        <v>1560258.03</v>
      </c>
      <c r="AF25" s="186">
        <f t="shared" si="5"/>
        <v>2.3637389420308904E-2</v>
      </c>
      <c r="AG25" s="144">
        <v>0</v>
      </c>
      <c r="AH25" s="143">
        <v>0</v>
      </c>
      <c r="AI25" s="142">
        <v>2</v>
      </c>
      <c r="AJ25" s="141">
        <v>4780393.1400000006</v>
      </c>
      <c r="AK25" s="141">
        <v>3585294.83</v>
      </c>
      <c r="AL25" s="141">
        <v>4780393.1400000006</v>
      </c>
      <c r="AM25" s="141">
        <v>3585294.83</v>
      </c>
      <c r="AN25" s="186">
        <f t="shared" si="6"/>
        <v>5.4316022763404692E-2</v>
      </c>
      <c r="AO25" s="142">
        <v>0</v>
      </c>
      <c r="AP25" s="141">
        <v>0</v>
      </c>
      <c r="AQ25" s="141">
        <v>0</v>
      </c>
      <c r="AR25" s="186">
        <f t="shared" si="7"/>
        <v>0</v>
      </c>
      <c r="AS25" s="207"/>
      <c r="AT25" s="207"/>
      <c r="AU25" s="207"/>
      <c r="AV25" s="207"/>
      <c r="AW25" s="207"/>
    </row>
    <row r="26" spans="1:49" s="68" customFormat="1" ht="27" x14ac:dyDescent="0.35">
      <c r="A26" s="159" t="s">
        <v>37</v>
      </c>
      <c r="B26" s="168">
        <v>17546000</v>
      </c>
      <c r="C26" s="69">
        <v>32</v>
      </c>
      <c r="D26" s="91">
        <v>13949637.9</v>
      </c>
      <c r="E26" s="91">
        <v>10462228.424999999</v>
      </c>
      <c r="F26" s="186">
        <f t="shared" si="1"/>
        <v>0.79503236635130514</v>
      </c>
      <c r="G26" s="72">
        <v>32</v>
      </c>
      <c r="H26" s="91">
        <v>13950137.9</v>
      </c>
      <c r="I26" s="91">
        <v>10462603.425000001</v>
      </c>
      <c r="J26" s="186">
        <f t="shared" si="2"/>
        <v>0.79506086287472932</v>
      </c>
      <c r="K26" s="72">
        <v>18</v>
      </c>
      <c r="L26" s="91">
        <v>4596079.32</v>
      </c>
      <c r="M26" s="71">
        <v>3447059.4899999998</v>
      </c>
      <c r="N26" s="72">
        <v>7</v>
      </c>
      <c r="O26" s="91">
        <v>2455510.91</v>
      </c>
      <c r="P26" s="91">
        <v>1841633.1824999999</v>
      </c>
      <c r="Q26" s="186">
        <f t="shared" si="11"/>
        <v>0.13994704833010374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7</v>
      </c>
      <c r="Y26" s="91">
        <v>2455510.91</v>
      </c>
      <c r="Z26" s="91">
        <v>1841633.1824999999</v>
      </c>
      <c r="AA26" s="186">
        <f t="shared" si="4"/>
        <v>0.13994704833010374</v>
      </c>
      <c r="AB26" s="72">
        <v>1</v>
      </c>
      <c r="AC26" s="94">
        <v>1</v>
      </c>
      <c r="AD26" s="91">
        <v>7250</v>
      </c>
      <c r="AE26" s="91">
        <v>5437.5</v>
      </c>
      <c r="AF26" s="186">
        <f t="shared" si="5"/>
        <v>4.1319958965006272E-4</v>
      </c>
      <c r="AG26" s="94">
        <v>0</v>
      </c>
      <c r="AH26" s="71">
        <v>0</v>
      </c>
      <c r="AI26" s="72">
        <v>3</v>
      </c>
      <c r="AJ26" s="91">
        <v>631249.69999999995</v>
      </c>
      <c r="AK26" s="91">
        <v>473437.27</v>
      </c>
      <c r="AL26" s="91">
        <v>631249.69999999995</v>
      </c>
      <c r="AM26" s="91">
        <v>473437.27</v>
      </c>
      <c r="AN26" s="186">
        <f t="shared" si="6"/>
        <v>3.5976843725065537E-2</v>
      </c>
      <c r="AO26" s="72">
        <v>0</v>
      </c>
      <c r="AP26" s="91">
        <v>0</v>
      </c>
      <c r="AQ26" s="91">
        <v>0</v>
      </c>
      <c r="AR26" s="186">
        <f t="shared" si="7"/>
        <v>0</v>
      </c>
      <c r="AS26" s="207"/>
      <c r="AT26" s="207"/>
      <c r="AU26" s="207"/>
      <c r="AV26" s="207"/>
      <c r="AW26" s="207"/>
    </row>
    <row r="27" spans="1:49" s="68" customFormat="1" ht="39" customHeight="1" x14ac:dyDescent="0.35">
      <c r="A27" s="159" t="s">
        <v>38</v>
      </c>
      <c r="B27" s="168">
        <v>620797171.74927592</v>
      </c>
      <c r="C27" s="72">
        <v>899</v>
      </c>
      <c r="D27" s="97">
        <v>712179461.45000005</v>
      </c>
      <c r="E27" s="97">
        <v>534134596.08750004</v>
      </c>
      <c r="F27" s="186">
        <f t="shared" si="1"/>
        <v>1.1472015238781259</v>
      </c>
      <c r="G27" s="72">
        <v>609</v>
      </c>
      <c r="H27" s="97">
        <v>434221265.43999994</v>
      </c>
      <c r="I27" s="97">
        <v>325665949.07999992</v>
      </c>
      <c r="J27" s="186">
        <f t="shared" si="2"/>
        <v>0.69945754458973408</v>
      </c>
      <c r="K27" s="72">
        <v>239</v>
      </c>
      <c r="L27" s="97">
        <v>222766167</v>
      </c>
      <c r="M27" s="71">
        <v>167074625.25</v>
      </c>
      <c r="N27" s="93">
        <v>349</v>
      </c>
      <c r="O27" s="97">
        <v>259976442.21000004</v>
      </c>
      <c r="P27" s="97">
        <v>194982331.6575</v>
      </c>
      <c r="Q27" s="186">
        <f t="shared" si="11"/>
        <v>0.41877839339609274</v>
      </c>
      <c r="R27" s="72">
        <v>10</v>
      </c>
      <c r="S27" s="97">
        <v>4832380.8599999994</v>
      </c>
      <c r="T27" s="71">
        <v>3624285.6449999996</v>
      </c>
      <c r="U27" s="93">
        <v>31</v>
      </c>
      <c r="V27" s="97">
        <v>838817.11</v>
      </c>
      <c r="W27" s="97">
        <v>629112.83250000002</v>
      </c>
      <c r="X27" s="93">
        <v>339</v>
      </c>
      <c r="Y27" s="97">
        <v>254305244.24000007</v>
      </c>
      <c r="Z27" s="97">
        <v>190728933.17999998</v>
      </c>
      <c r="AA27" s="186">
        <f t="shared" si="4"/>
        <v>0.40964304576875143</v>
      </c>
      <c r="AB27" s="93">
        <v>176</v>
      </c>
      <c r="AC27" s="94">
        <v>194</v>
      </c>
      <c r="AD27" s="97">
        <v>71301255.659999996</v>
      </c>
      <c r="AE27" s="97">
        <v>53475941.745000005</v>
      </c>
      <c r="AF27" s="186">
        <f t="shared" si="5"/>
        <v>0.11485435002722072</v>
      </c>
      <c r="AG27" s="93">
        <v>6</v>
      </c>
      <c r="AH27" s="71">
        <v>2392930.56</v>
      </c>
      <c r="AI27" s="93">
        <v>248</v>
      </c>
      <c r="AJ27" s="97">
        <v>119254709.98999999</v>
      </c>
      <c r="AK27" s="97">
        <v>89441031.909999996</v>
      </c>
      <c r="AL27" s="97">
        <v>79462636.810000002</v>
      </c>
      <c r="AM27" s="97">
        <v>59596977.340000004</v>
      </c>
      <c r="AN27" s="186">
        <f t="shared" si="6"/>
        <v>0.19209931265306074</v>
      </c>
      <c r="AO27" s="93">
        <v>124</v>
      </c>
      <c r="AP27" s="97">
        <v>49577111.230000004</v>
      </c>
      <c r="AQ27" s="97">
        <v>37182882.549999997</v>
      </c>
      <c r="AR27" s="186">
        <f t="shared" si="7"/>
        <v>7.9860401248772001E-2</v>
      </c>
      <c r="AS27" s="207"/>
      <c r="AT27" s="207"/>
      <c r="AU27" s="207"/>
      <c r="AV27" s="207"/>
      <c r="AW27" s="207"/>
    </row>
    <row r="28" spans="1:49" s="126" customFormat="1" ht="35.25" hidden="1" customHeight="1" outlineLevel="1" x14ac:dyDescent="0.35">
      <c r="A28" s="160" t="s">
        <v>39</v>
      </c>
      <c r="B28" s="169">
        <v>338914664.01976061</v>
      </c>
      <c r="C28" s="69">
        <v>709</v>
      </c>
      <c r="D28" s="70">
        <v>487920272.21000004</v>
      </c>
      <c r="E28" s="70">
        <v>365940204.15750003</v>
      </c>
      <c r="F28" s="186">
        <f t="shared" si="1"/>
        <v>1.4396552407114245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0.95553366437138876</v>
      </c>
      <c r="K28" s="72">
        <v>201</v>
      </c>
      <c r="L28" s="70">
        <v>165925073.46000001</v>
      </c>
      <c r="M28" s="71">
        <v>124443805.09499998</v>
      </c>
      <c r="N28" s="72">
        <v>283</v>
      </c>
      <c r="O28" s="70">
        <v>178369593.95000002</v>
      </c>
      <c r="P28" s="70">
        <v>133777195.46250001</v>
      </c>
      <c r="Q28" s="186">
        <f t="shared" si="11"/>
        <v>0.52629647780480837</v>
      </c>
      <c r="R28" s="72">
        <v>8</v>
      </c>
      <c r="S28" s="70">
        <v>1980662.5699999998</v>
      </c>
      <c r="T28" s="71">
        <v>1485496.9274999998</v>
      </c>
      <c r="U28" s="72">
        <v>30</v>
      </c>
      <c r="V28" s="70">
        <v>825617.11</v>
      </c>
      <c r="W28" s="71">
        <v>619212.83250000002</v>
      </c>
      <c r="X28" s="72">
        <v>275</v>
      </c>
      <c r="Y28" s="70">
        <v>175563314.27000004</v>
      </c>
      <c r="Z28" s="70">
        <v>131672485.70249999</v>
      </c>
      <c r="AA28" s="186">
        <f t="shared" si="4"/>
        <v>0.51801628229271224</v>
      </c>
      <c r="AB28" s="72">
        <v>156</v>
      </c>
      <c r="AC28" s="73">
        <v>173</v>
      </c>
      <c r="AD28" s="70">
        <v>67291273.49000001</v>
      </c>
      <c r="AE28" s="70">
        <v>50468455.117500007</v>
      </c>
      <c r="AF28" s="186">
        <f t="shared" si="5"/>
        <v>0.19854931236046061</v>
      </c>
      <c r="AG28" s="73">
        <v>6</v>
      </c>
      <c r="AH28" s="71">
        <v>2392930.56</v>
      </c>
      <c r="AI28" s="72">
        <v>209</v>
      </c>
      <c r="AJ28" s="70">
        <v>97625122.379999995</v>
      </c>
      <c r="AK28" s="70">
        <v>73218841.239999995</v>
      </c>
      <c r="AL28" s="70">
        <v>58572682.259999998</v>
      </c>
      <c r="AM28" s="70">
        <v>43929511.459999993</v>
      </c>
      <c r="AN28" s="186">
        <f t="shared" si="6"/>
        <v>0.28805222300534011</v>
      </c>
      <c r="AO28" s="72">
        <v>117</v>
      </c>
      <c r="AP28" s="70">
        <v>48588695.890000001</v>
      </c>
      <c r="AQ28" s="70">
        <v>36441571.049999997</v>
      </c>
      <c r="AR28" s="186">
        <f t="shared" si="7"/>
        <v>0.143365575610405</v>
      </c>
      <c r="AS28" s="207"/>
      <c r="AT28" s="207"/>
      <c r="AU28" s="207"/>
      <c r="AV28" s="207"/>
      <c r="AW28" s="207"/>
    </row>
    <row r="29" spans="1:49" s="126" customFormat="1" ht="27" hidden="1" outlineLevel="1" x14ac:dyDescent="0.35">
      <c r="A29" s="160" t="s">
        <v>40</v>
      </c>
      <c r="B29" s="169">
        <v>107297724.30589367</v>
      </c>
      <c r="C29" s="69">
        <v>106</v>
      </c>
      <c r="D29" s="70">
        <v>28621642.899999999</v>
      </c>
      <c r="E29" s="70">
        <v>21466232.174999997</v>
      </c>
      <c r="F29" s="186">
        <f t="shared" si="1"/>
        <v>0.2667497664573289</v>
      </c>
      <c r="G29" s="72">
        <v>61</v>
      </c>
      <c r="H29" s="70">
        <v>15247216.08</v>
      </c>
      <c r="I29" s="70">
        <v>11435412.060000001</v>
      </c>
      <c r="J29" s="186">
        <f t="shared" si="2"/>
        <v>0.14210195210228235</v>
      </c>
      <c r="K29" s="72">
        <v>15</v>
      </c>
      <c r="L29" s="70">
        <v>3314625.24</v>
      </c>
      <c r="M29" s="71">
        <v>2485968.9300000002</v>
      </c>
      <c r="N29" s="72">
        <v>30</v>
      </c>
      <c r="O29" s="70">
        <v>8510242.3000000007</v>
      </c>
      <c r="P29" s="70">
        <v>6382681.7249999996</v>
      </c>
      <c r="Q29" s="186">
        <f t="shared" si="11"/>
        <v>7.9314285135612589E-2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30</v>
      </c>
      <c r="Y29" s="70">
        <v>8510242.3000000007</v>
      </c>
      <c r="Z29" s="70">
        <v>6382681.7249999996</v>
      </c>
      <c r="AA29" s="186">
        <f t="shared" si="4"/>
        <v>7.9314285135612589E-2</v>
      </c>
      <c r="AB29" s="72">
        <v>13</v>
      </c>
      <c r="AC29" s="73">
        <v>13</v>
      </c>
      <c r="AD29" s="70">
        <v>1193994.05</v>
      </c>
      <c r="AE29" s="70">
        <v>895495.53750000009</v>
      </c>
      <c r="AF29" s="186">
        <f t="shared" si="5"/>
        <v>1.1127859959043102E-2</v>
      </c>
      <c r="AG29" s="73">
        <v>0</v>
      </c>
      <c r="AH29" s="71">
        <v>0</v>
      </c>
      <c r="AI29" s="72">
        <v>17</v>
      </c>
      <c r="AJ29" s="70">
        <v>3071836.0700000003</v>
      </c>
      <c r="AK29" s="70">
        <v>2303877.04</v>
      </c>
      <c r="AL29" s="70">
        <v>2853019</v>
      </c>
      <c r="AM29" s="70">
        <v>2139764.2399999998</v>
      </c>
      <c r="AN29" s="186">
        <f t="shared" si="6"/>
        <v>2.8629088732977627E-2</v>
      </c>
      <c r="AO29" s="72">
        <v>3</v>
      </c>
      <c r="AP29" s="70">
        <v>309992.07</v>
      </c>
      <c r="AQ29" s="70">
        <v>232494.05</v>
      </c>
      <c r="AR29" s="186">
        <f t="shared" si="7"/>
        <v>2.8890833613231877E-3</v>
      </c>
      <c r="AS29" s="207"/>
      <c r="AT29" s="207"/>
      <c r="AU29" s="207"/>
      <c r="AV29" s="207"/>
      <c r="AW29" s="207"/>
    </row>
    <row r="30" spans="1:49" s="126" customFormat="1" hidden="1" outlineLevel="1" x14ac:dyDescent="0.35">
      <c r="A30" s="160" t="s">
        <v>41</v>
      </c>
      <c r="B30" s="169">
        <v>174584783.42362171</v>
      </c>
      <c r="C30" s="69">
        <v>84</v>
      </c>
      <c r="D30" s="70">
        <v>195637546.34</v>
      </c>
      <c r="E30" s="70">
        <v>146728159.755</v>
      </c>
      <c r="F30" s="186">
        <f t="shared" si="1"/>
        <v>1.1205876165352553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0.54489100753513176</v>
      </c>
      <c r="K30" s="72">
        <v>23</v>
      </c>
      <c r="L30" s="70">
        <v>53526468.299999997</v>
      </c>
      <c r="M30" s="71">
        <v>40144851.225000001</v>
      </c>
      <c r="N30" s="72">
        <v>36</v>
      </c>
      <c r="O30" s="70">
        <v>73096605.960000008</v>
      </c>
      <c r="P30" s="70">
        <v>54822454.469999999</v>
      </c>
      <c r="Q30" s="186">
        <f t="shared" si="11"/>
        <v>0.41868829875416208</v>
      </c>
      <c r="R30" s="72">
        <v>2</v>
      </c>
      <c r="S30" s="70">
        <v>2851718.29</v>
      </c>
      <c r="T30" s="71">
        <v>2138788.7174999998</v>
      </c>
      <c r="U30" s="72">
        <v>1</v>
      </c>
      <c r="V30" s="70">
        <v>13200</v>
      </c>
      <c r="W30" s="71">
        <v>9900</v>
      </c>
      <c r="X30" s="72">
        <v>34</v>
      </c>
      <c r="Y30" s="70">
        <v>70231687.670000002</v>
      </c>
      <c r="Z30" s="70">
        <v>52673765.752499998</v>
      </c>
      <c r="AA30" s="186">
        <f t="shared" si="4"/>
        <v>0.40227840189019298</v>
      </c>
      <c r="AB30" s="72">
        <v>7</v>
      </c>
      <c r="AC30" s="73">
        <v>8</v>
      </c>
      <c r="AD30" s="70">
        <v>2815988.1199999996</v>
      </c>
      <c r="AE30" s="70">
        <v>2111991.0900000003</v>
      </c>
      <c r="AF30" s="186">
        <f t="shared" si="5"/>
        <v>1.6129630915010146E-2</v>
      </c>
      <c r="AG30" s="73">
        <v>0</v>
      </c>
      <c r="AH30" s="71">
        <v>0</v>
      </c>
      <c r="AI30" s="72">
        <v>22</v>
      </c>
      <c r="AJ30" s="70">
        <v>18557751.539999999</v>
      </c>
      <c r="AK30" s="70">
        <v>13918313.630000001</v>
      </c>
      <c r="AL30" s="70">
        <v>18036935.550000001</v>
      </c>
      <c r="AM30" s="70">
        <v>13527701.640000001</v>
      </c>
      <c r="AN30" s="186">
        <f t="shared" si="6"/>
        <v>0.10629650062325588</v>
      </c>
      <c r="AO30" s="72">
        <v>4</v>
      </c>
      <c r="AP30" s="70">
        <v>678423.27</v>
      </c>
      <c r="AQ30" s="70">
        <v>508817.45</v>
      </c>
      <c r="AR30" s="186">
        <f t="shared" si="7"/>
        <v>3.8859244012912513E-3</v>
      </c>
      <c r="AS30" s="207"/>
      <c r="AT30" s="207"/>
      <c r="AU30" s="207"/>
      <c r="AV30" s="207"/>
      <c r="AW30" s="207"/>
    </row>
    <row r="31" spans="1:49" s="68" customFormat="1" collapsed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</row>
    <row r="32" spans="1:49" ht="27" x14ac:dyDescent="0.3">
      <c r="A32" s="159" t="s">
        <v>43</v>
      </c>
      <c r="B32" s="168">
        <v>208379235.11162001</v>
      </c>
      <c r="C32" s="69">
        <v>965</v>
      </c>
      <c r="D32" s="70">
        <v>219687470.92000002</v>
      </c>
      <c r="E32" s="70">
        <v>164765603.18999997</v>
      </c>
      <c r="F32" s="186">
        <f t="shared" si="1"/>
        <v>1.0542675751848434</v>
      </c>
      <c r="G32" s="72">
        <v>965</v>
      </c>
      <c r="H32" s="70">
        <v>219687470.92000002</v>
      </c>
      <c r="I32" s="70">
        <v>164765603.19</v>
      </c>
      <c r="J32" s="186">
        <f t="shared" si="2"/>
        <v>1.0542675751848434</v>
      </c>
      <c r="K32" s="72">
        <v>55</v>
      </c>
      <c r="L32" s="70">
        <v>4388540.75</v>
      </c>
      <c r="M32" s="71">
        <v>3291405.5624999995</v>
      </c>
      <c r="N32" s="72">
        <v>910</v>
      </c>
      <c r="O32" s="70">
        <v>208222883.06000003</v>
      </c>
      <c r="P32" s="70">
        <v>156167162.29500002</v>
      </c>
      <c r="Q32" s="186">
        <f t="shared" si="11"/>
        <v>0.99924967547012911</v>
      </c>
      <c r="R32" s="72">
        <v>1</v>
      </c>
      <c r="S32" s="70">
        <v>188440.1</v>
      </c>
      <c r="T32" s="71">
        <v>141330.07500000001</v>
      </c>
      <c r="U32" s="72">
        <v>1</v>
      </c>
      <c r="V32" s="70">
        <v>3446.45</v>
      </c>
      <c r="W32" s="71">
        <v>2584.8374999999996</v>
      </c>
      <c r="X32" s="72">
        <v>909</v>
      </c>
      <c r="Y32" s="70">
        <v>208030996.51000002</v>
      </c>
      <c r="Z32" s="70">
        <v>156023247.38250002</v>
      </c>
      <c r="AA32" s="186">
        <f t="shared" si="4"/>
        <v>0.99832882292022307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5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6"/>
        <v>0.99923313615421228</v>
      </c>
      <c r="AO32" s="72">
        <v>910</v>
      </c>
      <c r="AP32" s="70">
        <v>208219436.61000001</v>
      </c>
      <c r="AQ32" s="70">
        <v>156164574.12</v>
      </c>
      <c r="AR32" s="186">
        <f t="shared" si="7"/>
        <v>0.99923313615421228</v>
      </c>
      <c r="AS32" s="207"/>
      <c r="AT32" s="207"/>
      <c r="AU32" s="207"/>
      <c r="AV32" s="207"/>
      <c r="AW32" s="207"/>
    </row>
    <row r="33" spans="1:49" x14ac:dyDescent="0.3">
      <c r="A33" s="159" t="s">
        <v>44</v>
      </c>
      <c r="B33" s="168">
        <v>8224120.9112133328</v>
      </c>
      <c r="C33" s="69">
        <v>24</v>
      </c>
      <c r="D33" s="70">
        <v>12327574.620000001</v>
      </c>
      <c r="E33" s="70">
        <v>9245680.9649999999</v>
      </c>
      <c r="F33" s="186">
        <f t="shared" si="1"/>
        <v>1.4989534751600913</v>
      </c>
      <c r="G33" s="72">
        <v>17</v>
      </c>
      <c r="H33" s="70">
        <v>7934166.1200000001</v>
      </c>
      <c r="I33" s="70">
        <v>5950624.5899999999</v>
      </c>
      <c r="J33" s="186">
        <f t="shared" si="2"/>
        <v>0.96474336961437568</v>
      </c>
      <c r="K33" s="72">
        <v>9</v>
      </c>
      <c r="L33" s="70">
        <v>2885018.33</v>
      </c>
      <c r="M33" s="71">
        <v>2163763.7475000001</v>
      </c>
      <c r="N33" s="72">
        <v>6</v>
      </c>
      <c r="O33" s="70">
        <v>2959424.25</v>
      </c>
      <c r="P33" s="70">
        <v>2219568.1875</v>
      </c>
      <c r="Q33" s="186">
        <f t="shared" si="11"/>
        <v>0.35984687992183056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5</v>
      </c>
      <c r="Y33" s="70">
        <v>2884454.25</v>
      </c>
      <c r="Z33" s="70">
        <v>2163340.6875</v>
      </c>
      <c r="AA33" s="186">
        <f t="shared" si="4"/>
        <v>0.35073101199997392</v>
      </c>
      <c r="AB33" s="72">
        <v>2</v>
      </c>
      <c r="AC33" s="73">
        <v>5</v>
      </c>
      <c r="AD33" s="70">
        <v>1489325.46</v>
      </c>
      <c r="AE33" s="70">
        <v>1116994.095</v>
      </c>
      <c r="AF33" s="186">
        <f t="shared" si="5"/>
        <v>0.18109235942401467</v>
      </c>
      <c r="AG33" s="73">
        <v>0</v>
      </c>
      <c r="AH33" s="71">
        <v>0</v>
      </c>
      <c r="AI33" s="72">
        <v>5</v>
      </c>
      <c r="AJ33" s="70">
        <v>1801346.59</v>
      </c>
      <c r="AK33" s="70">
        <v>1351009.91</v>
      </c>
      <c r="AL33" s="70">
        <v>1007712.4099999999</v>
      </c>
      <c r="AM33" s="70">
        <v>755784.29</v>
      </c>
      <c r="AN33" s="186">
        <f t="shared" si="6"/>
        <v>0.21903211412467441</v>
      </c>
      <c r="AO33" s="72">
        <v>2</v>
      </c>
      <c r="AP33" s="70">
        <v>1017462.07</v>
      </c>
      <c r="AQ33" s="70">
        <v>763096.53</v>
      </c>
      <c r="AR33" s="186">
        <f t="shared" si="7"/>
        <v>0.12371681800211888</v>
      </c>
      <c r="AS33" s="207"/>
      <c r="AT33" s="207"/>
      <c r="AU33" s="207"/>
      <c r="AV33" s="207"/>
      <c r="AW33" s="207"/>
    </row>
    <row r="34" spans="1:49" ht="27.5" thickBot="1" x14ac:dyDescent="0.35">
      <c r="A34" s="161" t="s">
        <v>45</v>
      </c>
      <c r="B34" s="170">
        <v>4123310</v>
      </c>
      <c r="C34" s="95">
        <v>0</v>
      </c>
      <c r="D34" s="91">
        <v>0</v>
      </c>
      <c r="E34" s="91">
        <v>0</v>
      </c>
      <c r="F34" s="186">
        <f t="shared" si="1"/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5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6"/>
        <v>0</v>
      </c>
      <c r="AO34" s="93">
        <v>0</v>
      </c>
      <c r="AP34" s="91">
        <v>0</v>
      </c>
      <c r="AQ34" s="91">
        <v>0</v>
      </c>
      <c r="AR34" s="186">
        <f t="shared" si="7"/>
        <v>0</v>
      </c>
      <c r="AS34" s="207"/>
      <c r="AT34" s="207"/>
      <c r="AU34" s="207"/>
      <c r="AV34" s="207"/>
      <c r="AW34" s="207"/>
    </row>
    <row r="35" spans="1:49" s="76" customFormat="1" ht="27.5" thickBot="1" x14ac:dyDescent="0.35">
      <c r="A35" s="157" t="s">
        <v>182</v>
      </c>
      <c r="B35" s="127">
        <f>SUM(B36+B39)</f>
        <v>130372583.58133036</v>
      </c>
      <c r="C35" s="138">
        <f>SUM(C36+C39)</f>
        <v>49</v>
      </c>
      <c r="D35" s="139">
        <f t="shared" ref="D35:AQ35" si="12">SUM(D36+D39)</f>
        <v>106939975.53</v>
      </c>
      <c r="E35" s="139">
        <f t="shared" si="12"/>
        <v>83344009.158999994</v>
      </c>
      <c r="F35" s="187">
        <f>D35/B35</f>
        <v>0.82026429631416797</v>
      </c>
      <c r="G35" s="138">
        <f>SUM(G36+G39)</f>
        <v>49</v>
      </c>
      <c r="H35" s="139">
        <f t="shared" si="12"/>
        <v>106939975.53</v>
      </c>
      <c r="I35" s="139">
        <f t="shared" si="12"/>
        <v>83344009.158999994</v>
      </c>
      <c r="J35" s="187">
        <f t="shared" ref="J35" si="13">H35/B35</f>
        <v>0.82026429631416797</v>
      </c>
      <c r="K35" s="138">
        <f t="shared" si="12"/>
        <v>0</v>
      </c>
      <c r="L35" s="139">
        <f t="shared" si="12"/>
        <v>0</v>
      </c>
      <c r="M35" s="139">
        <f t="shared" si="12"/>
        <v>0</v>
      </c>
      <c r="N35" s="138">
        <f t="shared" si="12"/>
        <v>42</v>
      </c>
      <c r="O35" s="139">
        <f t="shared" si="12"/>
        <v>102102773.59</v>
      </c>
      <c r="P35" s="139">
        <f t="shared" si="12"/>
        <v>79108146.207000002</v>
      </c>
      <c r="Q35" s="187">
        <f t="shared" ref="Q35" si="14">O35/B35</f>
        <v>0.78316138857757012</v>
      </c>
      <c r="R35" s="138">
        <f t="shared" si="12"/>
        <v>1</v>
      </c>
      <c r="S35" s="139">
        <f t="shared" si="12"/>
        <v>960000</v>
      </c>
      <c r="T35" s="139">
        <f t="shared" si="12"/>
        <v>672000</v>
      </c>
      <c r="U35" s="138">
        <f t="shared" si="12"/>
        <v>3</v>
      </c>
      <c r="V35" s="139">
        <f t="shared" si="12"/>
        <v>591011.5</v>
      </c>
      <c r="W35" s="139">
        <f t="shared" si="12"/>
        <v>531910.35</v>
      </c>
      <c r="X35" s="138">
        <f t="shared" si="12"/>
        <v>41</v>
      </c>
      <c r="Y35" s="139">
        <f t="shared" si="12"/>
        <v>100551762.09</v>
      </c>
      <c r="Z35" s="139">
        <f t="shared" si="12"/>
        <v>77904235.856999993</v>
      </c>
      <c r="AA35" s="187">
        <f t="shared" si="4"/>
        <v>0.77126462733073609</v>
      </c>
      <c r="AB35" s="138">
        <f t="shared" si="12"/>
        <v>39</v>
      </c>
      <c r="AC35" s="138">
        <f t="shared" si="12"/>
        <v>66</v>
      </c>
      <c r="AD35" s="139">
        <f t="shared" si="12"/>
        <v>31719381.490000002</v>
      </c>
      <c r="AE35" s="139">
        <f t="shared" si="12"/>
        <v>27000039.984999999</v>
      </c>
      <c r="AF35" s="187">
        <f t="shared" si="5"/>
        <v>0.24329794362180829</v>
      </c>
      <c r="AG35" s="138">
        <f t="shared" si="12"/>
        <v>1</v>
      </c>
      <c r="AH35" s="139">
        <f t="shared" si="12"/>
        <v>139922.82999999999</v>
      </c>
      <c r="AI35" s="138">
        <f t="shared" si="12"/>
        <v>33</v>
      </c>
      <c r="AJ35" s="139">
        <f t="shared" si="12"/>
        <v>39447145.939999998</v>
      </c>
      <c r="AK35" s="139">
        <f t="shared" si="12"/>
        <v>33027038.950000003</v>
      </c>
      <c r="AL35" s="139">
        <f t="shared" si="12"/>
        <v>4000000</v>
      </c>
      <c r="AM35" s="139">
        <f t="shared" si="12"/>
        <v>3200000</v>
      </c>
      <c r="AN35" s="187">
        <f t="shared" si="6"/>
        <v>0.30257240331048341</v>
      </c>
      <c r="AO35" s="138">
        <f t="shared" si="12"/>
        <v>33</v>
      </c>
      <c r="AP35" s="139">
        <f t="shared" si="12"/>
        <v>35447145.939999998</v>
      </c>
      <c r="AQ35" s="139">
        <f t="shared" si="12"/>
        <v>29827038.950000003</v>
      </c>
      <c r="AR35" s="187">
        <f t="shared" si="7"/>
        <v>0.2718911059846183</v>
      </c>
      <c r="AS35" s="207"/>
      <c r="AT35" s="207"/>
      <c r="AU35" s="207"/>
      <c r="AV35" s="207"/>
      <c r="AW35" s="207"/>
    </row>
    <row r="36" spans="1:49" s="75" customFormat="1" x14ac:dyDescent="0.3">
      <c r="A36" s="162" t="s">
        <v>47</v>
      </c>
      <c r="B36" s="167">
        <v>89826308.268661425</v>
      </c>
      <c r="C36" s="140">
        <v>46</v>
      </c>
      <c r="D36" s="145">
        <v>69874287.349999994</v>
      </c>
      <c r="E36" s="145">
        <v>53691458.614999995</v>
      </c>
      <c r="F36" s="186">
        <f t="shared" si="1"/>
        <v>0.77788221175708405</v>
      </c>
      <c r="G36" s="148">
        <v>46</v>
      </c>
      <c r="H36" s="209">
        <v>69874287.349999994</v>
      </c>
      <c r="I36" s="209">
        <v>53691458.614999995</v>
      </c>
      <c r="J36" s="186">
        <f t="shared" si="2"/>
        <v>0.77788221175708405</v>
      </c>
      <c r="K36" s="142">
        <v>0</v>
      </c>
      <c r="L36" s="141">
        <v>0</v>
      </c>
      <c r="M36" s="143">
        <v>0</v>
      </c>
      <c r="N36" s="142">
        <v>39</v>
      </c>
      <c r="O36" s="146">
        <v>66208933.350000001</v>
      </c>
      <c r="P36" s="146">
        <v>50393074.015000001</v>
      </c>
      <c r="Q36" s="186">
        <f t="shared" si="11"/>
        <v>0.73707730648326064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38</v>
      </c>
      <c r="Y36" s="146">
        <v>64657921.850000001</v>
      </c>
      <c r="Z36" s="146">
        <v>49189163.664999999</v>
      </c>
      <c r="AA36" s="186">
        <f t="shared" si="4"/>
        <v>0.71981052206459029</v>
      </c>
      <c r="AB36" s="142">
        <v>37</v>
      </c>
      <c r="AC36" s="142">
        <v>63</v>
      </c>
      <c r="AD36" s="146">
        <v>16270947.93</v>
      </c>
      <c r="AE36" s="146">
        <v>14641293.137</v>
      </c>
      <c r="AF36" s="186">
        <f t="shared" si="5"/>
        <v>0.18113788981881829</v>
      </c>
      <c r="AG36" s="144">
        <v>1</v>
      </c>
      <c r="AH36" s="143">
        <v>139922.82999999999</v>
      </c>
      <c r="AI36" s="142">
        <v>30</v>
      </c>
      <c r="AJ36" s="146">
        <v>14718823.02</v>
      </c>
      <c r="AK36" s="146">
        <v>13244380.630000001</v>
      </c>
      <c r="AL36" s="146">
        <v>0</v>
      </c>
      <c r="AM36" s="146">
        <v>0</v>
      </c>
      <c r="AN36" s="186">
        <f t="shared" si="6"/>
        <v>0.16385871025643717</v>
      </c>
      <c r="AO36" s="142">
        <v>30</v>
      </c>
      <c r="AP36" s="146">
        <v>14718823.02</v>
      </c>
      <c r="AQ36" s="146">
        <v>13244380.630000001</v>
      </c>
      <c r="AR36" s="186">
        <f t="shared" si="7"/>
        <v>0.16385871025643717</v>
      </c>
      <c r="AS36" s="207"/>
      <c r="AT36" s="207"/>
      <c r="AU36" s="207"/>
      <c r="AV36" s="207"/>
      <c r="AW36" s="207"/>
    </row>
    <row r="37" spans="1:49" s="124" customFormat="1" ht="37.5" customHeight="1" outlineLevel="1" x14ac:dyDescent="0.3">
      <c r="A37" s="163" t="s">
        <v>48</v>
      </c>
      <c r="B37" s="169">
        <v>39695173.396122277</v>
      </c>
      <c r="C37" s="181">
        <v>43</v>
      </c>
      <c r="D37" s="182">
        <v>23897287.350000001</v>
      </c>
      <c r="E37" s="182">
        <v>21507558.615000002</v>
      </c>
      <c r="F37" s="186">
        <f t="shared" si="1"/>
        <v>0.60201997637159754</v>
      </c>
      <c r="G37" s="110">
        <v>43</v>
      </c>
      <c r="H37" s="109">
        <v>23897287.350000001</v>
      </c>
      <c r="I37" s="109">
        <v>21507558.615000002</v>
      </c>
      <c r="J37" s="186">
        <f t="shared" si="2"/>
        <v>0.60201997637159754</v>
      </c>
      <c r="K37" s="183">
        <v>0</v>
      </c>
      <c r="L37" s="182">
        <v>0</v>
      </c>
      <c r="M37" s="184">
        <v>0</v>
      </c>
      <c r="N37" s="183">
        <v>36</v>
      </c>
      <c r="O37" s="182">
        <v>20234103.350000001</v>
      </c>
      <c r="P37" s="182">
        <v>18210693.015000001</v>
      </c>
      <c r="Q37" s="186">
        <f t="shared" si="11"/>
        <v>0.50973711962615131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36</v>
      </c>
      <c r="Y37" s="182">
        <v>19643091.850000001</v>
      </c>
      <c r="Z37" s="182">
        <v>17678782.665000003</v>
      </c>
      <c r="AA37" s="186">
        <f t="shared" si="4"/>
        <v>0.49484836995116604</v>
      </c>
      <c r="AB37" s="183">
        <v>36</v>
      </c>
      <c r="AC37" s="185">
        <v>62</v>
      </c>
      <c r="AD37" s="182">
        <v>16258147.93</v>
      </c>
      <c r="AE37" s="182">
        <v>14632333.137</v>
      </c>
      <c r="AF37" s="186">
        <f t="shared" si="5"/>
        <v>0.40957493163610209</v>
      </c>
      <c r="AG37" s="185">
        <v>1</v>
      </c>
      <c r="AH37" s="184">
        <v>139922.82999999999</v>
      </c>
      <c r="AI37" s="183">
        <v>29</v>
      </c>
      <c r="AJ37" s="182">
        <v>14706023.02</v>
      </c>
      <c r="AK37" s="182">
        <v>13235420.630000001</v>
      </c>
      <c r="AL37" s="182">
        <v>0</v>
      </c>
      <c r="AM37" s="182">
        <v>0</v>
      </c>
      <c r="AN37" s="186">
        <f t="shared" si="6"/>
        <v>0.37047383250469929</v>
      </c>
      <c r="AO37" s="183">
        <v>29</v>
      </c>
      <c r="AP37" s="182">
        <v>14706023.02</v>
      </c>
      <c r="AQ37" s="182">
        <v>13235420.630000001</v>
      </c>
      <c r="AR37" s="186">
        <f t="shared" si="7"/>
        <v>0.37047383250469929</v>
      </c>
      <c r="AS37" s="207"/>
      <c r="AT37" s="207"/>
      <c r="AU37" s="207"/>
      <c r="AV37" s="207"/>
      <c r="AW37" s="207"/>
    </row>
    <row r="38" spans="1:49" s="124" customFormat="1" ht="27" outlineLevel="1" x14ac:dyDescent="0.3">
      <c r="A38" s="163" t="s">
        <v>49</v>
      </c>
      <c r="B38" s="169">
        <v>50131134.872539148</v>
      </c>
      <c r="C38" s="118">
        <v>3</v>
      </c>
      <c r="D38" s="119">
        <v>45977000</v>
      </c>
      <c r="E38" s="119">
        <v>32183899.999999996</v>
      </c>
      <c r="F38" s="186">
        <f t="shared" si="1"/>
        <v>0.91713463333512724</v>
      </c>
      <c r="G38" s="115">
        <v>3</v>
      </c>
      <c r="H38" s="114">
        <v>45977000</v>
      </c>
      <c r="I38" s="114">
        <v>32183899.999999996</v>
      </c>
      <c r="J38" s="186">
        <f t="shared" si="2"/>
        <v>0.91713463333512724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32182380.999999996</v>
      </c>
      <c r="Q38" s="186">
        <f t="shared" si="11"/>
        <v>0.91709134686244875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19">
        <v>31510380.999999996</v>
      </c>
      <c r="AA38" s="186">
        <f t="shared" si="4"/>
        <v>0.89794157093096727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5"/>
        <v>2.5533034575308584E-4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6"/>
        <v>2.5533034575308584E-4</v>
      </c>
      <c r="AO38" s="120">
        <v>1</v>
      </c>
      <c r="AP38" s="119">
        <v>12800</v>
      </c>
      <c r="AQ38" s="119">
        <v>8960</v>
      </c>
      <c r="AR38" s="186">
        <f t="shared" si="7"/>
        <v>2.5533034575308584E-4</v>
      </c>
      <c r="AS38" s="207"/>
      <c r="AT38" s="207"/>
      <c r="AU38" s="207"/>
      <c r="AV38" s="207"/>
      <c r="AW38" s="207"/>
    </row>
    <row r="39" spans="1:49" s="75" customFormat="1" ht="14" thickBot="1" x14ac:dyDescent="0.35">
      <c r="A39" s="164" t="s">
        <v>50</v>
      </c>
      <c r="B39" s="170">
        <v>40546275.312668934</v>
      </c>
      <c r="C39" s="118">
        <v>3</v>
      </c>
      <c r="D39" s="119">
        <v>37065688.18</v>
      </c>
      <c r="E39" s="119">
        <v>29652550.544</v>
      </c>
      <c r="F39" s="186">
        <f t="shared" si="1"/>
        <v>0.91415766045515401</v>
      </c>
      <c r="G39" s="115">
        <v>3</v>
      </c>
      <c r="H39" s="114">
        <v>37065688.18</v>
      </c>
      <c r="I39" s="114">
        <v>29652550.544</v>
      </c>
      <c r="J39" s="186">
        <f t="shared" si="2"/>
        <v>0.91415766045515401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28715072.192000002</v>
      </c>
      <c r="Q39" s="186">
        <f t="shared" si="11"/>
        <v>0.88525616627440873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28715072.192000002</v>
      </c>
      <c r="AA39" s="186">
        <f t="shared" si="4"/>
        <v>0.88525616627440873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5"/>
        <v>0.38100746470226432</v>
      </c>
      <c r="AG39" s="122">
        <v>0</v>
      </c>
      <c r="AH39" s="121">
        <v>0</v>
      </c>
      <c r="AI39" s="120">
        <v>3</v>
      </c>
      <c r="AJ39" s="119">
        <v>24728322.920000002</v>
      </c>
      <c r="AK39" s="119">
        <v>19782658.32</v>
      </c>
      <c r="AL39" s="119">
        <v>4000000</v>
      </c>
      <c r="AM39" s="119">
        <v>3200000</v>
      </c>
      <c r="AN39" s="186">
        <f t="shared" si="6"/>
        <v>0.60987902660132842</v>
      </c>
      <c r="AO39" s="120">
        <v>3</v>
      </c>
      <c r="AP39" s="119">
        <v>20728322.920000002</v>
      </c>
      <c r="AQ39" s="119">
        <v>16582658.32</v>
      </c>
      <c r="AR39" s="186">
        <f t="shared" si="7"/>
        <v>0.51122631512155958</v>
      </c>
      <c r="AS39" s="207"/>
      <c r="AT39" s="207"/>
      <c r="AU39" s="207"/>
      <c r="AV39" s="207"/>
      <c r="AW39" s="207"/>
    </row>
    <row r="40" spans="1:49" s="76" customFormat="1" ht="27.5" thickBot="1" x14ac:dyDescent="0.35">
      <c r="A40" s="157" t="s">
        <v>183</v>
      </c>
      <c r="B40" s="127">
        <f>SUM(B41:B43)</f>
        <v>410001275.73928237</v>
      </c>
      <c r="C40" s="138">
        <f>SUM(C41:C43)</f>
        <v>2399</v>
      </c>
      <c r="D40" s="139">
        <f t="shared" ref="D40:AQ40" si="15">SUM(D41:D43)</f>
        <v>349341223.32999998</v>
      </c>
      <c r="E40" s="139">
        <f t="shared" si="15"/>
        <v>296695060.9465</v>
      </c>
      <c r="F40" s="187">
        <f>D40/B40</f>
        <v>0.85204911301823416</v>
      </c>
      <c r="G40" s="138">
        <f t="shared" si="15"/>
        <v>2374</v>
      </c>
      <c r="H40" s="139">
        <f t="shared" si="15"/>
        <v>346486348.75999999</v>
      </c>
      <c r="I40" s="139">
        <f t="shared" si="15"/>
        <v>294268417.14000005</v>
      </c>
      <c r="J40" s="187">
        <f t="shared" ref="J40" si="16">H40/B40</f>
        <v>0.8450860259769748</v>
      </c>
      <c r="K40" s="138">
        <f t="shared" si="15"/>
        <v>522</v>
      </c>
      <c r="L40" s="139">
        <f t="shared" si="15"/>
        <v>72185760.760000005</v>
      </c>
      <c r="M40" s="139">
        <f t="shared" si="15"/>
        <v>61357896.5955</v>
      </c>
      <c r="N40" s="138">
        <f t="shared" si="15"/>
        <v>1450</v>
      </c>
      <c r="O40" s="139">
        <f t="shared" si="15"/>
        <v>213191187.72999999</v>
      </c>
      <c r="P40" s="139">
        <f t="shared" si="15"/>
        <v>181212509.30999997</v>
      </c>
      <c r="Q40" s="187">
        <f t="shared" si="11"/>
        <v>0.51997688871965153</v>
      </c>
      <c r="R40" s="138">
        <f t="shared" si="15"/>
        <v>60</v>
      </c>
      <c r="S40" s="139">
        <f t="shared" si="15"/>
        <v>9945169.9499999993</v>
      </c>
      <c r="T40" s="139">
        <f t="shared" si="15"/>
        <v>8453394.4499999993</v>
      </c>
      <c r="U40" s="138">
        <f t="shared" si="15"/>
        <v>176</v>
      </c>
      <c r="V40" s="139">
        <f t="shared" si="15"/>
        <v>2244302.0900000008</v>
      </c>
      <c r="W40" s="139">
        <f t="shared" si="15"/>
        <v>1907656.8425</v>
      </c>
      <c r="X40" s="138">
        <f t="shared" si="15"/>
        <v>1390</v>
      </c>
      <c r="Y40" s="139">
        <f t="shared" si="15"/>
        <v>201001715.68999997</v>
      </c>
      <c r="Z40" s="139">
        <f t="shared" si="15"/>
        <v>170851458.01749998</v>
      </c>
      <c r="AA40" s="187">
        <f t="shared" si="4"/>
        <v>0.49024656161756897</v>
      </c>
      <c r="AB40" s="138">
        <f t="shared" si="15"/>
        <v>960</v>
      </c>
      <c r="AC40" s="138">
        <f t="shared" si="15"/>
        <v>1027</v>
      </c>
      <c r="AD40" s="139">
        <f t="shared" si="15"/>
        <v>137697788.78999999</v>
      </c>
      <c r="AE40" s="139">
        <f t="shared" si="15"/>
        <v>117043120.124</v>
      </c>
      <c r="AF40" s="187">
        <f t="shared" si="5"/>
        <v>0.33584722033294667</v>
      </c>
      <c r="AG40" s="138">
        <f t="shared" si="15"/>
        <v>6</v>
      </c>
      <c r="AH40" s="139">
        <f t="shared" si="15"/>
        <v>917591.41</v>
      </c>
      <c r="AI40" s="138">
        <f t="shared" si="15"/>
        <v>940</v>
      </c>
      <c r="AJ40" s="139">
        <f t="shared" si="15"/>
        <v>129609678.78</v>
      </c>
      <c r="AK40" s="139">
        <f t="shared" si="15"/>
        <v>110168226.03299999</v>
      </c>
      <c r="AL40" s="139">
        <f t="shared" si="15"/>
        <v>77407874.109999999</v>
      </c>
      <c r="AM40" s="139">
        <f t="shared" si="15"/>
        <v>65796692.645000018</v>
      </c>
      <c r="AN40" s="187">
        <f t="shared" si="6"/>
        <v>0.31612018412942233</v>
      </c>
      <c r="AO40" s="138">
        <f t="shared" si="15"/>
        <v>641</v>
      </c>
      <c r="AP40" s="139">
        <f t="shared" si="15"/>
        <v>85549308.180000007</v>
      </c>
      <c r="AQ40" s="139">
        <f t="shared" si="15"/>
        <v>72716911.306999981</v>
      </c>
      <c r="AR40" s="187">
        <f t="shared" si="7"/>
        <v>0.20865619997338827</v>
      </c>
      <c r="AS40" s="207"/>
      <c r="AT40" s="207"/>
      <c r="AU40" s="207"/>
      <c r="AV40" s="207"/>
      <c r="AW40" s="207"/>
    </row>
    <row r="41" spans="1:49" s="113" customFormat="1" x14ac:dyDescent="0.3">
      <c r="A41" s="158" t="s">
        <v>52</v>
      </c>
      <c r="B41" s="167">
        <v>109127.20351764707</v>
      </c>
      <c r="C41" s="201">
        <v>5</v>
      </c>
      <c r="D41" s="147">
        <v>99811</v>
      </c>
      <c r="E41" s="147">
        <v>84839.35</v>
      </c>
      <c r="F41" s="202">
        <f t="shared" si="1"/>
        <v>0.91462987030414888</v>
      </c>
      <c r="G41" s="148">
        <v>5</v>
      </c>
      <c r="H41" s="147">
        <v>99811</v>
      </c>
      <c r="I41" s="147">
        <v>84839.35</v>
      </c>
      <c r="J41" s="202">
        <f t="shared" si="2"/>
        <v>0.91462987030414888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0.91462987030414888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0.91462987030414888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5"/>
        <v>0.91462987030414888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6"/>
        <v>0.91462987030414888</v>
      </c>
      <c r="AO41" s="148">
        <v>5</v>
      </c>
      <c r="AP41" s="147">
        <v>99811</v>
      </c>
      <c r="AQ41" s="147">
        <v>84839.35</v>
      </c>
      <c r="AR41" s="202">
        <f t="shared" si="7"/>
        <v>0.91462987030414888</v>
      </c>
      <c r="AS41" s="207"/>
      <c r="AT41" s="207"/>
      <c r="AU41" s="207"/>
      <c r="AV41" s="207"/>
      <c r="AW41" s="207"/>
    </row>
    <row r="42" spans="1:49" s="113" customFormat="1" ht="27" x14ac:dyDescent="0.3">
      <c r="A42" s="159" t="s">
        <v>53</v>
      </c>
      <c r="B42" s="168">
        <v>397274912.29783529</v>
      </c>
      <c r="C42" s="203">
        <v>2335</v>
      </c>
      <c r="D42" s="109">
        <v>345406988.88999999</v>
      </c>
      <c r="E42" s="109">
        <v>293350961.70599997</v>
      </c>
      <c r="F42" s="202">
        <f t="shared" si="1"/>
        <v>0.86944072781280957</v>
      </c>
      <c r="G42" s="110">
        <v>2310</v>
      </c>
      <c r="H42" s="109">
        <v>342552113.81999999</v>
      </c>
      <c r="I42" s="109">
        <v>290924317.89950001</v>
      </c>
      <c r="J42" s="202">
        <f t="shared" si="2"/>
        <v>0.86225458295033275</v>
      </c>
      <c r="K42" s="110">
        <v>519</v>
      </c>
      <c r="L42" s="109">
        <v>71665760.760000005</v>
      </c>
      <c r="M42" s="111">
        <v>60915896.5955</v>
      </c>
      <c r="N42" s="110">
        <v>1389</v>
      </c>
      <c r="O42" s="109">
        <v>209810966.45999998</v>
      </c>
      <c r="P42" s="109">
        <v>178339321.23999998</v>
      </c>
      <c r="Q42" s="202">
        <f t="shared" si="11"/>
        <v>0.52812538613741011</v>
      </c>
      <c r="R42" s="110">
        <v>59</v>
      </c>
      <c r="S42" s="109">
        <v>9890169.9499999993</v>
      </c>
      <c r="T42" s="111">
        <v>8406644.4499999993</v>
      </c>
      <c r="U42" s="110">
        <v>166</v>
      </c>
      <c r="V42" s="109">
        <v>2202157.2000000007</v>
      </c>
      <c r="W42" s="111">
        <v>1871833.6825000001</v>
      </c>
      <c r="X42" s="110">
        <v>1330</v>
      </c>
      <c r="Y42" s="109">
        <v>197718639.30999997</v>
      </c>
      <c r="Z42" s="109">
        <v>168060843.10749999</v>
      </c>
      <c r="AA42" s="202">
        <f t="shared" si="4"/>
        <v>0.49768720145552803</v>
      </c>
      <c r="AB42" s="110">
        <v>919</v>
      </c>
      <c r="AC42" s="112">
        <v>986</v>
      </c>
      <c r="AD42" s="109">
        <v>135857821.15000001</v>
      </c>
      <c r="AE42" s="109">
        <v>115479147.63500001</v>
      </c>
      <c r="AF42" s="202">
        <f t="shared" si="5"/>
        <v>0.3419743279639767</v>
      </c>
      <c r="AG42" s="112">
        <v>6</v>
      </c>
      <c r="AH42" s="111">
        <v>917591.41</v>
      </c>
      <c r="AI42" s="110">
        <v>893</v>
      </c>
      <c r="AJ42" s="109">
        <v>126905765.68000001</v>
      </c>
      <c r="AK42" s="109">
        <v>107869899.933</v>
      </c>
      <c r="AL42" s="109">
        <v>75472550.200000003</v>
      </c>
      <c r="AM42" s="109">
        <v>64151667.324000016</v>
      </c>
      <c r="AN42" s="202">
        <f t="shared" si="6"/>
        <v>0.31944067382956037</v>
      </c>
      <c r="AO42" s="110">
        <v>607</v>
      </c>
      <c r="AP42" s="109">
        <v>83990771.150000006</v>
      </c>
      <c r="AQ42" s="109">
        <v>71392154.856999993</v>
      </c>
      <c r="AR42" s="202">
        <f t="shared" si="7"/>
        <v>0.21141725427411959</v>
      </c>
      <c r="AS42" s="212"/>
      <c r="AT42" s="207"/>
      <c r="AU42" s="207"/>
      <c r="AV42" s="207"/>
      <c r="AW42" s="207"/>
    </row>
    <row r="43" spans="1:49" s="113" customFormat="1" ht="33.75" customHeight="1" thickBot="1" x14ac:dyDescent="0.35">
      <c r="A43" s="161" t="s">
        <v>54</v>
      </c>
      <c r="B43" s="170">
        <v>12617236.237929411</v>
      </c>
      <c r="C43" s="204">
        <v>59</v>
      </c>
      <c r="D43" s="114">
        <v>3834423.4400000004</v>
      </c>
      <c r="E43" s="114">
        <v>3259259.8905000002</v>
      </c>
      <c r="F43" s="202">
        <f t="shared" si="1"/>
        <v>0.30390359407499368</v>
      </c>
      <c r="G43" s="115">
        <v>59</v>
      </c>
      <c r="H43" s="114">
        <v>3834423.9400000004</v>
      </c>
      <c r="I43" s="114">
        <v>3259259.8905000002</v>
      </c>
      <c r="J43" s="202">
        <f t="shared" si="2"/>
        <v>0.30390363370332357</v>
      </c>
      <c r="K43" s="115">
        <v>3</v>
      </c>
      <c r="L43" s="114">
        <v>520000</v>
      </c>
      <c r="M43" s="116">
        <v>442000</v>
      </c>
      <c r="N43" s="115">
        <v>56</v>
      </c>
      <c r="O43" s="114">
        <v>3280410.27</v>
      </c>
      <c r="P43" s="114">
        <v>2788348.72</v>
      </c>
      <c r="Q43" s="202">
        <f t="shared" si="11"/>
        <v>0.25999436074110804</v>
      </c>
      <c r="R43" s="115">
        <v>1</v>
      </c>
      <c r="S43" s="114">
        <v>55000</v>
      </c>
      <c r="T43" s="116">
        <v>46750</v>
      </c>
      <c r="U43" s="115">
        <v>10</v>
      </c>
      <c r="V43" s="114">
        <v>42144.89</v>
      </c>
      <c r="W43" s="116">
        <v>35823.159999999996</v>
      </c>
      <c r="X43" s="115">
        <v>55</v>
      </c>
      <c r="Y43" s="114">
        <v>3183265.38</v>
      </c>
      <c r="Z43" s="114">
        <v>2705775.5599999996</v>
      </c>
      <c r="AA43" s="202">
        <f t="shared" si="4"/>
        <v>0.25229498124403821</v>
      </c>
      <c r="AB43" s="115">
        <v>36</v>
      </c>
      <c r="AC43" s="117">
        <v>36</v>
      </c>
      <c r="AD43" s="114">
        <v>1740156.64</v>
      </c>
      <c r="AE43" s="114">
        <v>1479133.139</v>
      </c>
      <c r="AF43" s="202">
        <f t="shared" si="5"/>
        <v>0.13791900279784042</v>
      </c>
      <c r="AG43" s="117">
        <v>0</v>
      </c>
      <c r="AH43" s="116">
        <v>0</v>
      </c>
      <c r="AI43" s="115">
        <v>42</v>
      </c>
      <c r="AJ43" s="114">
        <v>2604102.1</v>
      </c>
      <c r="AK43" s="114">
        <v>2213486.75</v>
      </c>
      <c r="AL43" s="114">
        <v>1935323.91</v>
      </c>
      <c r="AM43" s="114">
        <v>1645025.321</v>
      </c>
      <c r="AN43" s="202">
        <f t="shared" si="6"/>
        <v>0.20639243419820075</v>
      </c>
      <c r="AO43" s="115">
        <v>29</v>
      </c>
      <c r="AP43" s="114">
        <v>1458726.03</v>
      </c>
      <c r="AQ43" s="114">
        <v>1239917.1000000001</v>
      </c>
      <c r="AR43" s="202">
        <f t="shared" si="7"/>
        <v>0.11561375268657001</v>
      </c>
      <c r="AS43" s="207"/>
      <c r="AT43" s="207"/>
      <c r="AU43" s="207"/>
      <c r="AV43" s="207"/>
      <c r="AW43" s="207"/>
    </row>
    <row r="44" spans="1:49" s="76" customFormat="1" ht="48" customHeight="1" thickBot="1" x14ac:dyDescent="0.35">
      <c r="A44" s="157" t="s">
        <v>184</v>
      </c>
      <c r="B44" s="127">
        <f>SUM(B45:B48)</f>
        <v>355990398.80668664</v>
      </c>
      <c r="C44" s="138">
        <f>C45+C46+C47+C48</f>
        <v>197</v>
      </c>
      <c r="D44" s="139">
        <f t="shared" ref="D44:E44" si="17">D45+D46+D47+D48</f>
        <v>325304683.92000002</v>
      </c>
      <c r="E44" s="139">
        <f t="shared" si="17"/>
        <v>243978512.94</v>
      </c>
      <c r="F44" s="187">
        <f>D44/B44</f>
        <v>0.91380184693309696</v>
      </c>
      <c r="G44" s="138">
        <f>G45+G46+G47+G48</f>
        <v>154</v>
      </c>
      <c r="H44" s="139">
        <f t="shared" ref="H44:AE44" si="18">H45+H46+H47+H48</f>
        <v>243621086.05000001</v>
      </c>
      <c r="I44" s="139">
        <f t="shared" si="18"/>
        <v>182715814.53500003</v>
      </c>
      <c r="J44" s="187">
        <f t="shared" si="2"/>
        <v>0.68434735000337321</v>
      </c>
      <c r="K44" s="138">
        <f t="shared" si="18"/>
        <v>57</v>
      </c>
      <c r="L44" s="139">
        <f t="shared" si="18"/>
        <v>78020336.109999999</v>
      </c>
      <c r="M44" s="139">
        <f t="shared" si="18"/>
        <v>58515252.082500003</v>
      </c>
      <c r="N44" s="138">
        <f t="shared" si="18"/>
        <v>77</v>
      </c>
      <c r="O44" s="139">
        <f t="shared" si="18"/>
        <v>123631644.60999998</v>
      </c>
      <c r="P44" s="139">
        <f t="shared" si="18"/>
        <v>92723733.457500011</v>
      </c>
      <c r="Q44" s="187">
        <f t="shared" si="11"/>
        <v>0.34728926685782791</v>
      </c>
      <c r="R44" s="138">
        <f t="shared" si="18"/>
        <v>1</v>
      </c>
      <c r="S44" s="139">
        <f t="shared" si="18"/>
        <v>34698.800000000003</v>
      </c>
      <c r="T44" s="139">
        <f t="shared" si="18"/>
        <v>26024.100000000002</v>
      </c>
      <c r="U44" s="138">
        <f t="shared" si="18"/>
        <v>6</v>
      </c>
      <c r="V44" s="139">
        <f t="shared" si="18"/>
        <v>478458.48</v>
      </c>
      <c r="W44" s="139">
        <f t="shared" si="18"/>
        <v>358843.86</v>
      </c>
      <c r="X44" s="138">
        <f t="shared" si="18"/>
        <v>76</v>
      </c>
      <c r="Y44" s="139">
        <f t="shared" si="18"/>
        <v>123118487.32999998</v>
      </c>
      <c r="Z44" s="139">
        <f t="shared" si="18"/>
        <v>92338865.497500002</v>
      </c>
      <c r="AA44" s="187">
        <f t="shared" si="4"/>
        <v>0.34584777494759622</v>
      </c>
      <c r="AB44" s="138">
        <f t="shared" si="18"/>
        <v>55</v>
      </c>
      <c r="AC44" s="138">
        <f t="shared" si="18"/>
        <v>75</v>
      </c>
      <c r="AD44" s="139">
        <f t="shared" si="18"/>
        <v>56251832.189999998</v>
      </c>
      <c r="AE44" s="139">
        <f t="shared" si="18"/>
        <v>42188874.142499998</v>
      </c>
      <c r="AF44" s="187">
        <f t="shared" si="5"/>
        <v>0.15801502618767652</v>
      </c>
      <c r="AG44" s="138">
        <f>SUM(AG45:AG48)</f>
        <v>1</v>
      </c>
      <c r="AH44" s="139">
        <f>SUM(AH45:AH48)</f>
        <v>32938.699999999997</v>
      </c>
      <c r="AI44" s="138">
        <f t="shared" ref="AI44:AM44" si="19">AI45+AI46+AI47+AI48</f>
        <v>60</v>
      </c>
      <c r="AJ44" s="139">
        <f t="shared" si="19"/>
        <v>53800186.269999996</v>
      </c>
      <c r="AK44" s="139">
        <f t="shared" si="19"/>
        <v>40350139.480000004</v>
      </c>
      <c r="AL44" s="139">
        <f t="shared" si="19"/>
        <v>26586163.25</v>
      </c>
      <c r="AM44" s="139">
        <f t="shared" si="19"/>
        <v>19939622.350000001</v>
      </c>
      <c r="AN44" s="187">
        <f t="shared" si="6"/>
        <v>0.15112819460958299</v>
      </c>
      <c r="AO44" s="138">
        <f t="shared" ref="AO44:AQ44" si="20">AO45+AO46+AO47+AO48</f>
        <v>43</v>
      </c>
      <c r="AP44" s="139">
        <f t="shared" si="20"/>
        <v>35798854.079999998</v>
      </c>
      <c r="AQ44" s="139">
        <f t="shared" si="20"/>
        <v>26849140.379999999</v>
      </c>
      <c r="AR44" s="187">
        <f t="shared" si="7"/>
        <v>0.10056129097863631</v>
      </c>
      <c r="AS44" s="207"/>
      <c r="AT44" s="207"/>
      <c r="AU44" s="207"/>
      <c r="AV44" s="207"/>
      <c r="AW44" s="207"/>
    </row>
    <row r="45" spans="1:49" x14ac:dyDescent="0.3">
      <c r="A45" s="158" t="s">
        <v>56</v>
      </c>
      <c r="B45" s="167">
        <v>102059717.81092</v>
      </c>
      <c r="C45" s="132">
        <v>27</v>
      </c>
      <c r="D45" s="133">
        <v>38653978.299999997</v>
      </c>
      <c r="E45" s="133">
        <v>28990483.725000001</v>
      </c>
      <c r="F45" s="186">
        <f t="shared" si="1"/>
        <v>0.37873883182404966</v>
      </c>
      <c r="G45" s="135">
        <v>27</v>
      </c>
      <c r="H45" s="133">
        <v>38653978.299999997</v>
      </c>
      <c r="I45" s="133">
        <v>28990483.725000001</v>
      </c>
      <c r="J45" s="186">
        <f t="shared" si="2"/>
        <v>0.37873883182404966</v>
      </c>
      <c r="K45" s="135">
        <v>1</v>
      </c>
      <c r="L45" s="133">
        <v>34737</v>
      </c>
      <c r="M45" s="136">
        <v>26052.75</v>
      </c>
      <c r="N45" s="135">
        <v>14</v>
      </c>
      <c r="O45" s="133">
        <v>22045950.529999997</v>
      </c>
      <c r="P45" s="133">
        <v>16534462.897500001</v>
      </c>
      <c r="Q45" s="186">
        <f t="shared" si="11"/>
        <v>0.21601030262344273</v>
      </c>
      <c r="R45" s="135">
        <v>1</v>
      </c>
      <c r="S45" s="133">
        <v>34698.800000000003</v>
      </c>
      <c r="T45" s="136">
        <v>26024.100000000002</v>
      </c>
      <c r="U45" s="135">
        <v>0</v>
      </c>
      <c r="V45" s="133">
        <v>0</v>
      </c>
      <c r="W45" s="136">
        <v>0</v>
      </c>
      <c r="X45" s="135">
        <v>13</v>
      </c>
      <c r="Y45" s="133">
        <v>22011251.729999997</v>
      </c>
      <c r="Z45" s="133">
        <v>16508438.797499999</v>
      </c>
      <c r="AA45" s="186">
        <f t="shared" si="4"/>
        <v>0.21567031736045891</v>
      </c>
      <c r="AB45" s="135">
        <v>12</v>
      </c>
      <c r="AC45" s="137">
        <v>21</v>
      </c>
      <c r="AD45" s="133">
        <v>21090622.669999998</v>
      </c>
      <c r="AE45" s="133">
        <v>15817967.002500001</v>
      </c>
      <c r="AF45" s="186">
        <f t="shared" si="5"/>
        <v>0.20664982347955682</v>
      </c>
      <c r="AG45" s="137">
        <v>1</v>
      </c>
      <c r="AH45" s="136">
        <v>32938.699999999997</v>
      </c>
      <c r="AI45" s="135">
        <v>9</v>
      </c>
      <c r="AJ45" s="133">
        <v>14507606.619999999</v>
      </c>
      <c r="AK45" s="133">
        <v>10880704.93</v>
      </c>
      <c r="AL45" s="133">
        <v>4351080.67</v>
      </c>
      <c r="AM45" s="133">
        <v>3263310.5</v>
      </c>
      <c r="AN45" s="186">
        <f t="shared" si="6"/>
        <v>0.14214821411594908</v>
      </c>
      <c r="AO45" s="135">
        <v>8</v>
      </c>
      <c r="AP45" s="133">
        <v>10531525.949999999</v>
      </c>
      <c r="AQ45" s="133">
        <v>7898644.4299999997</v>
      </c>
      <c r="AR45" s="186">
        <f t="shared" si="7"/>
        <v>0.10318983998673339</v>
      </c>
      <c r="AS45" s="207"/>
      <c r="AT45" s="207"/>
      <c r="AU45" s="207"/>
      <c r="AV45" s="207"/>
      <c r="AW45" s="207"/>
    </row>
    <row r="46" spans="1:49" x14ac:dyDescent="0.3">
      <c r="A46" s="159" t="s">
        <v>57</v>
      </c>
      <c r="B46" s="168">
        <v>11005737.273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5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6"/>
        <v>0</v>
      </c>
      <c r="AO46" s="72">
        <v>0</v>
      </c>
      <c r="AP46" s="70">
        <v>0</v>
      </c>
      <c r="AQ46" s="70">
        <v>0</v>
      </c>
      <c r="AR46" s="186">
        <f t="shared" si="7"/>
        <v>0</v>
      </c>
      <c r="AS46" s="207"/>
      <c r="AT46" s="207"/>
      <c r="AU46" s="207"/>
      <c r="AV46" s="207"/>
      <c r="AW46" s="207"/>
    </row>
    <row r="47" spans="1:49" x14ac:dyDescent="0.3">
      <c r="A47" s="159" t="s">
        <v>58</v>
      </c>
      <c r="B47" s="168">
        <v>80086834.763726667</v>
      </c>
      <c r="C47" s="69">
        <v>26</v>
      </c>
      <c r="D47" s="70">
        <v>59429970.590000004</v>
      </c>
      <c r="E47" s="70">
        <v>44572477.942500003</v>
      </c>
      <c r="F47" s="186">
        <f t="shared" si="1"/>
        <v>0.74206916486749863</v>
      </c>
      <c r="G47" s="72">
        <v>20</v>
      </c>
      <c r="H47" s="70">
        <v>51788348.070000008</v>
      </c>
      <c r="I47" s="70">
        <v>38841261.049999997</v>
      </c>
      <c r="J47" s="186">
        <f t="shared" si="2"/>
        <v>0.64665245196400556</v>
      </c>
      <c r="K47" s="72">
        <v>9</v>
      </c>
      <c r="L47" s="70">
        <v>6820760.8300000001</v>
      </c>
      <c r="M47" s="71">
        <v>5115570.6225000005</v>
      </c>
      <c r="N47" s="72">
        <v>12</v>
      </c>
      <c r="O47" s="70">
        <v>39575172.82</v>
      </c>
      <c r="P47" s="70">
        <v>29681379.615000002</v>
      </c>
      <c r="Q47" s="186">
        <f t="shared" si="11"/>
        <v>0.49415328919859608</v>
      </c>
      <c r="R47" s="72">
        <v>0</v>
      </c>
      <c r="S47" s="70">
        <v>0</v>
      </c>
      <c r="T47" s="71">
        <v>0</v>
      </c>
      <c r="U47" s="72">
        <v>1</v>
      </c>
      <c r="V47" s="70">
        <v>152632.85</v>
      </c>
      <c r="W47" s="71">
        <v>114474.63750000001</v>
      </c>
      <c r="X47" s="72">
        <v>12</v>
      </c>
      <c r="Y47" s="70">
        <v>39422539.969999999</v>
      </c>
      <c r="Z47" s="70">
        <v>29566904.977500003</v>
      </c>
      <c r="AA47" s="186">
        <f t="shared" si="4"/>
        <v>0.4922474472402979</v>
      </c>
      <c r="AB47" s="72">
        <v>7</v>
      </c>
      <c r="AC47" s="73">
        <v>9</v>
      </c>
      <c r="AD47" s="70">
        <v>7202952.0300000003</v>
      </c>
      <c r="AE47" s="70">
        <v>5402214.0225000009</v>
      </c>
      <c r="AF47" s="186">
        <f t="shared" si="5"/>
        <v>8.9939277176457944E-2</v>
      </c>
      <c r="AG47" s="73">
        <v>0</v>
      </c>
      <c r="AH47" s="71">
        <v>0</v>
      </c>
      <c r="AI47" s="72">
        <v>10</v>
      </c>
      <c r="AJ47" s="70">
        <v>11207345.65</v>
      </c>
      <c r="AK47" s="70">
        <v>8405509.2000000011</v>
      </c>
      <c r="AL47" s="70">
        <v>10792794.09</v>
      </c>
      <c r="AM47" s="70">
        <v>8094595.5399999991</v>
      </c>
      <c r="AN47" s="186">
        <f t="shared" si="6"/>
        <v>0.13993992499596311</v>
      </c>
      <c r="AO47" s="72">
        <v>6</v>
      </c>
      <c r="AP47" s="70">
        <v>6918917.6100000003</v>
      </c>
      <c r="AQ47" s="70">
        <v>5189188.17</v>
      </c>
      <c r="AR47" s="186">
        <f t="shared" si="7"/>
        <v>8.6392696507638131E-2</v>
      </c>
      <c r="AS47" s="207"/>
      <c r="AT47" s="207"/>
      <c r="AU47" s="207"/>
      <c r="AV47" s="207"/>
      <c r="AW47" s="207"/>
    </row>
    <row r="48" spans="1:49" ht="27.5" thickBot="1" x14ac:dyDescent="0.35">
      <c r="A48" s="161" t="s">
        <v>59</v>
      </c>
      <c r="B48" s="170">
        <v>162838108.95903999</v>
      </c>
      <c r="C48" s="95">
        <v>144</v>
      </c>
      <c r="D48" s="91">
        <v>227220735.03</v>
      </c>
      <c r="E48" s="91">
        <v>170415551.27250001</v>
      </c>
      <c r="F48" s="186">
        <f t="shared" si="1"/>
        <v>1.3953781242151044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0.94068127331625007</v>
      </c>
      <c r="K48" s="93">
        <v>47</v>
      </c>
      <c r="L48" s="91">
        <v>71164838.280000001</v>
      </c>
      <c r="M48" s="96">
        <v>53373628.710000001</v>
      </c>
      <c r="N48" s="93">
        <v>51</v>
      </c>
      <c r="O48" s="91">
        <v>62010521.259999998</v>
      </c>
      <c r="P48" s="91">
        <v>46507890.945</v>
      </c>
      <c r="Q48" s="186">
        <f t="shared" si="11"/>
        <v>0.38081086581273194</v>
      </c>
      <c r="R48" s="93">
        <v>0</v>
      </c>
      <c r="S48" s="91">
        <v>0</v>
      </c>
      <c r="T48" s="96">
        <v>0</v>
      </c>
      <c r="U48" s="93">
        <v>5</v>
      </c>
      <c r="V48" s="91">
        <v>325825.63</v>
      </c>
      <c r="W48" s="96">
        <v>244369.2225</v>
      </c>
      <c r="X48" s="93">
        <v>51</v>
      </c>
      <c r="Y48" s="91">
        <v>61684695.629999995</v>
      </c>
      <c r="Z48" s="91">
        <v>46263521.722499996</v>
      </c>
      <c r="AA48" s="186">
        <f t="shared" si="4"/>
        <v>0.37880994826288517</v>
      </c>
      <c r="AB48" s="93">
        <v>36</v>
      </c>
      <c r="AC48" s="94">
        <v>45</v>
      </c>
      <c r="AD48" s="91">
        <v>27958257.489999998</v>
      </c>
      <c r="AE48" s="91">
        <v>20968693.1175</v>
      </c>
      <c r="AF48" s="186">
        <f t="shared" si="5"/>
        <v>0.17169357755826414</v>
      </c>
      <c r="AG48" s="94">
        <v>0</v>
      </c>
      <c r="AH48" s="96">
        <v>0</v>
      </c>
      <c r="AI48" s="93">
        <v>41</v>
      </c>
      <c r="AJ48" s="91">
        <v>28085234</v>
      </c>
      <c r="AK48" s="91">
        <v>21063925.350000001</v>
      </c>
      <c r="AL48" s="91">
        <v>11442288.49</v>
      </c>
      <c r="AM48" s="91">
        <v>8581716.3100000005</v>
      </c>
      <c r="AN48" s="186">
        <f t="shared" si="6"/>
        <v>0.17247334901846909</v>
      </c>
      <c r="AO48" s="93">
        <v>29</v>
      </c>
      <c r="AP48" s="91">
        <v>18348410.52</v>
      </c>
      <c r="AQ48" s="91">
        <v>13761307.779999999</v>
      </c>
      <c r="AR48" s="186">
        <f t="shared" si="7"/>
        <v>0.11267884795085238</v>
      </c>
      <c r="AS48" s="207"/>
      <c r="AT48" s="207"/>
      <c r="AU48" s="207"/>
      <c r="AV48" s="207"/>
      <c r="AW48" s="207"/>
    </row>
    <row r="49" spans="1:49" s="76" customFormat="1" ht="27.5" thickBot="1" x14ac:dyDescent="0.35">
      <c r="A49" s="157" t="s">
        <v>185</v>
      </c>
      <c r="B49" s="127">
        <f>SUM(B50:B52)</f>
        <v>13744369.590999998</v>
      </c>
      <c r="C49" s="138">
        <f>C50+C51+C52</f>
        <v>10</v>
      </c>
      <c r="D49" s="139">
        <f>D50+D51+D52</f>
        <v>3660935.08</v>
      </c>
      <c r="E49" s="139">
        <f>E50+E51+E52</f>
        <v>2745701.31</v>
      </c>
      <c r="F49" s="187">
        <f>D49/B49</f>
        <v>0.26635889378274802</v>
      </c>
      <c r="G49" s="138">
        <f>G50+G51+G52</f>
        <v>10</v>
      </c>
      <c r="H49" s="139">
        <f>H50+H51+H52</f>
        <v>3660935.08</v>
      </c>
      <c r="I49" s="139">
        <f>I50+I51+I52</f>
        <v>2745701.31</v>
      </c>
      <c r="J49" s="187">
        <f t="shared" si="2"/>
        <v>0.26635889378274802</v>
      </c>
      <c r="K49" s="138">
        <f>K50+K51+K52</f>
        <v>9</v>
      </c>
      <c r="L49" s="139">
        <f>L50+L51+L52</f>
        <v>2531274.2400000002</v>
      </c>
      <c r="M49" s="139">
        <f>M50+M51+M52</f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5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6"/>
        <v>0</v>
      </c>
      <c r="AO49" s="138">
        <v>0</v>
      </c>
      <c r="AP49" s="139">
        <v>0</v>
      </c>
      <c r="AQ49" s="139">
        <v>0</v>
      </c>
      <c r="AR49" s="187">
        <f t="shared" si="7"/>
        <v>0</v>
      </c>
      <c r="AS49" s="207"/>
      <c r="AT49" s="207"/>
      <c r="AU49" s="207"/>
      <c r="AV49" s="207"/>
      <c r="AW49" s="207"/>
    </row>
    <row r="50" spans="1:49" x14ac:dyDescent="0.3">
      <c r="A50" s="158" t="s">
        <v>61</v>
      </c>
      <c r="B50" s="167">
        <v>7948535.3925000001</v>
      </c>
      <c r="C50" s="132">
        <v>4</v>
      </c>
      <c r="D50" s="133">
        <v>3030195.58</v>
      </c>
      <c r="E50" s="133">
        <v>2272646.6850000001</v>
      </c>
      <c r="F50" s="186">
        <f t="shared" si="1"/>
        <v>0.38122690915601909</v>
      </c>
      <c r="G50" s="135">
        <v>4</v>
      </c>
      <c r="H50" s="133">
        <v>3030195.58</v>
      </c>
      <c r="I50" s="133">
        <v>2272646.6850000001</v>
      </c>
      <c r="J50" s="186">
        <f t="shared" si="2"/>
        <v>0.38122690915601909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5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6"/>
        <v>0</v>
      </c>
      <c r="AO50" s="135">
        <v>0</v>
      </c>
      <c r="AP50" s="133">
        <v>0</v>
      </c>
      <c r="AQ50" s="133">
        <v>0</v>
      </c>
      <c r="AR50" s="186">
        <f t="shared" si="7"/>
        <v>0</v>
      </c>
      <c r="AS50" s="207"/>
      <c r="AT50" s="207"/>
      <c r="AU50" s="207"/>
      <c r="AV50" s="207"/>
      <c r="AW50" s="207"/>
    </row>
    <row r="51" spans="1:49" ht="54" x14ac:dyDescent="0.3">
      <c r="A51" s="159" t="s">
        <v>62</v>
      </c>
      <c r="B51" s="168">
        <v>2894572.3929999997</v>
      </c>
      <c r="C51" s="69">
        <v>3</v>
      </c>
      <c r="D51" s="70">
        <v>421000</v>
      </c>
      <c r="E51" s="70">
        <v>315750</v>
      </c>
      <c r="F51" s="186">
        <f t="shared" si="1"/>
        <v>0.14544462630062818</v>
      </c>
      <c r="G51" s="72">
        <v>3</v>
      </c>
      <c r="H51" s="70">
        <v>421000</v>
      </c>
      <c r="I51" s="70">
        <v>315750</v>
      </c>
      <c r="J51" s="186">
        <f t="shared" si="2"/>
        <v>0.14544462630062818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5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6"/>
        <v>0</v>
      </c>
      <c r="AO51" s="72">
        <v>0</v>
      </c>
      <c r="AP51" s="70">
        <v>0</v>
      </c>
      <c r="AQ51" s="70">
        <v>0</v>
      </c>
      <c r="AR51" s="186">
        <f t="shared" si="7"/>
        <v>0</v>
      </c>
      <c r="AS51" s="207"/>
      <c r="AT51" s="207"/>
      <c r="AU51" s="207"/>
      <c r="AV51" s="207"/>
      <c r="AW51" s="207"/>
    </row>
    <row r="52" spans="1:49" ht="27.5" thickBot="1" x14ac:dyDescent="0.35">
      <c r="A52" s="161" t="s">
        <v>63</v>
      </c>
      <c r="B52" s="170">
        <v>2901261.8054999998</v>
      </c>
      <c r="C52" s="95">
        <v>3</v>
      </c>
      <c r="D52" s="91">
        <v>209739.5</v>
      </c>
      <c r="E52" s="91">
        <v>157304.625</v>
      </c>
      <c r="F52" s="186">
        <f t="shared" si="1"/>
        <v>7.2292510659462447E-2</v>
      </c>
      <c r="G52" s="93">
        <v>3</v>
      </c>
      <c r="H52" s="91">
        <v>209739.5</v>
      </c>
      <c r="I52" s="91">
        <v>157304.625</v>
      </c>
      <c r="J52" s="186">
        <f t="shared" si="2"/>
        <v>7.2292510659462447E-2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5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6"/>
        <v>0</v>
      </c>
      <c r="AO52" s="93">
        <v>0</v>
      </c>
      <c r="AP52" s="91">
        <v>0</v>
      </c>
      <c r="AQ52" s="91">
        <v>0</v>
      </c>
      <c r="AR52" s="186">
        <f t="shared" si="7"/>
        <v>0</v>
      </c>
      <c r="AS52" s="207"/>
      <c r="AT52" s="207"/>
      <c r="AU52" s="207"/>
      <c r="AV52" s="207"/>
      <c r="AW52" s="207"/>
    </row>
    <row r="53" spans="1:49" ht="14" thickBot="1" x14ac:dyDescent="0.35">
      <c r="A53" s="157" t="s">
        <v>186</v>
      </c>
      <c r="B53" s="127">
        <f>B54</f>
        <v>185281766.55366001</v>
      </c>
      <c r="C53" s="138">
        <f>C54</f>
        <v>75</v>
      </c>
      <c r="D53" s="139">
        <f>D54</f>
        <v>81059579.069999993</v>
      </c>
      <c r="E53" s="139">
        <f>E54</f>
        <v>60794684.302499995</v>
      </c>
      <c r="F53" s="187">
        <f t="shared" ref="F53" si="21">F54</f>
        <v>0.43749355685533192</v>
      </c>
      <c r="G53" s="138">
        <f t="shared" ref="G53:AR53" si="22">G54</f>
        <v>75</v>
      </c>
      <c r="H53" s="139">
        <f t="shared" si="22"/>
        <v>81059579.069999993</v>
      </c>
      <c r="I53" s="139">
        <f t="shared" si="22"/>
        <v>60794684.302499995</v>
      </c>
      <c r="J53" s="187">
        <f t="shared" si="22"/>
        <v>0.43749355685533192</v>
      </c>
      <c r="K53" s="138">
        <f t="shared" si="22"/>
        <v>0</v>
      </c>
      <c r="L53" s="139">
        <f t="shared" si="22"/>
        <v>0</v>
      </c>
      <c r="M53" s="139">
        <f t="shared" si="22"/>
        <v>0</v>
      </c>
      <c r="N53" s="138">
        <f t="shared" si="22"/>
        <v>65</v>
      </c>
      <c r="O53" s="139">
        <f t="shared" si="22"/>
        <v>77475488.090000004</v>
      </c>
      <c r="P53" s="139">
        <f t="shared" si="22"/>
        <v>58106616.067500003</v>
      </c>
      <c r="Q53" s="187">
        <f t="shared" si="22"/>
        <v>0.41814955422266065</v>
      </c>
      <c r="R53" s="138">
        <f t="shared" si="22"/>
        <v>0</v>
      </c>
      <c r="S53" s="139">
        <f t="shared" si="22"/>
        <v>0</v>
      </c>
      <c r="T53" s="139">
        <f t="shared" si="22"/>
        <v>0</v>
      </c>
      <c r="U53" s="138">
        <f t="shared" si="22"/>
        <v>3</v>
      </c>
      <c r="V53" s="139">
        <f t="shared" si="22"/>
        <v>131502.94</v>
      </c>
      <c r="W53" s="139">
        <f t="shared" si="22"/>
        <v>98627.205000000002</v>
      </c>
      <c r="X53" s="138">
        <f t="shared" si="22"/>
        <v>65</v>
      </c>
      <c r="Y53" s="139">
        <f t="shared" si="22"/>
        <v>77343985.150000006</v>
      </c>
      <c r="Z53" s="139">
        <f t="shared" si="22"/>
        <v>58007988.862500004</v>
      </c>
      <c r="AA53" s="187">
        <f t="shared" si="22"/>
        <v>0.41743980850700807</v>
      </c>
      <c r="AB53" s="138">
        <f t="shared" si="22"/>
        <v>51</v>
      </c>
      <c r="AC53" s="138">
        <f t="shared" si="22"/>
        <v>82</v>
      </c>
      <c r="AD53" s="139">
        <f t="shared" si="22"/>
        <v>59885500.960000001</v>
      </c>
      <c r="AE53" s="139">
        <f t="shared" si="22"/>
        <v>44914125.719999999</v>
      </c>
      <c r="AF53" s="187">
        <f t="shared" si="22"/>
        <v>0.32321313680186864</v>
      </c>
      <c r="AG53" s="138">
        <f t="shared" si="22"/>
        <v>0</v>
      </c>
      <c r="AH53" s="138">
        <f t="shared" si="22"/>
        <v>0</v>
      </c>
      <c r="AI53" s="138">
        <f t="shared" si="22"/>
        <v>33</v>
      </c>
      <c r="AJ53" s="139">
        <f t="shared" si="22"/>
        <v>54412951.390000001</v>
      </c>
      <c r="AK53" s="139">
        <f t="shared" si="22"/>
        <v>40809713.32</v>
      </c>
      <c r="AL53" s="138">
        <f t="shared" si="22"/>
        <v>0</v>
      </c>
      <c r="AM53" s="138">
        <f t="shared" si="22"/>
        <v>0</v>
      </c>
      <c r="AN53" s="187">
        <f t="shared" si="22"/>
        <v>0.29367677350076055</v>
      </c>
      <c r="AO53" s="138">
        <f t="shared" si="22"/>
        <v>33</v>
      </c>
      <c r="AP53" s="139">
        <f t="shared" si="22"/>
        <v>54412951.390000001</v>
      </c>
      <c r="AQ53" s="139">
        <f t="shared" si="22"/>
        <v>40809713.32</v>
      </c>
      <c r="AR53" s="187">
        <f t="shared" si="22"/>
        <v>0.29367677350076055</v>
      </c>
      <c r="AS53" s="207"/>
      <c r="AT53" s="207"/>
      <c r="AU53" s="207"/>
      <c r="AV53" s="207"/>
      <c r="AW53" s="207"/>
    </row>
    <row r="54" spans="1:49" ht="14" thickBot="1" x14ac:dyDescent="0.35">
      <c r="A54" s="165" t="s">
        <v>64</v>
      </c>
      <c r="B54" s="171">
        <v>185281766.55366001</v>
      </c>
      <c r="C54" s="152">
        <v>75</v>
      </c>
      <c r="D54" s="153">
        <v>81059579.069999993</v>
      </c>
      <c r="E54" s="153">
        <v>60794684.302499995</v>
      </c>
      <c r="F54" s="186">
        <f t="shared" si="1"/>
        <v>0.43749355685533192</v>
      </c>
      <c r="G54" s="210">
        <v>75</v>
      </c>
      <c r="H54" s="211">
        <v>81059579.069999993</v>
      </c>
      <c r="I54" s="211">
        <v>60794684.302499995</v>
      </c>
      <c r="J54" s="186">
        <f t="shared" si="2"/>
        <v>0.43749355685533192</v>
      </c>
      <c r="K54" s="154">
        <v>0</v>
      </c>
      <c r="L54" s="153">
        <v>0</v>
      </c>
      <c r="M54" s="155">
        <v>0</v>
      </c>
      <c r="N54" s="154">
        <v>65</v>
      </c>
      <c r="O54" s="153">
        <v>77475488.090000004</v>
      </c>
      <c r="P54" s="153">
        <v>58106616.067500003</v>
      </c>
      <c r="Q54" s="186">
        <f t="shared" si="11"/>
        <v>0.41814955422266065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65</v>
      </c>
      <c r="Y54" s="153">
        <v>77343985.150000006</v>
      </c>
      <c r="Z54" s="153">
        <v>58007988.862500004</v>
      </c>
      <c r="AA54" s="186">
        <f t="shared" si="4"/>
        <v>0.41743980850700807</v>
      </c>
      <c r="AB54" s="154">
        <v>51</v>
      </c>
      <c r="AC54" s="156">
        <v>82</v>
      </c>
      <c r="AD54" s="153">
        <v>59885500.960000001</v>
      </c>
      <c r="AE54" s="153">
        <v>44914125.719999999</v>
      </c>
      <c r="AF54" s="186">
        <f t="shared" si="5"/>
        <v>0.32321313680186864</v>
      </c>
      <c r="AG54" s="156">
        <v>0</v>
      </c>
      <c r="AH54" s="155">
        <v>0</v>
      </c>
      <c r="AI54" s="154">
        <v>33</v>
      </c>
      <c r="AJ54" s="153">
        <v>54412951.390000001</v>
      </c>
      <c r="AK54" s="153">
        <v>40809713.32</v>
      </c>
      <c r="AL54" s="153">
        <v>0</v>
      </c>
      <c r="AM54" s="153">
        <v>0</v>
      </c>
      <c r="AN54" s="186">
        <f t="shared" si="6"/>
        <v>0.29367677350076055</v>
      </c>
      <c r="AO54" s="154">
        <v>33</v>
      </c>
      <c r="AP54" s="153">
        <v>54412951.390000001</v>
      </c>
      <c r="AQ54" s="153">
        <v>40809713.32</v>
      </c>
      <c r="AR54" s="186">
        <f t="shared" si="7"/>
        <v>0.29367677350076055</v>
      </c>
      <c r="AS54" s="207"/>
      <c r="AT54" s="207"/>
      <c r="AU54" s="207"/>
      <c r="AV54" s="207"/>
      <c r="AW54" s="207"/>
    </row>
    <row r="55" spans="1:49" ht="14" thickBot="1" x14ac:dyDescent="0.35">
      <c r="A55" s="166" t="s">
        <v>65</v>
      </c>
      <c r="B55" s="127">
        <f>SUM(B4+B24+B35+B40+B44+B49+B53)</f>
        <v>3103756466.6450968</v>
      </c>
      <c r="C55" s="128">
        <f>SUM(C4+C24+C35+C40+C44+C49+C53)</f>
        <v>9017</v>
      </c>
      <c r="D55" s="129">
        <f>SUM(D4+D24+D35+D40+D44+D49+D53)</f>
        <v>3023872103.1700006</v>
      </c>
      <c r="E55" s="129">
        <f>SUM(E4+E24+E35+E40+E44+E49+E53)</f>
        <v>2248545154.3804998</v>
      </c>
      <c r="F55" s="187">
        <f>D55/B55</f>
        <v>0.97426203881213513</v>
      </c>
      <c r="G55" s="128">
        <f>SUM(G4+G24+G35+G40+G44+G49+G53)</f>
        <v>8356</v>
      </c>
      <c r="H55" s="130">
        <f>SUM(H4+H24+H35+H40+H44+H49+H53)</f>
        <v>2273327774.2200003</v>
      </c>
      <c r="I55" s="130">
        <f>SUM(I4+I24+I35+I40+I44+I49+I53)</f>
        <v>1685351419.7865</v>
      </c>
      <c r="J55" s="187">
        <f t="shared" si="2"/>
        <v>0.73244399122502002</v>
      </c>
      <c r="K55" s="128">
        <f t="shared" ref="K55:P55" si="23">SUM(K4+K24+K35+K40+K44+K49+K53)</f>
        <v>1334</v>
      </c>
      <c r="L55" s="130">
        <f t="shared" si="23"/>
        <v>577543085.32000005</v>
      </c>
      <c r="M55" s="130">
        <f t="shared" si="23"/>
        <v>436176511.76800001</v>
      </c>
      <c r="N55" s="128">
        <f t="shared" si="23"/>
        <v>6169</v>
      </c>
      <c r="O55" s="130">
        <f t="shared" si="23"/>
        <v>1570298334.05</v>
      </c>
      <c r="P55" s="130">
        <f t="shared" si="23"/>
        <v>1152145017.6645</v>
      </c>
      <c r="Q55" s="187">
        <f t="shared" si="11"/>
        <v>0.50593477643152918</v>
      </c>
      <c r="R55" s="128">
        <f t="shared" ref="R55:Z55" si="24">SUM(R4+R24+R35+R40+R44+R49+R53)</f>
        <v>94</v>
      </c>
      <c r="S55" s="130">
        <f t="shared" si="24"/>
        <v>21448415.77</v>
      </c>
      <c r="T55" s="130">
        <f t="shared" si="24"/>
        <v>16127476.964999998</v>
      </c>
      <c r="U55" s="128">
        <f t="shared" si="24"/>
        <v>278</v>
      </c>
      <c r="V55" s="130">
        <f t="shared" si="24"/>
        <v>5292499.7400000012</v>
      </c>
      <c r="W55" s="130">
        <f t="shared" si="24"/>
        <v>4282456.8049999997</v>
      </c>
      <c r="X55" s="128">
        <f t="shared" si="24"/>
        <v>6075</v>
      </c>
      <c r="Y55" s="130">
        <f t="shared" si="24"/>
        <v>1543557418.5400002</v>
      </c>
      <c r="Z55" s="130">
        <f t="shared" si="24"/>
        <v>1131735083.8944998</v>
      </c>
      <c r="AA55" s="187">
        <f t="shared" si="4"/>
        <v>0.49731911479783647</v>
      </c>
      <c r="AB55" s="128">
        <f>SUM(AB4+AB24+AB35+AB40+AB44+AB49+AB53)</f>
        <v>4031</v>
      </c>
      <c r="AC55" s="128">
        <f>SUM(AC4+AC24+AC35+AC40+AC44+AC49+AC53)</f>
        <v>4205</v>
      </c>
      <c r="AD55" s="130">
        <f>SUM(AD4+AD24+AD35+AD40+AD44+AD49+AD53)</f>
        <v>640842002.98000002</v>
      </c>
      <c r="AE55" s="206">
        <f>SUM(AE4+AE24+AE35+AE40+AE44+AE49+AE53)</f>
        <v>452227517.3915</v>
      </c>
      <c r="AF55" s="187">
        <f t="shared" si="5"/>
        <v>0.20647303029953798</v>
      </c>
      <c r="AG55" s="128">
        <f t="shared" ref="AG55:AM55" si="25">SUM(AG4+AG24+AG35+AG40+AG44+AG49+AG53)</f>
        <v>20</v>
      </c>
      <c r="AH55" s="130">
        <f t="shared" si="25"/>
        <v>3832803.5000000005</v>
      </c>
      <c r="AI55" s="128">
        <f t="shared" si="25"/>
        <v>5131</v>
      </c>
      <c r="AJ55" s="129">
        <f t="shared" si="25"/>
        <v>919908295.99999988</v>
      </c>
      <c r="AK55" s="129">
        <f t="shared" si="25"/>
        <v>659476139.24300015</v>
      </c>
      <c r="AL55" s="129">
        <f t="shared" si="25"/>
        <v>307795876.87</v>
      </c>
      <c r="AM55" s="129">
        <f t="shared" si="25"/>
        <v>238787693.82499999</v>
      </c>
      <c r="AN55" s="187">
        <f t="shared" si="6"/>
        <v>0.29638546254704851</v>
      </c>
      <c r="AO55" s="128">
        <f>SUM(AO4+AO24+AO35+AO40+AO44+AO49+AO53)</f>
        <v>4306</v>
      </c>
      <c r="AP55" s="130">
        <f>SUM(AP4+AP24+AP35+AP40+AP44+AP49+AP53)</f>
        <v>721705426.37000012</v>
      </c>
      <c r="AQ55" s="130">
        <f>SUM(AQ4+AQ24+AQ35+AQ40+AQ44+AQ49+AQ53)</f>
        <v>506218000.30699998</v>
      </c>
      <c r="AR55" s="187">
        <f t="shared" si="7"/>
        <v>0.23252643502346168</v>
      </c>
      <c r="AS55" s="207"/>
      <c r="AT55" s="207"/>
      <c r="AU55" s="207"/>
      <c r="AV55" s="207"/>
      <c r="AW55" s="207"/>
    </row>
    <row r="56" spans="1:49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74"/>
      <c r="AK56" s="74"/>
      <c r="AL56" s="74"/>
      <c r="AM56" s="74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49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49" ht="12" customHeight="1" x14ac:dyDescent="0.3">
      <c r="A58" s="58" t="s">
        <v>224</v>
      </c>
      <c r="B58" s="77"/>
      <c r="F58" s="81"/>
      <c r="G58" s="61"/>
      <c r="H58" s="61"/>
      <c r="I58" s="61"/>
      <c r="J58" s="61"/>
      <c r="K58" s="58"/>
      <c r="L58" s="62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49" ht="15" customHeight="1" x14ac:dyDescent="0.3">
      <c r="A59" s="58" t="s">
        <v>223</v>
      </c>
      <c r="B59" s="77"/>
      <c r="F59" s="81"/>
      <c r="G59" s="61"/>
      <c r="H59" s="61"/>
      <c r="I59" s="61"/>
      <c r="J59" s="61"/>
      <c r="K59" s="58"/>
      <c r="L59" s="62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49" ht="12.75" customHeight="1" x14ac:dyDescent="0.3">
      <c r="A60" s="58" t="s">
        <v>221</v>
      </c>
      <c r="B60" s="77"/>
      <c r="F60" s="81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49" ht="24.75" customHeight="1" x14ac:dyDescent="0.3">
      <c r="A61" s="58"/>
      <c r="B61" s="77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49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49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9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G3" sqref="G3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8" t="s">
        <v>66</v>
      </c>
      <c r="B1" s="238" t="s">
        <v>67</v>
      </c>
      <c r="C1" s="238"/>
      <c r="D1" s="238" t="s">
        <v>201</v>
      </c>
      <c r="E1" s="238" t="s">
        <v>68</v>
      </c>
      <c r="F1" s="242" t="s">
        <v>69</v>
      </c>
      <c r="G1" s="243"/>
      <c r="H1" s="244"/>
      <c r="I1" s="245" t="s">
        <v>202</v>
      </c>
      <c r="J1" s="246"/>
      <c r="K1" s="247"/>
      <c r="L1" s="232" t="s">
        <v>203</v>
      </c>
      <c r="M1" s="233"/>
      <c r="N1" s="234"/>
      <c r="O1" s="235" t="s">
        <v>70</v>
      </c>
    </row>
    <row r="2" spans="1:15" ht="30.75" customHeight="1" thickBot="1" x14ac:dyDescent="0.3">
      <c r="A2" s="239"/>
      <c r="B2" s="240"/>
      <c r="C2" s="239"/>
      <c r="D2" s="241"/>
      <c r="E2" s="239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6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- 30 września 2019 r'!Z5</f>
        <v>6135577.9875000007</v>
      </c>
      <c r="G3" s="16">
        <f>F3/'Dane - 30 września 2019 r'!$B$1</f>
        <v>1398741.134731563</v>
      </c>
      <c r="H3" s="17">
        <f>G3/E3</f>
        <v>0.94462304978022005</v>
      </c>
      <c r="I3" s="16">
        <f>'Dane - 30 września 2019 r'!AK5</f>
        <v>382500</v>
      </c>
      <c r="J3" s="16">
        <f>I3/'Dane - 30 września 2019 r'!$B$1</f>
        <v>87199.361677875306</v>
      </c>
      <c r="K3" s="17">
        <f>J3/E3</f>
        <v>5.8889043098636698E-2</v>
      </c>
      <c r="L3" s="16">
        <f>'Dane - 30 września 2019 r'!AQ5</f>
        <v>0</v>
      </c>
      <c r="M3" s="16">
        <f>L3/'Dane - 30 września 2019 r'!$B$1</f>
        <v>0</v>
      </c>
      <c r="N3" s="17">
        <f>M3/E3</f>
        <v>0</v>
      </c>
      <c r="O3" s="19">
        <f>'Dane - 30 września 2019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- 30 września 2019 r'!Z6</f>
        <v>10950225.18</v>
      </c>
      <c r="G4" s="22">
        <f>F4/'Dane - 30 września 2019 r'!$B$1</f>
        <v>2496346.7867320189</v>
      </c>
      <c r="H4" s="18">
        <f t="shared" ref="H4:H53" si="0">G4/E4</f>
        <v>0.694297534899741</v>
      </c>
      <c r="I4" s="22">
        <f>'Dane - 30 września 2019 r'!AK6</f>
        <v>5788677.79</v>
      </c>
      <c r="J4" s="22">
        <f>I4/'Dane - 30 września 2019 r'!$B$1</f>
        <v>1319657.5379003761</v>
      </c>
      <c r="K4" s="18">
        <f>J4/E4</f>
        <v>0.36703032621342679</v>
      </c>
      <c r="L4" s="22">
        <f>'Dane - 30 września 2019 r'!AQ6</f>
        <v>278489.99</v>
      </c>
      <c r="M4" s="22">
        <f>L4/'Dane - 30 września 2019 r'!$B$1</f>
        <v>63487.972187393141</v>
      </c>
      <c r="N4" s="18">
        <f t="shared" ref="N4:N53" si="1">M4/E4</f>
        <v>1.7657619854649739E-2</v>
      </c>
      <c r="O4" s="23">
        <f>'Dane - 30 września 2019 r'!X6</f>
        <v>265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- 30 września 2019 r'!Z7</f>
        <v>0</v>
      </c>
      <c r="G5" s="22">
        <f>F5/'Dane - 30 września 2019 r'!$B$1</f>
        <v>0</v>
      </c>
      <c r="H5" s="18">
        <f t="shared" si="0"/>
        <v>0</v>
      </c>
      <c r="I5" s="22">
        <f>'Dane - 30 września 2019 r'!AK7</f>
        <v>0</v>
      </c>
      <c r="J5" s="22">
        <f>I5/'Dane - 30 września 2019 r'!$B$1</f>
        <v>0</v>
      </c>
      <c r="K5" s="18">
        <f>J5/E5</f>
        <v>0</v>
      </c>
      <c r="L5" s="22">
        <f>'Dane - 30 września 2019 r'!AQ7</f>
        <v>0</v>
      </c>
      <c r="M5" s="22">
        <f>L5/'Dane - 30 września 2019 r'!$B$1</f>
        <v>0</v>
      </c>
      <c r="N5" s="18">
        <f t="shared" si="1"/>
        <v>0</v>
      </c>
      <c r="O5" s="23">
        <f>'Dane - 30 września 2019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40449948.697499998</v>
      </c>
      <c r="G6" s="46">
        <f t="shared" si="2"/>
        <v>9221463.2845092881</v>
      </c>
      <c r="H6" s="47">
        <f t="shared" si="0"/>
        <v>0.31430851576868696</v>
      </c>
      <c r="I6" s="46">
        <f t="shared" si="2"/>
        <v>30841095.420000002</v>
      </c>
      <c r="J6" s="46">
        <f t="shared" si="2"/>
        <v>7030911.9844978927</v>
      </c>
      <c r="K6" s="47">
        <f>J6/E6</f>
        <v>0.23964477677421048</v>
      </c>
      <c r="L6" s="46">
        <f t="shared" si="2"/>
        <v>21407090.529999997</v>
      </c>
      <c r="M6" s="46">
        <f t="shared" si="2"/>
        <v>4880221.25384703</v>
      </c>
      <c r="N6" s="47">
        <f t="shared" si="1"/>
        <v>0.16633966341287509</v>
      </c>
      <c r="O6" s="48">
        <f>SUM(O7:O9)</f>
        <v>15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- 30 września 2019 r'!Z9</f>
        <v>19670415.622499999</v>
      </c>
      <c r="G7" s="22">
        <f>F7/'Dane - 30 września 2019 r'!$B$1</f>
        <v>4484307.67639348</v>
      </c>
      <c r="H7" s="18">
        <f t="shared" si="0"/>
        <v>0.3037698322649493</v>
      </c>
      <c r="I7" s="22">
        <f>'Dane - 30 września 2019 r'!AK9</f>
        <v>20493867.670000002</v>
      </c>
      <c r="J7" s="22">
        <f>I7/'Dane - 30 września 2019 r'!$B$1</f>
        <v>4672031.8408754142</v>
      </c>
      <c r="K7" s="18">
        <f>J7/E7</f>
        <v>0.31648638564886372</v>
      </c>
      <c r="L7" s="22">
        <f>'Dane - 30 września 2019 r'!AQ9</f>
        <v>19562199.969999999</v>
      </c>
      <c r="M7" s="22">
        <f>L7/'Dane - 30 września 2019 r'!$B$1</f>
        <v>4459637.5173828788</v>
      </c>
      <c r="N7" s="18">
        <f t="shared" si="1"/>
        <v>0.30209866012302639</v>
      </c>
      <c r="O7" s="208">
        <f>'Dane - 30 września 2019 r'!X9</f>
        <v>5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- 30 września 2019 r'!Z10</f>
        <v>20593542.674999997</v>
      </c>
      <c r="G8" s="22">
        <f>F8/'Dane - 30 września 2019 r'!$B$1</f>
        <v>4694754.9697936848</v>
      </c>
      <c r="H8" s="18">
        <f t="shared" si="0"/>
        <v>0.3993258457851262</v>
      </c>
      <c r="I8" s="22">
        <f>'Dane - 30 września 2019 r'!AK10</f>
        <v>10260241.850000001</v>
      </c>
      <c r="J8" s="22">
        <f>I8/'Dane - 30 września 2019 r'!$B$1</f>
        <v>2339049.7777271178</v>
      </c>
      <c r="K8" s="18">
        <f t="shared" ref="K8:K53" si="3">J8/E8</f>
        <v>0.19895458588021689</v>
      </c>
      <c r="L8" s="22">
        <f>'Dane - 30 września 2019 r'!AQ10</f>
        <v>1757904.66</v>
      </c>
      <c r="M8" s="22">
        <f>L8/'Dane - 30 września 2019 r'!$B$1</f>
        <v>400753.37056879059</v>
      </c>
      <c r="N8" s="18">
        <f t="shared" si="1"/>
        <v>3.408722706153397E-2</v>
      </c>
      <c r="O8" s="208">
        <f>'Dane - 30 września 2019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- 30 września 2019 r'!Z11</f>
        <v>185990.39999999999</v>
      </c>
      <c r="G9" s="22">
        <f>F9/'Dane - 30 września 2019 r'!$B$1</f>
        <v>42400.638322124702</v>
      </c>
      <c r="H9" s="18">
        <f t="shared" si="0"/>
        <v>1.5035687348271171E-2</v>
      </c>
      <c r="I9" s="22">
        <f>'Dane - 30 września 2019 r'!AK11</f>
        <v>86985.9</v>
      </c>
      <c r="J9" s="22">
        <f>I9/'Dane - 30 września 2019 r'!$B$1</f>
        <v>19830.365895360766</v>
      </c>
      <c r="K9" s="18">
        <f t="shared" si="3"/>
        <v>7.0320446437449526E-3</v>
      </c>
      <c r="L9" s="22">
        <f>'Dane - 30 września 2019 r'!AQ11</f>
        <v>86985.9</v>
      </c>
      <c r="M9" s="22">
        <f>L9/'Dane - 30 września 2019 r'!$B$1</f>
        <v>19830.365895360766</v>
      </c>
      <c r="N9" s="18">
        <f t="shared" si="1"/>
        <v>7.0320446437449526E-3</v>
      </c>
      <c r="O9" s="208">
        <f>'Dane - 30 września 2019 r'!X11</f>
        <v>4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- 30 września 2019 r'!Z12</f>
        <v>12101153.369999999</v>
      </c>
      <c r="G10" s="22">
        <f>F10/'Dane - 30 września 2019 r'!$B$1</f>
        <v>2758726.4037387436</v>
      </c>
      <c r="H10" s="18">
        <f t="shared" si="0"/>
        <v>0.4891358871877205</v>
      </c>
      <c r="I10" s="22">
        <f>'Dane - 30 września 2019 r'!AK12</f>
        <v>9976694.4199999999</v>
      </c>
      <c r="J10" s="22">
        <f>I10/'Dane - 30 września 2019 r'!$B$1</f>
        <v>2274408.8498803149</v>
      </c>
      <c r="K10" s="18">
        <f t="shared" si="3"/>
        <v>0.40326398047523315</v>
      </c>
      <c r="L10" s="22">
        <f>'Dane - 30 września 2019 r'!AQ12</f>
        <v>9367759.8300000001</v>
      </c>
      <c r="M10" s="22">
        <f>L10/'Dane - 30 września 2019 r'!$B$1</f>
        <v>2135588.699418671</v>
      </c>
      <c r="N10" s="18">
        <f t="shared" si="1"/>
        <v>0.37865047862033174</v>
      </c>
      <c r="O10" s="208">
        <f>'Dane - 30 września 2019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- 30 września 2019 r'!Z13</f>
        <v>27490381.100000001</v>
      </c>
      <c r="G11" s="22">
        <f>F11/'Dane - 30 września 2019 r'!$B$1</f>
        <v>6267042.3116379809</v>
      </c>
      <c r="H11" s="18">
        <f t="shared" si="0"/>
        <v>0.85263132489986115</v>
      </c>
      <c r="I11" s="22">
        <f>'Dane - 30 września 2019 r'!AK13</f>
        <v>26835697.870000001</v>
      </c>
      <c r="J11" s="22">
        <f>I11/'Dane - 30 września 2019 r'!$B$1</f>
        <v>6117792.7436452759</v>
      </c>
      <c r="K11" s="18">
        <f t="shared" si="3"/>
        <v>0.83232591597322314</v>
      </c>
      <c r="L11" s="22">
        <f>'Dane - 30 września 2019 r'!AQ13</f>
        <v>26835697.870000001</v>
      </c>
      <c r="M11" s="22">
        <f>L11/'Dane - 30 września 2019 r'!$B$1</f>
        <v>6117792.7436452759</v>
      </c>
      <c r="N11" s="18">
        <f t="shared" si="1"/>
        <v>0.83232591597322314</v>
      </c>
      <c r="O11" s="23">
        <f>'Dane - 30 września 2019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- 30 września 2019 r'!Z14</f>
        <v>225000</v>
      </c>
      <c r="G12" s="22">
        <f>F12/'Dane - 30 września 2019 r'!$B$1</f>
        <v>51293.74216345606</v>
      </c>
      <c r="H12" s="18">
        <f t="shared" si="0"/>
        <v>7.2757081082916397E-2</v>
      </c>
      <c r="I12" s="22">
        <f>'Dane - 30 września 2019 r'!AK14</f>
        <v>0</v>
      </c>
      <c r="J12" s="22">
        <f>I12/'Dane - 30 września 2019 r'!$B$1</f>
        <v>0</v>
      </c>
      <c r="K12" s="18">
        <f t="shared" si="3"/>
        <v>0</v>
      </c>
      <c r="L12" s="22">
        <f>'Dane - 30 września 2019 r'!AQ14</f>
        <v>0</v>
      </c>
      <c r="M12" s="22">
        <f>L12/'Dane - 30 września 2019 r'!$B$1</f>
        <v>0</v>
      </c>
      <c r="N12" s="18">
        <f t="shared" si="1"/>
        <v>0</v>
      </c>
      <c r="O12" s="23">
        <f>'Dane - 30 września 2019 r'!X14</f>
        <v>1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- 30 września 2019 r'!Z15</f>
        <v>16440804.292499999</v>
      </c>
      <c r="G13" s="22">
        <f>F13/'Dane - 30 września 2019 r'!$B$1</f>
        <v>3748046.1170637179</v>
      </c>
      <c r="H13" s="18">
        <f t="shared" si="0"/>
        <v>0.24097757232766157</v>
      </c>
      <c r="I13" s="22">
        <f>'Dane - 30 września 2019 r'!AK15</f>
        <v>10586305.870000001</v>
      </c>
      <c r="J13" s="22">
        <f>I13/'Dane - 30 września 2019 r'!$B$1</f>
        <v>2413383.3055967176</v>
      </c>
      <c r="K13" s="18">
        <f t="shared" si="3"/>
        <v>0.15516651394204739</v>
      </c>
      <c r="L13" s="22">
        <f>'Dane - 30 września 2019 r'!AQ15</f>
        <v>5866544.2400000002</v>
      </c>
      <c r="M13" s="22">
        <f>L13/'Dane - 30 września 2019 r'!$B$1</f>
        <v>1337408.9228314147</v>
      </c>
      <c r="N13" s="18">
        <f t="shared" si="1"/>
        <v>8.598761737909219E-2</v>
      </c>
      <c r="O13" s="23">
        <f>'Dane - 30 września 2019 r'!X15</f>
        <v>105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- 30 września 2019 r'!Z16</f>
        <v>14037843.000000002</v>
      </c>
      <c r="G14" s="22">
        <f>F14/'Dane - 30 września 2019 r'!$B$1</f>
        <v>3200237.7749914518</v>
      </c>
      <c r="H14" s="18">
        <f t="shared" si="0"/>
        <v>0.50813532082970614</v>
      </c>
      <c r="I14" s="22">
        <f>'Dane - 30 września 2019 r'!AK16</f>
        <v>8906011.379999999</v>
      </c>
      <c r="J14" s="22">
        <f>I14/'Dane - 30 września 2019 r'!$B$1</f>
        <v>2030322.8952467798</v>
      </c>
      <c r="K14" s="18">
        <f t="shared" si="3"/>
        <v>0.32237566340422191</v>
      </c>
      <c r="L14" s="22">
        <f>'Dane - 30 września 2019 r'!AQ16</f>
        <v>3501705.76</v>
      </c>
      <c r="M14" s="22">
        <f>L14/'Dane - 30 września 2019 r'!$B$1</f>
        <v>798291.52171435079</v>
      </c>
      <c r="N14" s="18">
        <f t="shared" si="1"/>
        <v>0.12675311868132658</v>
      </c>
      <c r="O14" s="23">
        <f>'Dane - 30 września 2019 r'!X16</f>
        <v>202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- 30 września 2019 r'!Z17</f>
        <v>69556750</v>
      </c>
      <c r="G15" s="22">
        <f>F15/'Dane - 30 września 2019 r'!$B$1</f>
        <v>15857004.445457654</v>
      </c>
      <c r="H15" s="18">
        <f t="shared" si="0"/>
        <v>0.90301847639280486</v>
      </c>
      <c r="I15" s="22">
        <f>'Dane - 30 września 2019 r'!AK17</f>
        <v>66879750</v>
      </c>
      <c r="J15" s="22">
        <f>I15/'Dane - 30 września 2019 r'!$B$1</f>
        <v>15246722.899806224</v>
      </c>
      <c r="K15" s="18">
        <f t="shared" si="3"/>
        <v>0.86826440203907884</v>
      </c>
      <c r="L15" s="22">
        <f>'Dane - 30 września 2019 r'!AQ17</f>
        <v>66879750</v>
      </c>
      <c r="M15" s="22">
        <f>L15/'Dane - 30 września 2019 r'!$B$1</f>
        <v>15246722.899806224</v>
      </c>
      <c r="N15" s="18">
        <f t="shared" si="1"/>
        <v>0.86826440203907884</v>
      </c>
      <c r="O15" s="23">
        <f>'Dane - 30 września 2019 r'!X17</f>
        <v>2309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- 30 września 2019 r'!Z18</f>
        <v>28100370.299999997</v>
      </c>
      <c r="G16" s="22">
        <f>F16/'Dane - 30 września 2019 r'!$B$1</f>
        <v>6406102.8838481698</v>
      </c>
      <c r="H16" s="18">
        <f t="shared" si="0"/>
        <v>0.3532452651694607</v>
      </c>
      <c r="I16" s="22">
        <f>'Dane - 30 września 2019 r'!AK18</f>
        <v>21441664.359999999</v>
      </c>
      <c r="J16" s="22">
        <f>I16/'Dane - 30 września 2019 r'!$B$1</f>
        <v>4888103.1254986888</v>
      </c>
      <c r="K16" s="18">
        <f t="shared" si="3"/>
        <v>0.26953973672449344</v>
      </c>
      <c r="L16" s="22">
        <f>'Dane - 30 września 2019 r'!AQ18</f>
        <v>7703648.8300000001</v>
      </c>
      <c r="M16" s="22">
        <f>L16/'Dane - 30 września 2019 r'!$B$1</f>
        <v>1756217.6746836887</v>
      </c>
      <c r="N16" s="18">
        <f t="shared" si="1"/>
        <v>9.6841338554380402E-2</v>
      </c>
      <c r="O16" s="23">
        <f>'Dane - 30 września 2019 r'!X18</f>
        <v>175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- 30 września 2019 r'!Z19</f>
        <v>141737411.85750002</v>
      </c>
      <c r="G17" s="22">
        <f>F17/'Dane - 30 września 2019 r'!$B$1</f>
        <v>32312187.816596381</v>
      </c>
      <c r="H17" s="18">
        <f t="shared" si="0"/>
        <v>0.61767623066373012</v>
      </c>
      <c r="I17" s="22">
        <f>'Dane - 30 września 2019 r'!AK19</f>
        <v>63956.1</v>
      </c>
      <c r="J17" s="22">
        <f>I17/'Dane - 30 września 2019 r'!$B$1</f>
        <v>14580.212014134277</v>
      </c>
      <c r="K17" s="18">
        <f t="shared" si="3"/>
        <v>2.7871373025824183E-4</v>
      </c>
      <c r="L17" s="22">
        <f>'Dane - 30 września 2019 r'!AQ19</f>
        <v>63956.1</v>
      </c>
      <c r="M17" s="22">
        <f>L17/'Dane - 30 września 2019 r'!$B$1</f>
        <v>14580.212014134277</v>
      </c>
      <c r="N17" s="18">
        <f t="shared" si="1"/>
        <v>2.7871373025824183E-4</v>
      </c>
      <c r="O17" s="23">
        <f>'Dane - 30 września 2019 r'!X19</f>
        <v>2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- 30 września 2019 r'!Z20</f>
        <v>5734369.9499999993</v>
      </c>
      <c r="G18" s="22">
        <f>F18/'Dane - 30 września 2019 r'!$B$1</f>
        <v>1307276.8608229794</v>
      </c>
      <c r="H18" s="18">
        <f t="shared" si="0"/>
        <v>0.24186435907918213</v>
      </c>
      <c r="I18" s="22">
        <f>'Dane - 30 września 2019 r'!AK20</f>
        <v>1644258</v>
      </c>
      <c r="J18" s="22">
        <f>I18/'Dane - 30 września 2019 r'!$B$1</f>
        <v>374845.09289866639</v>
      </c>
      <c r="K18" s="18">
        <f t="shared" si="3"/>
        <v>6.9351543552019682E-2</v>
      </c>
      <c r="L18" s="22">
        <f>'Dane - 30 września 2019 r'!AQ20</f>
        <v>0</v>
      </c>
      <c r="M18" s="22">
        <f>L18/'Dane - 30 września 2019 r'!$B$1</f>
        <v>0</v>
      </c>
      <c r="N18" s="18">
        <f t="shared" si="1"/>
        <v>0</v>
      </c>
      <c r="O18" s="23">
        <f>'Dane - 30 września 2019 r'!X20</f>
        <v>2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- 30 września 2019 r'!Z21</f>
        <v>0</v>
      </c>
      <c r="G19" s="22">
        <f>F19/'Dane - 30 września 2019 r'!$B$1</f>
        <v>0</v>
      </c>
      <c r="H19" s="18">
        <f t="shared" si="0"/>
        <v>0</v>
      </c>
      <c r="I19" s="22">
        <f>'Dane - 30 września 2019 r'!AK21</f>
        <v>0</v>
      </c>
      <c r="J19" s="22">
        <f>I19/'Dane - 30 września 2019 r'!$B$1</f>
        <v>0</v>
      </c>
      <c r="K19" s="18">
        <f t="shared" si="3"/>
        <v>0</v>
      </c>
      <c r="L19" s="22">
        <f>'Dane - 30 września 2019 r'!AQ21</f>
        <v>0</v>
      </c>
      <c r="M19" s="22">
        <f>L19/'Dane - 30 września 2019 r'!$B$1</f>
        <v>0</v>
      </c>
      <c r="N19" s="18">
        <f t="shared" si="1"/>
        <v>0</v>
      </c>
      <c r="O19" s="23">
        <f>'Dane - 30 września 2019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- 30 września 2019 r'!Z22</f>
        <v>0</v>
      </c>
      <c r="G20" s="22">
        <f>F20/'Dane - 30 września 2019 r'!$B$1</f>
        <v>0</v>
      </c>
      <c r="H20" s="18">
        <f t="shared" si="0"/>
        <v>0</v>
      </c>
      <c r="I20" s="22">
        <f>'Dane - 30 września 2019 r'!AK22</f>
        <v>0</v>
      </c>
      <c r="J20" s="22">
        <f>I20/'Dane - 30 września 2019 r'!$B$1</f>
        <v>0</v>
      </c>
      <c r="K20" s="18">
        <f t="shared" si="3"/>
        <v>0</v>
      </c>
      <c r="L20" s="22">
        <f>'Dane - 30 września 2019 r'!AQ22</f>
        <v>0</v>
      </c>
      <c r="M20" s="22">
        <f>L20/'Dane - 30 września 2019 r'!$B$1</f>
        <v>0</v>
      </c>
      <c r="N20" s="18">
        <f t="shared" si="1"/>
        <v>0</v>
      </c>
      <c r="O20" s="23">
        <f>'Dane - 30 września 2019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- 30 września 2019 r'!Z23</f>
        <v>789062.21249999991</v>
      </c>
      <c r="G21" s="22">
        <f>F21/'Dane - 30 września 2019 r'!$B$1</f>
        <v>179884.2385728941</v>
      </c>
      <c r="H21" s="27">
        <f t="shared" si="0"/>
        <v>0.15947184270646639</v>
      </c>
      <c r="I21" s="22">
        <f>'Dane - 30 września 2019 r'!AK23</f>
        <v>759062.21</v>
      </c>
      <c r="J21" s="22">
        <f>I21/'Dane - 30 września 2019 r'!$B$1</f>
        <v>173045.07238116951</v>
      </c>
      <c r="K21" s="27">
        <f t="shared" si="3"/>
        <v>0.15340875211096588</v>
      </c>
      <c r="L21" s="22">
        <f>'Dane - 30 września 2019 r'!AQ23</f>
        <v>0</v>
      </c>
      <c r="M21" s="22">
        <f>L21/'Dane - 30 września 2019 r'!$B$1</f>
        <v>0</v>
      </c>
      <c r="N21" s="27">
        <f t="shared" si="1"/>
        <v>0</v>
      </c>
      <c r="O21" s="23">
        <f>'Dane - 30 września 2019 r'!X23</f>
        <v>2</v>
      </c>
    </row>
    <row r="22" spans="1:15" ht="30.5" thickBot="1" x14ac:dyDescent="0.3">
      <c r="A22" s="237" t="s">
        <v>74</v>
      </c>
      <c r="B22" s="237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373748897.94749999</v>
      </c>
      <c r="G22" s="50">
        <f t="shared" si="4"/>
        <v>85204353.800866291</v>
      </c>
      <c r="H22" s="51">
        <f>G22/E22</f>
        <v>0.50426511503972915</v>
      </c>
      <c r="I22" s="50">
        <f t="shared" si="4"/>
        <v>184105673.41999999</v>
      </c>
      <c r="J22" s="50">
        <f t="shared" si="4"/>
        <v>41970973.081044115</v>
      </c>
      <c r="K22" s="51">
        <f t="shared" si="3"/>
        <v>0.24839690256329253</v>
      </c>
      <c r="L22" s="50">
        <f t="shared" si="4"/>
        <v>141904643.14999998</v>
      </c>
      <c r="M22" s="50">
        <f t="shared" si="4"/>
        <v>32350311.900148183</v>
      </c>
      <c r="N22" s="51">
        <f t="shared" si="1"/>
        <v>0.19145892227555963</v>
      </c>
      <c r="O22" s="52">
        <f t="shared" si="4"/>
        <v>3241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- 30 września 2019 r'!Z25</f>
        <v>8126483.2800000003</v>
      </c>
      <c r="G23" s="31">
        <f>F23/'Dane - 30 września 2019 r'!$B$1</f>
        <v>1852612.1691553632</v>
      </c>
      <c r="H23" s="32">
        <f t="shared" si="0"/>
        <v>0.12311351469666157</v>
      </c>
      <c r="I23" s="31">
        <f>'Dane - 30 września 2019 r'!AK25</f>
        <v>3585294.83</v>
      </c>
      <c r="J23" s="31">
        <f>I23/'Dane - 30 września 2019 r'!$B$1</f>
        <v>817347.50484440906</v>
      </c>
      <c r="K23" s="32">
        <f t="shared" si="3"/>
        <v>5.4316022384663015E-2</v>
      </c>
      <c r="L23" s="31">
        <f>'Dane - 30 września 2019 r'!AQ25</f>
        <v>0</v>
      </c>
      <c r="M23" s="31">
        <f>L23/'Dane - 30 września 2019 r'!$B$1</f>
        <v>0</v>
      </c>
      <c r="N23" s="32">
        <f t="shared" si="1"/>
        <v>0</v>
      </c>
      <c r="O23" s="33">
        <f>'Dane - 30 września 2019 r'!X25</f>
        <v>2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- 30 września 2019 r'!Z26</f>
        <v>1841633.1824999999</v>
      </c>
      <c r="G24" s="31">
        <f>F24/'Dane - 30 września 2019 r'!$B$1</f>
        <v>419841.14499031118</v>
      </c>
      <c r="H24" s="18">
        <f t="shared" si="0"/>
        <v>0.13994704833010371</v>
      </c>
      <c r="I24" s="31">
        <f>'Dane - 30 września 2019 r'!AK26</f>
        <v>473437.27</v>
      </c>
      <c r="J24" s="31">
        <f>I24/'Dane - 30 września 2019 r'!$B$1</f>
        <v>107930.5300353357</v>
      </c>
      <c r="K24" s="18">
        <f t="shared" si="3"/>
        <v>3.5976843345111899E-2</v>
      </c>
      <c r="L24" s="31">
        <f>'Dane - 30 września 2019 r'!AQ26</f>
        <v>0</v>
      </c>
      <c r="M24" s="31">
        <f>L24/'Dane - 30 września 2019 r'!$B$1</f>
        <v>0</v>
      </c>
      <c r="N24" s="18">
        <f t="shared" si="1"/>
        <v>0</v>
      </c>
      <c r="O24" s="33">
        <f>'Dane - 30 września 2019 r'!X26</f>
        <v>7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141706600</v>
      </c>
      <c r="E25" s="46">
        <v>106279950</v>
      </c>
      <c r="F25" s="46">
        <f>SUM(F26:F28)</f>
        <v>190728933.17999998</v>
      </c>
      <c r="G25" s="46">
        <f t="shared" ref="G25:O25" si="5">SUM(G26:G28)</f>
        <v>43480892.096204259</v>
      </c>
      <c r="H25" s="47">
        <f t="shared" si="0"/>
        <v>0.40911660286069251</v>
      </c>
      <c r="I25" s="46">
        <f t="shared" si="5"/>
        <v>89441031.909999996</v>
      </c>
      <c r="J25" s="46">
        <f t="shared" si="5"/>
        <v>20390067.68722216</v>
      </c>
      <c r="K25" s="47">
        <f t="shared" si="3"/>
        <v>0.19185243959206003</v>
      </c>
      <c r="L25" s="46">
        <f t="shared" si="5"/>
        <v>37182882.549999997</v>
      </c>
      <c r="M25" s="46">
        <f t="shared" si="5"/>
        <v>8476663.0685056429</v>
      </c>
      <c r="N25" s="47">
        <f t="shared" si="1"/>
        <v>7.9757875954078294E-2</v>
      </c>
      <c r="O25" s="48">
        <f t="shared" si="5"/>
        <v>339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77441659</v>
      </c>
      <c r="E26" s="22">
        <v>58081244</v>
      </c>
      <c r="F26" s="22">
        <f>'Dane - 30 września 2019 r'!Z28</f>
        <v>131672485.70249999</v>
      </c>
      <c r="G26" s="22">
        <f>F26/'Dane - 30 września 2019 r'!$B$1</f>
        <v>30017664.585090619</v>
      </c>
      <c r="H26" s="18">
        <f t="shared" si="0"/>
        <v>0.51682199825283737</v>
      </c>
      <c r="I26" s="22">
        <f>'Dane - 30 września 2019 r'!AK28</f>
        <v>73218841.239999995</v>
      </c>
      <c r="J26" s="22">
        <f>I26/'Dane - 30 września 2019 r'!$B$1</f>
        <v>16691859.395873703</v>
      </c>
      <c r="K26" s="18">
        <f t="shared" si="3"/>
        <v>0.28738811785563173</v>
      </c>
      <c r="L26" s="22">
        <f>'Dane - 30 września 2019 r'!AQ28</f>
        <v>36441571.049999997</v>
      </c>
      <c r="M26" s="22">
        <f>L26/'Dane - 30 września 2019 r'!$B$1</f>
        <v>8307664.6643109536</v>
      </c>
      <c r="N26" s="18">
        <f t="shared" si="1"/>
        <v>0.14303523981529997</v>
      </c>
      <c r="O26" s="23">
        <f>'Dane - 30 września 2019 r'!X28</f>
        <v>275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- 30 września 2019 r'!Z29</f>
        <v>6382681.7249999996</v>
      </c>
      <c r="G27" s="22">
        <f>F27/'Dane - 30 września 2019 r'!$B$1</f>
        <v>1455073.9142824574</v>
      </c>
      <c r="H27" s="18">
        <f t="shared" si="0"/>
        <v>7.9310708542907768E-2</v>
      </c>
      <c r="I27" s="22">
        <f>'Dane - 30 września 2019 r'!AK29</f>
        <v>2303877.04</v>
      </c>
      <c r="J27" s="22">
        <f>I27/'Dane - 30 września 2019 r'!$B$1</f>
        <v>525219.88829362823</v>
      </c>
      <c r="K27" s="18">
        <f t="shared" si="3"/>
        <v>2.8627797579572574E-2</v>
      </c>
      <c r="L27" s="22">
        <f>'Dane - 30 września 2019 r'!AQ29</f>
        <v>232494.05</v>
      </c>
      <c r="M27" s="22">
        <f>L27/'Dane - 30 września 2019 r'!$B$1</f>
        <v>53002.177134389603</v>
      </c>
      <c r="N27" s="18">
        <f t="shared" si="1"/>
        <v>2.8889530501397869E-3</v>
      </c>
      <c r="O27" s="23">
        <f>'Dane - 30 września 2019 r'!X29</f>
        <v>30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39802941</v>
      </c>
      <c r="E28" s="22">
        <v>29852206</v>
      </c>
      <c r="F28" s="22">
        <f>'Dane - 30 września 2019 r'!Z30</f>
        <v>52673765.752499998</v>
      </c>
      <c r="G28" s="22">
        <f>F28/'Dane - 30 września 2019 r'!$B$1</f>
        <v>12008153.596831186</v>
      </c>
      <c r="H28" s="18">
        <f t="shared" si="0"/>
        <v>0.40225347489666879</v>
      </c>
      <c r="I28" s="22">
        <f>'Dane - 30 września 2019 r'!AK30</f>
        <v>13918313.630000001</v>
      </c>
      <c r="J28" s="22">
        <f>I28/'Dane - 30 września 2019 r'!$B$1</f>
        <v>3172988.4030548278</v>
      </c>
      <c r="K28" s="18">
        <f t="shared" si="3"/>
        <v>0.10628991381926106</v>
      </c>
      <c r="L28" s="22">
        <f>'Dane - 30 września 2019 r'!AQ30</f>
        <v>508817.45</v>
      </c>
      <c r="M28" s="22">
        <f>L28/'Dane - 30 września 2019 r'!$B$1</f>
        <v>115996.22706029865</v>
      </c>
      <c r="N28" s="18">
        <f t="shared" si="1"/>
        <v>3.8856835927066381E-3</v>
      </c>
      <c r="O28" s="23">
        <f>'Dane - 30 września 2019 r'!X30</f>
        <v>34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- 30 września 2019 r'!Z31</f>
        <v>0</v>
      </c>
      <c r="G29" s="22">
        <f>F29/'Dane - 30 września 2019 r'!$B$1</f>
        <v>0</v>
      </c>
      <c r="H29" s="18">
        <v>0</v>
      </c>
      <c r="I29" s="22">
        <f>'Dane - 30 września 2019 r'!AK31</f>
        <v>0</v>
      </c>
      <c r="J29" s="22">
        <f>I29/'Dane - 30 września 2019 r'!$B$1</f>
        <v>0</v>
      </c>
      <c r="K29" s="18">
        <v>0</v>
      </c>
      <c r="L29" s="22">
        <f>'Dane - 30 września 2019 r'!AQ31</f>
        <v>0</v>
      </c>
      <c r="M29" s="22">
        <f>L29/'Dane - 30 września 2019 r'!$B$1</f>
        <v>0</v>
      </c>
      <c r="N29" s="18">
        <v>0</v>
      </c>
      <c r="O29" s="23">
        <f>'Dane - 30 września 2019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48674168</v>
      </c>
      <c r="E30" s="22">
        <v>36505626</v>
      </c>
      <c r="F30" s="22">
        <f>'Dane - 30 września 2019 r'!Z32</f>
        <v>156023247.38250002</v>
      </c>
      <c r="G30" s="22">
        <f>F30/'Dane - 30 września 2019 r'!$B$1</f>
        <v>35568960.989969231</v>
      </c>
      <c r="H30" s="18">
        <f t="shared" si="0"/>
        <v>0.97434189979290398</v>
      </c>
      <c r="I30" s="22">
        <f>'Dane - 30 września 2019 r'!AK32</f>
        <v>156164574.12000003</v>
      </c>
      <c r="J30" s="22">
        <f>I30/'Dane - 30 września 2019 r'!$B$1</f>
        <v>35601179.555454247</v>
      </c>
      <c r="K30" s="18">
        <f t="shared" si="3"/>
        <v>0.9752244641813359</v>
      </c>
      <c r="L30" s="22">
        <f>'Dane - 30 września 2019 r'!AQ32</f>
        <v>156164574.12</v>
      </c>
      <c r="M30" s="22">
        <f>L30/'Dane - 30 września 2019 r'!$B$1</f>
        <v>35601179.555454239</v>
      </c>
      <c r="N30" s="18">
        <f t="shared" si="1"/>
        <v>0.97522446418133579</v>
      </c>
      <c r="O30" s="23">
        <f>'Dane - 30 września 2019 r'!X32</f>
        <v>909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- 30 września 2019 r'!Z33</f>
        <v>2163340.6875</v>
      </c>
      <c r="G31" s="22">
        <f>F31/'Dane - 30 września 2019 r'!$B$1</f>
        <v>493181.5086059501</v>
      </c>
      <c r="H31" s="18">
        <f t="shared" si="0"/>
        <v>0.34977411957868804</v>
      </c>
      <c r="I31" s="22">
        <f>'Dane - 30 września 2019 r'!AK33</f>
        <v>1351009.91</v>
      </c>
      <c r="J31" s="22">
        <f>I31/'Dane - 30 września 2019 r'!$B$1</f>
        <v>307992.68437250657</v>
      </c>
      <c r="K31" s="18">
        <f t="shared" si="3"/>
        <v>0.21843452792376353</v>
      </c>
      <c r="L31" s="22">
        <f>'Dane - 30 września 2019 r'!AQ33</f>
        <v>763096.53</v>
      </c>
      <c r="M31" s="22">
        <f>L31/'Dane - 30 września 2019 r'!$B$1</f>
        <v>173964.78513621338</v>
      </c>
      <c r="N31" s="18">
        <f t="shared" si="1"/>
        <v>0.12337928023844921</v>
      </c>
      <c r="O31" s="23">
        <f>'Dane - 30 września 2019 r'!X33</f>
        <v>5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- 30 września 2019 r'!Z34</f>
        <v>0</v>
      </c>
      <c r="G32" s="22">
        <f>F32/'Dane - 30 września 2019 r'!$B$1</f>
        <v>0</v>
      </c>
      <c r="H32" s="27">
        <f t="shared" si="0"/>
        <v>0</v>
      </c>
      <c r="I32" s="22">
        <f>'Dane - 30 września 2019 r'!AK34</f>
        <v>0</v>
      </c>
      <c r="J32" s="22">
        <f>I32/'Dane - 30 września 2019 r'!$B$1</f>
        <v>0</v>
      </c>
      <c r="K32" s="27">
        <f t="shared" si="3"/>
        <v>0</v>
      </c>
      <c r="L32" s="22">
        <f>'Dane - 30 września 2019 r'!AQ34</f>
        <v>0</v>
      </c>
      <c r="M32" s="22">
        <f>L32/'Dane - 30 września 2019 r'!$B$1</f>
        <v>0</v>
      </c>
      <c r="N32" s="27">
        <f t="shared" si="1"/>
        <v>0</v>
      </c>
      <c r="O32" s="23">
        <f>'Dane - 30 września 2019 r'!X34</f>
        <v>0</v>
      </c>
    </row>
    <row r="33" spans="1:15" ht="20.5" thickBot="1" x14ac:dyDescent="0.3">
      <c r="A33" s="237" t="s">
        <v>112</v>
      </c>
      <c r="B33" s="237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358883637.71249998</v>
      </c>
      <c r="G33" s="50">
        <f t="shared" si="6"/>
        <v>81815487.908925116</v>
      </c>
      <c r="H33" s="51">
        <f t="shared" si="0"/>
        <v>0.50209391157198646</v>
      </c>
      <c r="I33" s="50">
        <f t="shared" si="6"/>
        <v>251015348.04000002</v>
      </c>
      <c r="J33" s="50">
        <f t="shared" si="6"/>
        <v>57224517.961928658</v>
      </c>
      <c r="K33" s="51">
        <f t="shared" si="3"/>
        <v>0.35118145470586165</v>
      </c>
      <c r="L33" s="50">
        <f t="shared" si="6"/>
        <v>194110553.19999999</v>
      </c>
      <c r="M33" s="50">
        <f t="shared" si="6"/>
        <v>44251807.409096099</v>
      </c>
      <c r="N33" s="51">
        <f t="shared" si="1"/>
        <v>0.27156915694124323</v>
      </c>
      <c r="O33" s="52">
        <f t="shared" si="6"/>
        <v>1262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49189163.664999999</v>
      </c>
      <c r="G34" s="40">
        <f t="shared" si="7"/>
        <v>11213761.236749116</v>
      </c>
      <c r="H34" s="41">
        <f t="shared" si="0"/>
        <v>0.69250551760604107</v>
      </c>
      <c r="I34" s="40">
        <f t="shared" si="7"/>
        <v>13244380.630000001</v>
      </c>
      <c r="J34" s="40">
        <f t="shared" si="7"/>
        <v>3019350.4228884079</v>
      </c>
      <c r="K34" s="41">
        <f t="shared" si="3"/>
        <v>0.18645990255117251</v>
      </c>
      <c r="L34" s="40">
        <f t="shared" si="7"/>
        <v>13244380.630000001</v>
      </c>
      <c r="M34" s="40">
        <f t="shared" si="7"/>
        <v>3019350.4228884079</v>
      </c>
      <c r="N34" s="41">
        <f t="shared" si="1"/>
        <v>0.18645990255117251</v>
      </c>
      <c r="O34" s="42">
        <f t="shared" si="7"/>
        <v>38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- 30 września 2019 r'!Z37</f>
        <v>17678782.665000003</v>
      </c>
      <c r="G35" s="22">
        <f>F35/'Dane - 30 września 2019 r'!$B$1</f>
        <v>4030270.7545879409</v>
      </c>
      <c r="H35" s="18">
        <f t="shared" si="0"/>
        <v>0.49191456086306784</v>
      </c>
      <c r="I35" s="22">
        <f>'Dane - 30 września 2019 r'!AK37</f>
        <v>13235420.630000001</v>
      </c>
      <c r="J35" s="22">
        <f>I35/'Dane - 30 września 2019 r'!$B$1</f>
        <v>3017307.7920893654</v>
      </c>
      <c r="K35" s="18">
        <f t="shared" si="3"/>
        <v>0.36827740067952458</v>
      </c>
      <c r="L35" s="22">
        <f>'Dane - 30 września 2019 r'!AQ37</f>
        <v>13235420.630000001</v>
      </c>
      <c r="M35" s="22">
        <f>L35/'Dane - 30 września 2019 r'!$B$1</f>
        <v>3017307.7920893654</v>
      </c>
      <c r="N35" s="18">
        <f t="shared" si="1"/>
        <v>0.36827740067952458</v>
      </c>
      <c r="O35" s="23">
        <f>'Dane - 30 września 2019 r'!X37</f>
        <v>36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- 30 września 2019 r'!Z38</f>
        <v>31510380.999999996</v>
      </c>
      <c r="G36" s="22">
        <f>F36/'Dane - 30 września 2019 r'!$B$1</f>
        <v>7183490.4821611755</v>
      </c>
      <c r="H36" s="18">
        <f t="shared" si="0"/>
        <v>0.89793653475428059</v>
      </c>
      <c r="I36" s="22">
        <f>'Dane - 30 września 2019 r'!AK38</f>
        <v>8960</v>
      </c>
      <c r="J36" s="22">
        <f>I36/'Dane - 30 września 2019 r'!$B$1</f>
        <v>2042.6307990425169</v>
      </c>
      <c r="K36" s="18">
        <f t="shared" si="3"/>
        <v>2.5532891371254305E-4</v>
      </c>
      <c r="L36" s="22">
        <f>'Dane - 30 września 2019 r'!AQ38</f>
        <v>8960</v>
      </c>
      <c r="M36" s="22">
        <f>L36/'Dane - 30 września 2019 r'!$B$1</f>
        <v>2042.6307990425169</v>
      </c>
      <c r="N36" s="18">
        <f t="shared" si="1"/>
        <v>2.5532891371254305E-4</v>
      </c>
      <c r="O36" s="23">
        <f>'Dane - 30 września 2019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- 30 września 2019 r'!Z39</f>
        <v>28715072.192000002</v>
      </c>
      <c r="G37" s="22">
        <f>F37/'Dane - 30 września 2019 r'!$B$1</f>
        <v>6546237.8187621115</v>
      </c>
      <c r="H37" s="27">
        <f t="shared" si="0"/>
        <v>0.88054398299480763</v>
      </c>
      <c r="I37" s="22">
        <f>'Dane - 30 września 2019 r'!AK39</f>
        <v>19782658.32</v>
      </c>
      <c r="J37" s="22">
        <f>I37/'Dane - 30 września 2019 r'!$B$1</f>
        <v>4509895.8896614611</v>
      </c>
      <c r="K37" s="27">
        <f t="shared" si="3"/>
        <v>0.60663266436680696</v>
      </c>
      <c r="L37" s="22">
        <f>'Dane - 30 września 2019 r'!AQ39</f>
        <v>16582658.32</v>
      </c>
      <c r="M37" s="22">
        <f>L37/'Dane - 30 września 2019 r'!$B$1</f>
        <v>3780384.8900034199</v>
      </c>
      <c r="N37" s="27">
        <f t="shared" si="1"/>
        <v>0.50850507733714934</v>
      </c>
      <c r="O37" s="23">
        <f>'Dane - 30 września 2019 r'!X39</f>
        <v>3</v>
      </c>
    </row>
    <row r="38" spans="1:15" ht="11" thickBot="1" x14ac:dyDescent="0.3">
      <c r="A38" s="237" t="s">
        <v>133</v>
      </c>
      <c r="B38" s="237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77904235.856999993</v>
      </c>
      <c r="G38" s="50">
        <f t="shared" si="8"/>
        <v>17759999.055511229</v>
      </c>
      <c r="H38" s="51">
        <f t="shared" si="0"/>
        <v>0.75167157230491466</v>
      </c>
      <c r="I38" s="50">
        <f t="shared" si="8"/>
        <v>33027038.950000003</v>
      </c>
      <c r="J38" s="50">
        <f t="shared" si="8"/>
        <v>7529246.3125498686</v>
      </c>
      <c r="K38" s="51">
        <f t="shared" si="3"/>
        <v>0.31866670692581456</v>
      </c>
      <c r="L38" s="50">
        <f t="shared" si="8"/>
        <v>29827038.950000003</v>
      </c>
      <c r="M38" s="50">
        <f t="shared" si="8"/>
        <v>6799735.3128918279</v>
      </c>
      <c r="N38" s="51">
        <f t="shared" si="1"/>
        <v>0.28779099131272584</v>
      </c>
      <c r="O38" s="52">
        <f t="shared" si="8"/>
        <v>41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- 30 września 2019 r'!Z41</f>
        <v>84839.35</v>
      </c>
      <c r="G39" s="31">
        <f>F39/'Dane - 30 września 2019 r'!$B$1</f>
        <v>19341.012196512027</v>
      </c>
      <c r="H39" s="32">
        <f t="shared" si="0"/>
        <v>0.91016527983586004</v>
      </c>
      <c r="I39" s="31">
        <f>'Dane - 30 września 2019 r'!AK41</f>
        <v>84839.35</v>
      </c>
      <c r="J39" s="31">
        <f>I39/'Dane - 30 września 2019 r'!$B$1</f>
        <v>19341.012196512027</v>
      </c>
      <c r="K39" s="32">
        <f t="shared" si="3"/>
        <v>0.91016527983586004</v>
      </c>
      <c r="L39" s="31">
        <f>'Dane - 30 września 2019 r'!AQ41</f>
        <v>84839.35</v>
      </c>
      <c r="M39" s="31">
        <f>L39/'Dane - 30 września 2019 r'!$B$1</f>
        <v>19341.012196512027</v>
      </c>
      <c r="N39" s="32">
        <f t="shared" si="1"/>
        <v>0.91016527983586004</v>
      </c>
      <c r="O39" s="33">
        <f>'Dane - 30 września 2019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- 30 września 2019 r'!Z42</f>
        <v>168060843.10749999</v>
      </c>
      <c r="G40" s="31">
        <f>F40/'Dane - 30 września 2019 r'!$B$1</f>
        <v>38313198.018351756</v>
      </c>
      <c r="H40" s="18">
        <f t="shared" si="0"/>
        <v>0.49609742745234803</v>
      </c>
      <c r="I40" s="31">
        <f>'Dane - 30 września 2019 r'!AK42</f>
        <v>107869899.933</v>
      </c>
      <c r="J40" s="31">
        <f>I40/'Dane - 30 września 2019 r'!$B$1</f>
        <v>24591337.041604925</v>
      </c>
      <c r="K40" s="18">
        <f t="shared" si="3"/>
        <v>0.31842027486481989</v>
      </c>
      <c r="L40" s="31">
        <f>'Dane - 30 września 2019 r'!AQ42</f>
        <v>71392154.856999993</v>
      </c>
      <c r="M40" s="31">
        <f>L40/'Dane - 30 września 2019 r'!$B$1</f>
        <v>16275425.705459934</v>
      </c>
      <c r="N40" s="18">
        <f t="shared" si="1"/>
        <v>0.21074191768859926</v>
      </c>
      <c r="O40" s="33">
        <f>'Dane - 30 września 2019 r'!X42</f>
        <v>1330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- 30 września 2019 r'!Z43</f>
        <v>2705775.5599999996</v>
      </c>
      <c r="G41" s="31">
        <f>F41/'Dane - 30 września 2019 r'!$B$1</f>
        <v>616841.57300809294</v>
      </c>
      <c r="H41" s="27">
        <f t="shared" si="0"/>
        <v>0.25181688374261418</v>
      </c>
      <c r="I41" s="31">
        <f>'Dane - 30 września 2019 r'!AK43</f>
        <v>2213486.75</v>
      </c>
      <c r="J41" s="31">
        <f>I41/'Dane - 30 września 2019 r'!$B$1</f>
        <v>504613.4161632281</v>
      </c>
      <c r="K41" s="27">
        <f t="shared" si="3"/>
        <v>0.20600131948511169</v>
      </c>
      <c r="L41" s="31">
        <f>'Dane - 30 września 2019 r'!AQ43</f>
        <v>1239917.1000000001</v>
      </c>
      <c r="M41" s="31">
        <f>L41/'Dane - 30 września 2019 r'!$B$1</f>
        <v>282666.61347315629</v>
      </c>
      <c r="N41" s="27">
        <f t="shared" si="1"/>
        <v>0.11539466348834172</v>
      </c>
      <c r="O41" s="33">
        <f>'Dane - 30 września 2019 r'!X43</f>
        <v>55</v>
      </c>
    </row>
    <row r="42" spans="1:15" ht="11" thickBot="1" x14ac:dyDescent="0.3">
      <c r="A42" s="237" t="s">
        <v>140</v>
      </c>
      <c r="B42" s="237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170851458.01749998</v>
      </c>
      <c r="G42" s="50">
        <f t="shared" si="9"/>
        <v>38949380.603556357</v>
      </c>
      <c r="H42" s="51">
        <f t="shared" si="0"/>
        <v>0.48869991276105296</v>
      </c>
      <c r="I42" s="50">
        <f t="shared" si="9"/>
        <v>110168226.03299999</v>
      </c>
      <c r="J42" s="50">
        <f t="shared" si="9"/>
        <v>25115291.469964664</v>
      </c>
      <c r="K42" s="51">
        <f t="shared" si="3"/>
        <v>0.31512287384666293</v>
      </c>
      <c r="L42" s="50">
        <f t="shared" si="9"/>
        <v>72716911.306999981</v>
      </c>
      <c r="M42" s="50">
        <f>SUM(M39:M41)</f>
        <v>16577433.331129603</v>
      </c>
      <c r="N42" s="51">
        <f t="shared" si="1"/>
        <v>0.20799792184591231</v>
      </c>
      <c r="O42" s="52">
        <f t="shared" si="9"/>
        <v>1390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- 30 września 2019 r'!Z45</f>
        <v>16508438.797499999</v>
      </c>
      <c r="G43" s="31">
        <f>F43/'Dane - 30 września 2019 r'!$B$1</f>
        <v>3763464.9031118206</v>
      </c>
      <c r="H43" s="32">
        <f t="shared" si="0"/>
        <v>0.21532139760891872</v>
      </c>
      <c r="I43" s="31">
        <f>'Dane - 30 września 2019 r'!AK45</f>
        <v>10880704.93</v>
      </c>
      <c r="J43" s="31">
        <f>I43/'Dane - 30 września 2019 r'!$B$1</f>
        <v>2480498.103271401</v>
      </c>
      <c r="K43" s="32">
        <f t="shared" si="3"/>
        <v>0.14191824080013232</v>
      </c>
      <c r="L43" s="31">
        <f>'Dane - 30 września 2019 r'!AQ45</f>
        <v>7898644.4299999997</v>
      </c>
      <c r="M43" s="31">
        <f>L43/'Dane - 30 września 2019 r'!$B$1</f>
        <v>1800671.2481477261</v>
      </c>
      <c r="N43" s="32">
        <f t="shared" si="1"/>
        <v>0.10302289506267899</v>
      </c>
      <c r="O43" s="33">
        <f>'Dane - 30 września 2019 r'!X45</f>
        <v>13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- 30 września 2019 r'!Z46</f>
        <v>0</v>
      </c>
      <c r="G44" s="31">
        <f>F44/'Dane - 30 września 2019 r'!$B$1</f>
        <v>0</v>
      </c>
      <c r="H44" s="18">
        <f t="shared" si="0"/>
        <v>0</v>
      </c>
      <c r="I44" s="31">
        <f>'Dane - 30 września 2019 r'!AK46</f>
        <v>0</v>
      </c>
      <c r="J44" s="31">
        <f>I44/'Dane - 30 września 2019 r'!$B$1</f>
        <v>0</v>
      </c>
      <c r="K44" s="18">
        <f t="shared" si="3"/>
        <v>0</v>
      </c>
      <c r="L44" s="31">
        <f>'Dane - 30 września 2019 r'!AQ46</f>
        <v>0</v>
      </c>
      <c r="M44" s="31">
        <f>L44/'Dane - 30 września 2019 r'!$B$1</f>
        <v>0</v>
      </c>
      <c r="N44" s="18">
        <f t="shared" si="1"/>
        <v>0</v>
      </c>
      <c r="O44" s="33">
        <f>'Dane - 30 września 2019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- 30 września 2019 r'!Z47</f>
        <v>29566904.977500003</v>
      </c>
      <c r="G45" s="31">
        <f>F45/'Dane - 30 września 2019 r'!$B$1</f>
        <v>6740432.0021657366</v>
      </c>
      <c r="H45" s="18">
        <f t="shared" si="0"/>
        <v>0.49144130366251498</v>
      </c>
      <c r="I45" s="31">
        <f>'Dane - 30 września 2019 r'!AK47</f>
        <v>8405509.2000000011</v>
      </c>
      <c r="J45" s="31">
        <f>I45/'Dane - 30 września 2019 r'!$B$1</f>
        <v>1916222.3184771461</v>
      </c>
      <c r="K45" s="18">
        <f t="shared" si="3"/>
        <v>0.13971074761929783</v>
      </c>
      <c r="L45" s="31">
        <f>'Dane - 30 września 2019 r'!AQ47</f>
        <v>5189188.17</v>
      </c>
      <c r="M45" s="31">
        <f>L45/'Dane - 30 września 2019 r'!$B$1</f>
        <v>1182990.577909495</v>
      </c>
      <c r="N45" s="18">
        <f t="shared" si="1"/>
        <v>8.6251212332016228E-2</v>
      </c>
      <c r="O45" s="33">
        <f>'Dane - 30 września 2019 r'!X47</f>
        <v>12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- 30 września 2019 r'!Z48</f>
        <v>46263521.722499996</v>
      </c>
      <c r="G46" s="31">
        <f>F46/'Dane - 30 września 2019 r'!$B$1</f>
        <v>10546796.243588282</v>
      </c>
      <c r="H46" s="27">
        <f t="shared" si="0"/>
        <v>0.37802137073793124</v>
      </c>
      <c r="I46" s="31">
        <f>'Dane - 30 września 2019 r'!AK48</f>
        <v>21063925.350000001</v>
      </c>
      <c r="J46" s="31">
        <f>I46/'Dane - 30 września 2019 r'!$B$1</f>
        <v>4801989.1371252714</v>
      </c>
      <c r="K46" s="27">
        <f t="shared" si="3"/>
        <v>0.17211430599015309</v>
      </c>
      <c r="L46" s="31">
        <f>'Dane - 30 września 2019 r'!AQ48</f>
        <v>13761307.779999999</v>
      </c>
      <c r="M46" s="31">
        <f>L46/'Dane - 30 września 2019 r'!$B$1</f>
        <v>3137195.4359968086</v>
      </c>
      <c r="N46" s="27">
        <f t="shared" si="1"/>
        <v>0.11244428086010066</v>
      </c>
      <c r="O46" s="33">
        <f>'Dane - 30 września 2019 r'!X48</f>
        <v>51</v>
      </c>
    </row>
    <row r="47" spans="1:15" ht="11" thickBot="1" x14ac:dyDescent="0.3">
      <c r="A47" s="237" t="s">
        <v>147</v>
      </c>
      <c r="B47" s="237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92338865.497500002</v>
      </c>
      <c r="G47" s="50">
        <f t="shared" si="10"/>
        <v>21050693.148865841</v>
      </c>
      <c r="H47" s="51">
        <f t="shared" si="0"/>
        <v>0.34171537856005524</v>
      </c>
      <c r="I47" s="50">
        <f t="shared" si="10"/>
        <v>40350139.480000004</v>
      </c>
      <c r="J47" s="50">
        <f t="shared" si="10"/>
        <v>9198709.5588738173</v>
      </c>
      <c r="K47" s="51">
        <f t="shared" si="3"/>
        <v>0.14932242358698392</v>
      </c>
      <c r="L47" s="50">
        <f t="shared" si="10"/>
        <v>26849140.379999999</v>
      </c>
      <c r="M47" s="50">
        <f t="shared" si="10"/>
        <v>6120857.2620540299</v>
      </c>
      <c r="N47" s="51">
        <f t="shared" si="1"/>
        <v>9.9359723768884342E-2</v>
      </c>
      <c r="O47" s="52">
        <f t="shared" si="10"/>
        <v>76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- 30 września 2019 r'!Z50</f>
        <v>0</v>
      </c>
      <c r="G48" s="31">
        <f>F48/'Dane - 30 września 2019 r'!$B$1</f>
        <v>0</v>
      </c>
      <c r="H48" s="32">
        <f t="shared" si="0"/>
        <v>0</v>
      </c>
      <c r="I48" s="31">
        <f>'Dane - 30 września 2019 r'!AK50</f>
        <v>0</v>
      </c>
      <c r="J48" s="31">
        <f>I48/'Dane - 30 września 2019 r'!$B$1</f>
        <v>0</v>
      </c>
      <c r="K48" s="32">
        <f t="shared" si="3"/>
        <v>0</v>
      </c>
      <c r="L48" s="31">
        <f>'Dane - 30 września 2019 r'!AQ50</f>
        <v>0</v>
      </c>
      <c r="M48" s="31">
        <f>L48/'Dane - 30 września 2019 r'!$B$1</f>
        <v>0</v>
      </c>
      <c r="N48" s="32">
        <f t="shared" si="1"/>
        <v>0</v>
      </c>
      <c r="O48" s="33">
        <f>'Dane - 30 września 2019 r'!X50</f>
        <v>0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- 30 września 2019 r'!Z51</f>
        <v>0</v>
      </c>
      <c r="G49" s="31">
        <f>F49/'Dane - 30 września 2019 r'!$B$1</f>
        <v>0</v>
      </c>
      <c r="H49" s="18">
        <f t="shared" si="0"/>
        <v>0</v>
      </c>
      <c r="I49" s="31">
        <f>'Dane - 30 września 2019 r'!AK51</f>
        <v>0</v>
      </c>
      <c r="J49" s="31">
        <f>I49/'Dane - 30 września 2019 r'!$B$1</f>
        <v>0</v>
      </c>
      <c r="K49" s="18">
        <f t="shared" si="3"/>
        <v>0</v>
      </c>
      <c r="L49" s="31">
        <f>'Dane - 30 września 2019 r'!AQ51</f>
        <v>0</v>
      </c>
      <c r="M49" s="31">
        <f>L49/'Dane - 30 września 2019 r'!$B$1</f>
        <v>0</v>
      </c>
      <c r="N49" s="18">
        <f t="shared" si="1"/>
        <v>0</v>
      </c>
      <c r="O49" s="33">
        <f>'Dane - 30 września 2019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- 30 września 2019 r'!Z52</f>
        <v>0</v>
      </c>
      <c r="G50" s="31">
        <f>F50/'Dane - 30 września 2019 r'!$B$1</f>
        <v>0</v>
      </c>
      <c r="H50" s="27">
        <f t="shared" si="0"/>
        <v>0</v>
      </c>
      <c r="I50" s="31">
        <f>'Dane - 30 września 2019 r'!AK52</f>
        <v>0</v>
      </c>
      <c r="J50" s="31">
        <f>I50/'Dane - 30 września 2019 r'!$B$1</f>
        <v>0</v>
      </c>
      <c r="K50" s="27">
        <f t="shared" si="3"/>
        <v>0</v>
      </c>
      <c r="L50" s="31">
        <f>'Dane - 30 września 2019 r'!AQ52</f>
        <v>0</v>
      </c>
      <c r="M50" s="31">
        <f>L50/'Dane - 30 września 2019 r'!$B$1</f>
        <v>0</v>
      </c>
      <c r="N50" s="27">
        <f t="shared" si="1"/>
        <v>0</v>
      </c>
      <c r="O50" s="33">
        <f>'Dane - 30 września 2019 r'!X52</f>
        <v>0</v>
      </c>
    </row>
    <row r="51" spans="1:15" ht="11" thickBot="1" x14ac:dyDescent="0.3">
      <c r="A51" s="237" t="s">
        <v>156</v>
      </c>
      <c r="B51" s="237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7" t="s">
        <v>165</v>
      </c>
      <c r="B52" s="237"/>
      <c r="C52" s="49" t="s">
        <v>163</v>
      </c>
      <c r="D52" s="50">
        <v>42497556</v>
      </c>
      <c r="E52" s="50">
        <v>31873167</v>
      </c>
      <c r="F52" s="50">
        <f>'Dane - 30 września 2019 r'!Z54</f>
        <v>58007988.862500004</v>
      </c>
      <c r="G52" s="50">
        <f>F52/'Dane - 30 września 2019 r'!$B$1</f>
        <v>13224208.107260916</v>
      </c>
      <c r="H52" s="51">
        <f t="shared" si="0"/>
        <v>0.41490097633727191</v>
      </c>
      <c r="I52" s="50">
        <f>'Dane - 30 września 2019 r'!AK54-'Dane - 30 września 2019 r'!AM54</f>
        <v>40809713.32</v>
      </c>
      <c r="J52" s="50">
        <f>I52/'Dane - 30 września 2019 r'!B1</f>
        <v>9303479.6124472823</v>
      </c>
      <c r="K52" s="51">
        <f t="shared" si="3"/>
        <v>0.2918906556241268</v>
      </c>
      <c r="L52" s="50">
        <f>'Dane - 30 września 2019 r'!AQ54</f>
        <v>40809713.32</v>
      </c>
      <c r="M52" s="50">
        <f>L52/'Dane - 30 września 2019 r'!$B$1</f>
        <v>9303479.6124472823</v>
      </c>
      <c r="N52" s="51">
        <f t="shared" si="1"/>
        <v>0.2918906556241268</v>
      </c>
      <c r="O52" s="52">
        <f>'Dane - 30 września 2019 r'!X54</f>
        <v>65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1131735083.8945</v>
      </c>
      <c r="G53" s="35">
        <f t="shared" si="12"/>
        <v>258004122.62498575</v>
      </c>
      <c r="H53" s="28">
        <f t="shared" si="0"/>
        <v>0.48581992375962546</v>
      </c>
      <c r="I53" s="35">
        <f t="shared" si="12"/>
        <v>659476139.24300003</v>
      </c>
      <c r="J53" s="35">
        <f t="shared" si="12"/>
        <v>150342217.99680841</v>
      </c>
      <c r="K53" s="28">
        <f t="shared" si="3"/>
        <v>0.28309332479631139</v>
      </c>
      <c r="L53" s="35">
        <f t="shared" si="12"/>
        <v>506218000.30699992</v>
      </c>
      <c r="M53" s="35">
        <f t="shared" si="12"/>
        <v>115403624.82776701</v>
      </c>
      <c r="N53" s="28">
        <f t="shared" si="1"/>
        <v>0.21730420291346414</v>
      </c>
      <c r="O53" s="36">
        <f t="shared" si="12"/>
        <v>6075</v>
      </c>
    </row>
    <row r="54" spans="1:15" x14ac:dyDescent="0.25">
      <c r="A54" s="6" t="s">
        <v>204</v>
      </c>
    </row>
    <row r="55" spans="1:15" x14ac:dyDescent="0.25">
      <c r="A55" s="6" t="s">
        <v>211</v>
      </c>
    </row>
    <row r="56" spans="1:15" x14ac:dyDescent="0.25">
      <c r="A56" s="6" t="s">
        <v>218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11" sqref="K11:K13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7" t="s">
        <v>187</v>
      </c>
      <c r="B1" s="270" t="s">
        <v>188</v>
      </c>
      <c r="C1" s="192" t="s">
        <v>205</v>
      </c>
      <c r="D1" s="192" t="s">
        <v>206</v>
      </c>
      <c r="E1" s="192" t="s">
        <v>207</v>
      </c>
      <c r="F1" s="192" t="s">
        <v>213</v>
      </c>
      <c r="G1" s="192" t="s">
        <v>208</v>
      </c>
      <c r="H1" s="192" t="s">
        <v>214</v>
      </c>
      <c r="I1" s="192" t="s">
        <v>209</v>
      </c>
      <c r="J1" s="192" t="s">
        <v>210</v>
      </c>
      <c r="K1" s="254" t="s">
        <v>217</v>
      </c>
      <c r="L1" s="257" t="s">
        <v>215</v>
      </c>
      <c r="M1" s="260" t="s">
        <v>216</v>
      </c>
    </row>
    <row r="2" spans="1:13" ht="15.5" x14ac:dyDescent="0.35">
      <c r="A2" s="268"/>
      <c r="B2" s="271"/>
      <c r="C2" s="193"/>
      <c r="D2" s="193"/>
      <c r="E2" s="193"/>
      <c r="F2" s="193"/>
      <c r="G2" s="193"/>
      <c r="H2" s="193"/>
      <c r="I2" s="193"/>
      <c r="J2" s="193"/>
      <c r="K2" s="255"/>
      <c r="L2" s="258"/>
      <c r="M2" s="261"/>
    </row>
    <row r="3" spans="1:13" ht="16" thickBot="1" x14ac:dyDescent="0.4">
      <c r="A3" s="269"/>
      <c r="B3" s="272"/>
      <c r="C3" s="194"/>
      <c r="D3" s="194"/>
      <c r="E3" s="194"/>
      <c r="F3" s="194"/>
      <c r="G3" s="194"/>
      <c r="H3" s="194"/>
      <c r="I3" s="194"/>
      <c r="J3" s="194"/>
      <c r="K3" s="256"/>
      <c r="L3" s="259"/>
      <c r="M3" s="262"/>
    </row>
    <row r="4" spans="1:13" ht="18" thickTop="1" thickBot="1" x14ac:dyDescent="0.4">
      <c r="A4" s="263" t="s">
        <v>189</v>
      </c>
      <c r="B4" s="264"/>
      <c r="C4" s="264"/>
      <c r="D4" s="264"/>
      <c r="E4" s="264"/>
      <c r="F4" s="264"/>
      <c r="G4" s="264"/>
      <c r="H4" s="264"/>
      <c r="I4" s="264"/>
      <c r="J4" s="264"/>
      <c r="K4" s="173"/>
      <c r="L4" s="173"/>
      <c r="M4" s="196"/>
    </row>
    <row r="5" spans="1:13" ht="32" thickTop="1" thickBot="1" x14ac:dyDescent="0.4">
      <c r="A5" s="87" t="s">
        <v>190</v>
      </c>
      <c r="B5" s="98" t="s">
        <v>98</v>
      </c>
      <c r="C5" s="98">
        <f>'Dane - 30 września 2019 r'!C17</f>
        <v>2745</v>
      </c>
      <c r="D5" s="99">
        <f>'Dane - 30 września 2019 r'!D17/'Dane - 30 września 2019 r'!$B$1</f>
        <v>35958611.649378777</v>
      </c>
      <c r="E5" s="98">
        <f>'Dane - 30 września 2019 r'!X17</f>
        <v>2309</v>
      </c>
      <c r="F5" s="99">
        <f>'Dane - 30 września 2019 r'!Y17/'Dane - 30 września 2019 r'!$B$1</f>
        <v>31714008.890915308</v>
      </c>
      <c r="G5" s="98">
        <f>'Dane - 30 września 2019 r'!AB17</f>
        <v>2252</v>
      </c>
      <c r="H5" s="99">
        <f>'Dane - 30 września 2019 r'!AD17/'Dane - 30 września 2019 r'!$B$1</f>
        <v>31276051.521714352</v>
      </c>
      <c r="I5" s="98">
        <f>'Dane - 30 września 2019 r'!AO17</f>
        <v>2164</v>
      </c>
      <c r="J5" s="99">
        <f>'Dane - 30 września 2019 r'!AP17/'Dane - 30 września 2019 r'!$B$1</f>
        <v>30493445.799612448</v>
      </c>
      <c r="K5" s="100">
        <v>3000</v>
      </c>
      <c r="L5" s="100">
        <f>G5</f>
        <v>2252</v>
      </c>
      <c r="M5" s="179">
        <f>L5/K5</f>
        <v>0.7506666666666667</v>
      </c>
    </row>
    <row r="6" spans="1:13" ht="43.5" customHeight="1" thickTop="1" thickBot="1" x14ac:dyDescent="0.4">
      <c r="A6" s="265" t="s">
        <v>191</v>
      </c>
      <c r="B6" s="98" t="s">
        <v>88</v>
      </c>
      <c r="C6" s="98">
        <f>'Dane - 30 września 2019 r'!C12</f>
        <v>10</v>
      </c>
      <c r="D6" s="99">
        <f>'Dane - 30 września 2019 r'!D12/'Dane - 30 września 2019 r'!$B$1</f>
        <v>4863619.3183631599</v>
      </c>
      <c r="E6" s="98">
        <f>'Dane - 30 września 2019 r'!X12</f>
        <v>8</v>
      </c>
      <c r="F6" s="99">
        <f>'Dane - 30 września 2019 r'!Y12/'Dane - 30 września 2019 r'!$B$1</f>
        <v>3678301.8716516588</v>
      </c>
      <c r="G6" s="98">
        <f>'Dane - 30 września 2019 r'!AB12</f>
        <v>6</v>
      </c>
      <c r="H6" s="99">
        <f>'Dane - 30 września 2019 r'!AD12/'Dane - 30 września 2019 r'!$B$1</f>
        <v>2989191.7998404196</v>
      </c>
      <c r="I6" s="98">
        <f>'Dane - 30 września 2019 r'!AO12</f>
        <v>6</v>
      </c>
      <c r="J6" s="99">
        <f>'Dane - 30 września 2019 r'!AP12/'Dane - 30 września 2019 r'!$B$1</f>
        <v>2847451.6060640602</v>
      </c>
      <c r="K6" s="248">
        <v>122</v>
      </c>
      <c r="L6" s="250">
        <f>G6+G7+G8</f>
        <v>136</v>
      </c>
      <c r="M6" s="253">
        <f>L6/K6</f>
        <v>1.1147540983606556</v>
      </c>
    </row>
    <row r="7" spans="1:13" ht="39.75" customHeight="1" thickTop="1" thickBot="1" x14ac:dyDescent="0.4">
      <c r="A7" s="266"/>
      <c r="B7" s="98" t="s">
        <v>100</v>
      </c>
      <c r="C7" s="98">
        <f>'Dane - 30 września 2019 r'!C18</f>
        <v>365</v>
      </c>
      <c r="D7" s="99">
        <f>'Dane - 30 września 2019 r'!D18/'Dane - 30 września 2019 r'!$B$1</f>
        <v>21236753.799156506</v>
      </c>
      <c r="E7" s="98">
        <f>'Dane - 30 września 2019 r'!X18</f>
        <v>175</v>
      </c>
      <c r="F7" s="99">
        <f>'Dane - 30 września 2019 r'!Y18/'Dane - 30 września 2019 r'!$B$1</f>
        <v>8541470.5117975604</v>
      </c>
      <c r="G7" s="98">
        <f>'Dane - 30 września 2019 r'!AB18</f>
        <v>129</v>
      </c>
      <c r="H7" s="99">
        <f>'Dane - 30 września 2019 r'!AD18/'Dane - 30 września 2019 r'!$B$1</f>
        <v>5685694.4238002962</v>
      </c>
      <c r="I7" s="98">
        <f>'Dane - 30 września 2019 r'!AO18</f>
        <v>60</v>
      </c>
      <c r="J7" s="99">
        <f>'Dane - 30 września 2019 r'!AP18/'Dane - 30 września 2019 r'!$B$1</f>
        <v>2341623.5860025077</v>
      </c>
      <c r="K7" s="249"/>
      <c r="L7" s="251"/>
      <c r="M7" s="253"/>
    </row>
    <row r="8" spans="1:13" ht="51" customHeight="1" thickTop="1" thickBot="1" x14ac:dyDescent="0.4">
      <c r="A8" s="266"/>
      <c r="B8" s="98" t="s">
        <v>102</v>
      </c>
      <c r="C8" s="98">
        <f>'Dane - 30 września 2019 r'!C19</f>
        <v>34</v>
      </c>
      <c r="D8" s="99">
        <f>'Dane - 30 września 2019 r'!D19/'Dane - 30 września 2019 r'!$B$1</f>
        <v>103261037.79550895</v>
      </c>
      <c r="E8" s="98">
        <f>'Dane - 30 września 2019 r'!X19</f>
        <v>2</v>
      </c>
      <c r="F8" s="99">
        <f>'Dane - 30 września 2019 r'!Y19/'Dane - 30 września 2019 r'!$B$1</f>
        <v>43082917.08879517</v>
      </c>
      <c r="G8" s="98">
        <f>'Dane - 30 września 2019 r'!AB19</f>
        <v>1</v>
      </c>
      <c r="H8" s="99">
        <f>'Dane - 30 września 2019 r'!AD19/'Dane - 30 września 2019 r'!$B$1</f>
        <v>19440.284965234241</v>
      </c>
      <c r="I8" s="98">
        <f>'Dane - 30 września 2019 r'!AO19</f>
        <v>1</v>
      </c>
      <c r="J8" s="99">
        <f>'Dane - 30 września 2019 r'!AP19/'Dane - 30 września 2019 r'!$B$1</f>
        <v>19440.284965234241</v>
      </c>
      <c r="K8" s="249"/>
      <c r="L8" s="252"/>
      <c r="M8" s="253"/>
    </row>
    <row r="9" spans="1:13" ht="16.5" thickTop="1" thickBot="1" x14ac:dyDescent="0.4">
      <c r="A9" s="273" t="s">
        <v>192</v>
      </c>
      <c r="B9" s="274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- 30 września 2019 r'!AP4/'Dane - 30 września 2019 r'!$B$1</f>
        <v>57376759.801664203</v>
      </c>
      <c r="M9" s="179">
        <f>L9/K9</f>
        <v>0.23658243631583434</v>
      </c>
    </row>
    <row r="10" spans="1:13" ht="18" thickTop="1" thickBot="1" x14ac:dyDescent="0.4">
      <c r="A10" s="279" t="s">
        <v>212</v>
      </c>
      <c r="B10" s="280"/>
      <c r="C10" s="280"/>
      <c r="D10" s="280"/>
      <c r="E10" s="280"/>
      <c r="F10" s="280"/>
      <c r="G10" s="280"/>
      <c r="H10" s="280"/>
      <c r="I10" s="280"/>
      <c r="J10" s="280"/>
      <c r="K10" s="173"/>
      <c r="L10" s="173"/>
      <c r="M10" s="196"/>
    </row>
    <row r="11" spans="1:13" ht="15.5" thickTop="1" thickBot="1" x14ac:dyDescent="0.4">
      <c r="A11" s="281" t="s">
        <v>193</v>
      </c>
      <c r="B11" s="98" t="s">
        <v>119</v>
      </c>
      <c r="C11" s="98">
        <f>'Dane - 30 września 2019 r'!C28</f>
        <v>709</v>
      </c>
      <c r="D11" s="99">
        <f>'Dane - 30 września 2019 r'!D28/'Dane - 30 września 2019 r'!$B$1</f>
        <v>111232251.72916906</v>
      </c>
      <c r="E11" s="98">
        <f>'Dane - 30 września 2019 r'!X28</f>
        <v>275</v>
      </c>
      <c r="F11" s="99">
        <f>'Dane - 30 września 2019 r'!Y28/'Dane - 30 września 2019 r'!$B$1</f>
        <v>40023552.780120835</v>
      </c>
      <c r="G11" s="98">
        <f>'Dane - 30 września 2019 r'!AB28</f>
        <v>156</v>
      </c>
      <c r="H11" s="99">
        <f>'Dane - 30 września 2019 r'!AD28/'Dane - 30 września 2019 r'!$B$1</f>
        <v>15340538.809985185</v>
      </c>
      <c r="I11" s="98">
        <f>'Dane - 30 września 2019 r'!AO28</f>
        <v>117</v>
      </c>
      <c r="J11" s="99">
        <f>'Dane - 30 września 2019 r'!AP28/'Dane - 30 września 2019 r'!$B$1</f>
        <v>11076871.284623276</v>
      </c>
      <c r="K11" s="248">
        <v>560</v>
      </c>
      <c r="L11" s="250">
        <f>G11+G12+G13</f>
        <v>176</v>
      </c>
      <c r="M11" s="253">
        <f>L11/K11</f>
        <v>0.31428571428571428</v>
      </c>
    </row>
    <row r="12" spans="1:13" ht="15.5" thickTop="1" thickBot="1" x14ac:dyDescent="0.4">
      <c r="A12" s="282"/>
      <c r="B12" s="98" t="s">
        <v>121</v>
      </c>
      <c r="C12" s="98">
        <f>'Dane - 30 września 2019 r'!C29</f>
        <v>106</v>
      </c>
      <c r="D12" s="99">
        <f>'Dane - 30 września 2019 r'!D29/'Dane - 30 września 2019 r'!$B$1</f>
        <v>6524938.5386982784</v>
      </c>
      <c r="E12" s="98">
        <f>'Dane - 30 września 2019 r'!X29</f>
        <v>30</v>
      </c>
      <c r="F12" s="99">
        <f>'Dane - 30 września 2019 r'!Y29/'Dane - 30 września 2019 r'!$B$1</f>
        <v>1940098.5523766102</v>
      </c>
      <c r="G12" s="98">
        <f>'Dane - 30 września 2019 r'!AB29</f>
        <v>13</v>
      </c>
      <c r="H12" s="99">
        <f>'Dane - 30 września 2019 r'!AD29/'Dane - 30 września 2019 r'!$B$1</f>
        <v>272197.43531289184</v>
      </c>
      <c r="I12" s="98">
        <f>'Dane - 30 września 2019 r'!AO29</f>
        <v>3</v>
      </c>
      <c r="J12" s="99">
        <f>'Dane - 30 września 2019 r'!AP29/'Dane - 30 września 2019 r'!$B$1</f>
        <v>70669.570272426761</v>
      </c>
      <c r="K12" s="249"/>
      <c r="L12" s="251"/>
      <c r="M12" s="253"/>
    </row>
    <row r="13" spans="1:13" ht="15.5" thickTop="1" thickBot="1" x14ac:dyDescent="0.4">
      <c r="A13" s="282"/>
      <c r="B13" s="101" t="s">
        <v>123</v>
      </c>
      <c r="C13" s="98">
        <f>'Dane - 30 września 2019 r'!C30</f>
        <v>84</v>
      </c>
      <c r="D13" s="99">
        <f>'Dane - 30 września 2019 r'!D30/'Dane - 30 września 2019 r'!$B$1</f>
        <v>44599919.375356212</v>
      </c>
      <c r="E13" s="98">
        <f>'Dane - 30 września 2019 r'!X30</f>
        <v>34</v>
      </c>
      <c r="F13" s="99">
        <f>'Dane - 30 września 2019 r'!Y30/'Dane - 30 września 2019 r'!$B$1</f>
        <v>16010871.462441582</v>
      </c>
      <c r="G13" s="98">
        <f>'Dane - 30 września 2019 r'!AB30</f>
        <v>7</v>
      </c>
      <c r="H13" s="99">
        <f>'Dane - 30 września 2019 r'!AD30/'Dane - 30 września 2019 r'!$B$1</f>
        <v>641966.97138949041</v>
      </c>
      <c r="I13" s="98">
        <f>'Dane - 30 września 2019 r'!AO30</f>
        <v>4</v>
      </c>
      <c r="J13" s="99">
        <f>'Dane - 30 września 2019 r'!AP30/'Dane - 30 września 2019 r'!$B$1</f>
        <v>154661.63684030549</v>
      </c>
      <c r="K13" s="249"/>
      <c r="L13" s="252"/>
      <c r="M13" s="253"/>
    </row>
    <row r="14" spans="1:13" ht="16.5" thickTop="1" thickBot="1" x14ac:dyDescent="0.4">
      <c r="A14" s="273" t="s">
        <v>192</v>
      </c>
      <c r="B14" s="274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- 30 września 2019 r'!AP24/'Dane - 30 września 2019 r'!$B$1</f>
        <v>59002395.967172012</v>
      </c>
      <c r="M14" s="179">
        <f>L14/K14</f>
        <v>0.27156909291050824</v>
      </c>
    </row>
    <row r="15" spans="1:13" ht="18" thickTop="1" thickBot="1" x14ac:dyDescent="0.4">
      <c r="A15" s="283" t="s">
        <v>194</v>
      </c>
      <c r="B15" s="284"/>
      <c r="C15" s="284"/>
      <c r="D15" s="284"/>
      <c r="E15" s="284"/>
      <c r="F15" s="284"/>
      <c r="G15" s="284"/>
      <c r="H15" s="284"/>
      <c r="I15" s="284"/>
      <c r="J15" s="284"/>
      <c r="K15" s="173"/>
      <c r="L15" s="173"/>
      <c r="M15" s="196"/>
    </row>
    <row r="16" spans="1:13" ht="63" thickTop="1" thickBot="1" x14ac:dyDescent="0.4">
      <c r="A16" s="88" t="s">
        <v>195</v>
      </c>
      <c r="B16" s="172" t="s">
        <v>135</v>
      </c>
      <c r="C16" s="98">
        <f>'Dane - 30 września 2019 r'!C37</f>
        <v>43</v>
      </c>
      <c r="D16" s="99">
        <f>'Dane - 30 września 2019 r'!D37/'Dane - 30 września 2019 r'!$B$1</f>
        <v>5447916.8699418679</v>
      </c>
      <c r="E16" s="98">
        <f>'Dane - 30 września 2019 r'!X37</f>
        <v>36</v>
      </c>
      <c r="F16" s="99">
        <f>'Dane - 30 września 2019 r'!Y37/'Dane - 30 września 2019 r'!$B$1</f>
        <v>4478078.6162088234</v>
      </c>
      <c r="G16" s="98">
        <f>'Dane - 30 września 2019 r'!AB37</f>
        <v>36</v>
      </c>
      <c r="H16" s="99">
        <f>'Dane - 30 września 2019 r'!AD37/'Dane - 30 września 2019 r'!$B$1</f>
        <v>3706405.5465633194</v>
      </c>
      <c r="I16" s="98">
        <f>'Dane - 30 września 2019 r'!AO37</f>
        <v>29</v>
      </c>
      <c r="J16" s="99">
        <f>'Dane - 30 września 2019 r'!AP37/'Dane - 30 września 2019 r'!$B$1</f>
        <v>3352564.2357232417</v>
      </c>
      <c r="K16" s="189">
        <v>20</v>
      </c>
      <c r="L16" s="100">
        <f>G16</f>
        <v>36</v>
      </c>
      <c r="M16" s="179">
        <f>L16/K16</f>
        <v>1.8</v>
      </c>
    </row>
    <row r="17" spans="1:13" ht="16.5" thickTop="1" thickBot="1" x14ac:dyDescent="0.4">
      <c r="A17" s="273" t="s">
        <v>192</v>
      </c>
      <c r="B17" s="274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- 30 września 2019 r'!AP35/'Dane - 30 września 2019 r'!$B$1</f>
        <v>8080963.3967855917</v>
      </c>
      <c r="M17" s="179">
        <f>L17/K17</f>
        <v>0.27094755448810148</v>
      </c>
    </row>
    <row r="18" spans="1:13" ht="18" thickTop="1" thickBot="1" x14ac:dyDescent="0.4">
      <c r="A18" s="285" t="s">
        <v>196</v>
      </c>
      <c r="B18" s="286"/>
      <c r="C18" s="286"/>
      <c r="D18" s="286"/>
      <c r="E18" s="286"/>
      <c r="F18" s="286"/>
      <c r="G18" s="286"/>
      <c r="H18" s="286"/>
      <c r="I18" s="286"/>
      <c r="J18" s="286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- 30 września 2019 r'!C42</f>
        <v>2335</v>
      </c>
      <c r="D19" s="178">
        <f>'Dane - 30 września 2019 r'!D42/'Dane - 30 września 2019 r'!$B$1</f>
        <v>78743186.798130631</v>
      </c>
      <c r="E19" s="177">
        <f>'Dane - 30 września 2019 r'!X42</f>
        <v>1330</v>
      </c>
      <c r="F19" s="178">
        <f>'Dane - 30 września 2019 r'!Y42/'Dane - 30 września 2019 r'!$B$1</f>
        <v>45074350.691895582</v>
      </c>
      <c r="G19" s="177">
        <f>'Dane - 30 września 2019 r'!AB42</f>
        <v>919</v>
      </c>
      <c r="H19" s="178">
        <f>'Dane - 30 września 2019 r'!AD42/'Dane - 30 września 2019 r'!$B$1</f>
        <v>30971804.662031233</v>
      </c>
      <c r="I19" s="177">
        <f>'Dane - 30 września 2019 r'!AO42</f>
        <v>607</v>
      </c>
      <c r="J19" s="178">
        <f>'Dane - 30 września 2019 r'!AP42/'Dane - 30 września 2019 r'!$B$1</f>
        <v>19147559.819901973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73" t="s">
        <v>192</v>
      </c>
      <c r="B20" s="274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- 30 września 2019 r'!AP40/'Dane - 30 września 2019 r'!$B$1</f>
        <v>19502862.91576428</v>
      </c>
      <c r="M20" s="179">
        <f>L20/K20</f>
        <v>0.20799792369371714</v>
      </c>
    </row>
    <row r="21" spans="1:13" ht="18" thickTop="1" thickBot="1" x14ac:dyDescent="0.4">
      <c r="A21" s="283" t="s">
        <v>197</v>
      </c>
      <c r="B21" s="284"/>
      <c r="C21" s="284"/>
      <c r="D21" s="284"/>
      <c r="E21" s="284"/>
      <c r="F21" s="284"/>
      <c r="G21" s="284"/>
      <c r="H21" s="284"/>
      <c r="I21" s="284"/>
      <c r="J21" s="284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- 30 września 2019 r'!C45</f>
        <v>27</v>
      </c>
      <c r="D22" s="99">
        <f>'Dane - 30 września 2019 r'!D45/'Dane - 30 września 2019 r'!$B$1</f>
        <v>8812031.9844978917</v>
      </c>
      <c r="E22" s="98">
        <f>'Dane - 30 września 2019 r'!X45</f>
        <v>13</v>
      </c>
      <c r="F22" s="99">
        <f>'Dane - 30 września 2019 r'!Y45/'Dane - 30 września 2019 r'!$B$1</f>
        <v>5017953.2041490935</v>
      </c>
      <c r="G22" s="98">
        <f>'Dane - 30 września 2019 r'!AB45</f>
        <v>12</v>
      </c>
      <c r="H22" s="99">
        <f>'Dane - 30 września 2019 r'!AD45/'Dane - 30 września 2019 r'!$B$1</f>
        <v>4808075.3835632047</v>
      </c>
      <c r="I22" s="98">
        <f>'Dane - 30 września 2019 r'!AO45</f>
        <v>8</v>
      </c>
      <c r="J22" s="99">
        <f>'Dane - 30 września 2019 r'!AP45/'Dane - 30 września 2019 r'!$B$1</f>
        <v>2400895.0074090962</v>
      </c>
      <c r="K22" s="189">
        <v>15</v>
      </c>
      <c r="L22" s="100">
        <f>G22</f>
        <v>12</v>
      </c>
      <c r="M22" s="179">
        <f>L22/K22</f>
        <v>0.8</v>
      </c>
    </row>
    <row r="23" spans="1:13" ht="32" thickTop="1" thickBot="1" x14ac:dyDescent="0.4">
      <c r="A23" s="90" t="s">
        <v>198</v>
      </c>
      <c r="B23" s="103" t="s">
        <v>154</v>
      </c>
      <c r="C23" s="98">
        <f>'Dane - 30 września 2019 r'!C48</f>
        <v>144</v>
      </c>
      <c r="D23" s="99">
        <f>'Dane - 30 września 2019 r'!D48/'Dane - 30 września 2019 r'!$B$1</f>
        <v>51800007.985865727</v>
      </c>
      <c r="E23" s="98">
        <f>'Dane - 30 września 2019 r'!X48</f>
        <v>51</v>
      </c>
      <c r="F23" s="99">
        <f>'Dane - 30 września 2019 r'!Y48/'Dane - 30 września 2019 r'!$B$1</f>
        <v>14062394.991451042</v>
      </c>
      <c r="G23" s="98">
        <f>'Dane - 30 września 2019 r'!AB48</f>
        <v>36</v>
      </c>
      <c r="H23" s="99">
        <f>'Dane - 30 września 2019 r'!AD48/'Dane - 30 września 2019 r'!$B$1</f>
        <v>6373705.1156958854</v>
      </c>
      <c r="I23" s="98">
        <f>'Dane - 30 września 2019 r'!AO48</f>
        <v>29</v>
      </c>
      <c r="J23" s="99">
        <f>'Dane - 30 września 2019 r'!AP48/'Dane - 30 września 2019 r'!$B$1</f>
        <v>4182927.2814316652</v>
      </c>
      <c r="K23" s="189">
        <v>55</v>
      </c>
      <c r="L23" s="100">
        <f>G23</f>
        <v>36</v>
      </c>
      <c r="M23" s="179">
        <f>L23/K23</f>
        <v>0.65454545454545454</v>
      </c>
    </row>
    <row r="24" spans="1:13" ht="16.5" thickTop="1" thickBot="1" x14ac:dyDescent="0.4">
      <c r="A24" s="273" t="s">
        <v>192</v>
      </c>
      <c r="B24" s="274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- 30 września 2019 r'!AP44/'Dane - 30 września 2019 r'!$B$1</f>
        <v>8161143.0707853641</v>
      </c>
      <c r="M24" s="179">
        <f>L24/K24</f>
        <v>0.10038182642306627</v>
      </c>
    </row>
    <row r="25" spans="1:13" ht="18" thickTop="1" thickBot="1" x14ac:dyDescent="0.4">
      <c r="A25" s="275" t="s">
        <v>199</v>
      </c>
      <c r="B25" s="276"/>
      <c r="C25" s="276"/>
      <c r="D25" s="276"/>
      <c r="E25" s="276"/>
      <c r="F25" s="276"/>
      <c r="G25" s="276"/>
      <c r="H25" s="276"/>
      <c r="I25" s="276"/>
      <c r="J25" s="276"/>
      <c r="K25" s="173"/>
      <c r="L25" s="173"/>
      <c r="M25" s="196"/>
    </row>
    <row r="26" spans="1:13" ht="32" thickTop="1" thickBot="1" x14ac:dyDescent="0.4">
      <c r="A26" s="88" t="s">
        <v>200</v>
      </c>
      <c r="B26" s="172" t="s">
        <v>157</v>
      </c>
      <c r="C26" s="98">
        <f>'Dane - 30 września 2019 r'!C49</f>
        <v>10</v>
      </c>
      <c r="D26" s="99">
        <f>'Dane - 30 września 2019 r'!D49/'Dane - 30 września 2019 r'!$B$1</f>
        <v>834591.37809187279</v>
      </c>
      <c r="E26" s="98">
        <f>'Dane - 30 września 2019 r'!X49</f>
        <v>0</v>
      </c>
      <c r="F26" s="99">
        <f>'Dane - 30 września 2019 r'!Y49/'Dane - 30 września 2019 r'!$B$1</f>
        <v>0</v>
      </c>
      <c r="G26" s="98">
        <f>'Dane - 30 września 2019 r'!AB49</f>
        <v>0</v>
      </c>
      <c r="H26" s="99">
        <f>'Dane - 30 września 2019 r'!AD49/'Dane - 30 września 2019 r'!$B$1</f>
        <v>0</v>
      </c>
      <c r="I26" s="98">
        <f>'Dane - 30 września 2019 r'!AO49</f>
        <v>0</v>
      </c>
      <c r="J26" s="99">
        <f>'Dane - 30 września 2019 r'!AP49/'Dane - 30 września 2019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77" t="s">
        <v>192</v>
      </c>
      <c r="B27" s="278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- 30 września 2019 r'!AP49/'Dane - 30 września 2019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września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2018-09-24T09:04:41Z</cp:lastPrinted>
  <dcterms:created xsi:type="dcterms:W3CDTF">2017-11-16T12:30:52Z</dcterms:created>
  <dcterms:modified xsi:type="dcterms:W3CDTF">2022-04-27T07:31:50Z</dcterms:modified>
</cp:coreProperties>
</file>