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pazdziernik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I24" i="1" l="1"/>
  <c r="H24" i="1"/>
  <c r="D42" i="2" l="1"/>
  <c r="E42" i="2"/>
  <c r="AQ24" i="1" l="1"/>
  <c r="AP24" i="1"/>
  <c r="AO2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B44" i="1" l="1"/>
  <c r="AC44" i="1"/>
  <c r="AD44" i="1"/>
  <c r="AE44" i="1"/>
  <c r="C44" i="1" l="1"/>
  <c r="D44" i="1"/>
  <c r="E4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4" i="1" l="1"/>
  <c r="D4" i="1"/>
  <c r="E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AB4" i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R5" i="1"/>
  <c r="F6" i="1"/>
  <c r="J6" i="1"/>
  <c r="Q6" i="1"/>
  <c r="AA6" i="1"/>
  <c r="AR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Z4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AH44" i="1" l="1"/>
  <c r="AG44" i="1"/>
  <c r="C24" i="1" l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<sst xmlns="http://schemas.openxmlformats.org/spreadsheetml/2006/main" count="322" uniqueCount="226">
  <si>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</si>
  <si>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</si>
  <si>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</si>
  <si>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</si>
  <si>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</si>
  <si>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</si>
  <si>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</si>
  <si>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</si>
  <si>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</si>
  <si>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</si>
  <si>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</si>
  <si>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</si>
  <si>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</si>
  <si>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</si>
  <si>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</si>
  <si>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</si>
  <si>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</si>
  <si>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</si>
  <si>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</si>
  <si>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</si>
  <si>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</si>
  <si>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</si>
  <si>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</si>
  <si>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</si>
  <si>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</si>
  <si>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</si>
  <si>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</si>
  <si>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</si>
  <si>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</si>
  <si>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</si>
  <si>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</si>
  <si>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</si>
  <si>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</si>
  <si>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</si>
  <si>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</si>
  <si>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</si>
  <si>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</si>
  <si>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</si>
  <si>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</si>
  <si>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</si>
  <si>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</si>
  <si>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</si>
  <si>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</si>
  <si>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</si>
  <si>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</si>
  <si>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</si>
  <si>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</si>
  <si>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</si>
  <si>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</si>
  <si>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</si>
  <si>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</si>
  <si>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</si>
  <si>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</si>
  <si>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</si>
  <si>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</si>
  <si>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</si>
  <si>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</si>
  <si>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</si>
  <si>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</si>
  <si>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</si>
  <si>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</si>
  <si>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</si>
  <si>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</si>
  <si>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</si>
  <si>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</si>
  <si>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</si>
  <si>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</si>
  <si>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</si>
  <si>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</si>
  <si>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</si>
  <si>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</si>
  <si>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</si>
  <si>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</si>
  <si>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</si>
  <si>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</si>
  <si>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</si>
  <si>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</si>
  <si>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</si>
  <si>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</si>
  <si>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</si>
  <si>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</si>
  <si>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</si>
  <si>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</si>
  <si>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</si>
  <si>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</si>
  <si>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</si>
  <si>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</si>
  <si>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</si>
  <si>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</si>
  <si>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</si>
  <si>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</si>
  <si>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</si>
  <si>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</si>
  <si>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</si>
  <si>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</si>
  <si>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</si>
  <si>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</si>
  <si>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</si>
  <si>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</si>
  <si>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</si>
  <si>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</si>
  <si>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</si>
  <si>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</si>
  <si>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</si>
  <si>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</si>
  <si>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</si>
  <si>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</si>
  <si>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</si>
  <si>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</si>
  <si>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</si>
  <si>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</si>
  <si>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</si>
  <si>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</si>
  <si>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</si>
  <si>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</si>
  <si>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</si>
  <si>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</si>
  <si>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</si>
  <si>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</si>
  <si>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</si>
  <si>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</si>
  <si>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</si>
  <si>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</si>
  <si>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</si>
  <si>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</si>
  <si>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</si>
  <si>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</si>
  <si>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</si>
  <si>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</si>
  <si>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</si>
  <si>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</si>
  <si>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</si>
  <si>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</si>
  <si>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</si>
  <si>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</si>
  <si>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</si>
  <si>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</si>
  <si>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</si>
  <si>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</si>
  <si>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</si>
  <si>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</si>
  <si>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</si>
  <si>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</si>
  <si>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</si>
  <si>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</si>
  <si>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</si>
  <si>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</si>
  <si>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</si>
  <si>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</si>
  <si>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</si>
  <si>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</si>
  <si>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</si>
  <si>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</si>
  <si>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</si>
  <si>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</si>
  <si>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</si>
  <si>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</si>
  <si>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</si>
  <si>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</si>
  <si>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</si>
  <si>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</si>
  <si>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</si>
  <si>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</si>
  <si>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</si>
  <si>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</si>
  <si>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</si>
  <si>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</si>
  <si>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</si>
  <si>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</si>
  <si>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</si>
  <si>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</si>
  <si>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</si>
  <si>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</si>
  <si>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</si>
  <si>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</si>
  <si>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</si>
  <si>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</si>
  <si>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</si>
  <si>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</si>
  <si>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</si>
  <si>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</si>
  <si>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</si>
  <si>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</si>
  <si>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</si>
  <si>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</si>
  <si>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</si>
  <si>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</si>
  <si>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</si>
  <si>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</si>
  <si>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</si>
  <si>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</si>
  <si>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</si>
  <si>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</si>
  <si>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</si>
  <si>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</si>
  <si>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</si>
  <si>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</si>
  <si>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</si>
  <si>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</si>
  <si>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</si>
  <si>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</si>
  <si>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</si>
  <si>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</si>
  <si>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</si>
  <si>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</si>
  <si>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</si>
  <si>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</si>
  <si>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</si>
  <si>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</si>
  <si>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</si>
  <si>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</si>
  <si>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</si>
  <si>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</si>
  <si>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</si>
  <si>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</si>
  <si>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</si>
  <si>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</si>
  <si>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</si>
  <si>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</si>
  <si>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</si>
  <si>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</si>
  <si>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</si>
  <si>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</si>
  <si>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</si>
  <si>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31.10.2019 r.</t>
  </si>
  <si>
    <t xml:space="preserve">Limit finansowy zgodny z arkuszem kalkulacyjnym z dnia 05.11.2019, zgodnie z kursem 1 EUR= 4,2629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</si>
</sst>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225</v>
      </c>
      <c r="B1" s="123">
        <v>4.2629000000000001</v>
      </c>
      <c r="C1" s="221"/>
      <c r="D1" s="221"/>
      <c r="E1" s="56"/>
      <c r="F1" s="222"/>
      <c r="G1" s="222"/>
      <c r="H1" s="222"/>
      <c r="I1" s="222"/>
      <c r="J1" s="222"/>
      <c r="K1" s="64"/>
      <c r="L1" s="64"/>
      <c r="M1" s="65"/>
      <c r="N1" s="66"/>
      <c r="O1" s="67" t="s">
        <v>0</v>
      </c>
      <c r="P1" s="230" t="s">
        <v>224</v>
      </c>
      <c r="Q1" s="230"/>
      <c r="R1" s="223"/>
      <c r="S1" s="223"/>
      <c r="T1" s="22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12" t="s">
        <v>1</v>
      </c>
      <c r="B2" s="213" t="s">
        <v>2</v>
      </c>
      <c r="C2" s="214" t="s">
        <v>177</v>
      </c>
      <c r="D2" s="214"/>
      <c r="E2" s="214"/>
      <c r="F2" s="215"/>
      <c r="G2" s="216" t="s">
        <v>176</v>
      </c>
      <c r="H2" s="217"/>
      <c r="I2" s="217"/>
      <c r="J2" s="218"/>
      <c r="K2" s="219" t="s">
        <v>178</v>
      </c>
      <c r="L2" s="219"/>
      <c r="M2" s="219"/>
      <c r="N2" s="224" t="s">
        <v>3</v>
      </c>
      <c r="O2" s="224"/>
      <c r="P2" s="224"/>
      <c r="Q2" s="225"/>
      <c r="R2" s="226"/>
      <c r="S2" s="226"/>
      <c r="T2" s="226"/>
      <c r="U2" s="219" t="s">
        <v>4</v>
      </c>
      <c r="V2" s="219"/>
      <c r="W2" s="219"/>
      <c r="X2" s="219" t="s">
        <v>219</v>
      </c>
      <c r="Y2" s="219"/>
      <c r="Z2" s="219"/>
      <c r="AA2" s="227"/>
      <c r="AB2" s="214" t="s">
        <v>5</v>
      </c>
      <c r="AC2" s="228"/>
      <c r="AD2" s="228"/>
      <c r="AE2" s="228"/>
      <c r="AF2" s="229"/>
      <c r="AG2" s="228"/>
      <c r="AH2" s="228"/>
      <c r="AI2" s="214" t="s">
        <v>221</v>
      </c>
      <c r="AJ2" s="214"/>
      <c r="AK2" s="214"/>
      <c r="AL2" s="214"/>
      <c r="AM2" s="214"/>
      <c r="AN2" s="229"/>
      <c r="AO2" s="214" t="s">
        <v>170</v>
      </c>
      <c r="AP2" s="214"/>
      <c r="AQ2" s="214"/>
      <c r="AR2" s="220"/>
    </row>
    <row r="3" spans="1:49" s="68" customFormat="1" ht="58.5" thickBot="1" x14ac:dyDescent="0.4">
      <c r="A3" s="212"/>
      <c r="B3" s="213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171</v>
      </c>
      <c r="L3" s="106" t="s">
        <v>172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173</v>
      </c>
      <c r="S3" s="106" t="s">
        <v>174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175</v>
      </c>
      <c r="AH3" s="106" t="s">
        <v>179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54.5" thickBot="1" x14ac:dyDescent="0.4">
      <c r="A4" s="157" t="s">
        <v>180</v>
      </c>
      <c r="B4" s="127">
        <f>SUM(B5+B6+B7+B8+B12+B13+B14+B15+B16+B17+B18+B19+B20+B21+B22+B23)</f>
        <v>1037868095.5604603</v>
      </c>
      <c r="C4" s="138">
        <f>SUM(C5+C6+C7+C8+C12+C13+C14+C15+C16+C17+C18+C19+C20+C21+C22+C23)</f>
        <v>4361</v>
      </c>
      <c r="D4" s="139">
        <f t="shared" ref="D4:AQ4" si="0">SUM(D5+D6+D7+D8+D12+D13+D14+D15+D16+D17+D18+D19+D20+D21+D22+D23)</f>
        <v>1160111860.9200001</v>
      </c>
      <c r="E4" s="139">
        <f t="shared" si="0"/>
        <v>812889551.73250008</v>
      </c>
      <c r="F4" s="187">
        <f>D4/B4</f>
        <v>1.117783527485279</v>
      </c>
      <c r="G4" s="138">
        <f t="shared" si="0"/>
        <v>4059</v>
      </c>
      <c r="H4" s="139">
        <f t="shared" si="0"/>
        <v>732757746.67000008</v>
      </c>
      <c r="I4" s="139">
        <f t="shared" si="0"/>
        <v>492373966.04499996</v>
      </c>
      <c r="J4" s="187">
        <f>H4/B4</f>
        <v>0.70602203671585329</v>
      </c>
      <c r="K4" s="138">
        <f t="shared" si="0"/>
        <v>442</v>
      </c>
      <c r="L4" s="139">
        <f t="shared" si="0"/>
        <v>237594023.49000001</v>
      </c>
      <c r="M4" s="139">
        <f t="shared" si="0"/>
        <v>173974389.36999997</v>
      </c>
      <c r="N4" s="138">
        <f t="shared" si="0"/>
        <v>3609</v>
      </c>
      <c r="O4" s="139">
        <f t="shared" si="0"/>
        <v>582599823.63000011</v>
      </c>
      <c r="P4" s="139">
        <f t="shared" si="0"/>
        <v>384681575.32249999</v>
      </c>
      <c r="Q4" s="187">
        <f>O4/B4</f>
        <v>0.56134283934741214</v>
      </c>
      <c r="R4" s="138">
        <f t="shared" si="0"/>
        <v>21</v>
      </c>
      <c r="S4" s="139">
        <f t="shared" si="0"/>
        <v>9059582.6600000001</v>
      </c>
      <c r="T4" s="139">
        <f t="shared" si="0"/>
        <v>5889335.1450000005</v>
      </c>
      <c r="U4" s="138">
        <f t="shared" si="0"/>
        <v>61</v>
      </c>
      <c r="V4" s="139">
        <f t="shared" si="0"/>
        <v>1103102.22</v>
      </c>
      <c r="W4" s="139">
        <f t="shared" si="0"/>
        <v>827326.66499999992</v>
      </c>
      <c r="X4" s="138">
        <f t="shared" si="0"/>
        <v>3588</v>
      </c>
      <c r="Y4" s="139">
        <f t="shared" si="0"/>
        <v>572437138.75</v>
      </c>
      <c r="Z4" s="139">
        <f t="shared" si="0"/>
        <v>377964913.51250005</v>
      </c>
      <c r="AA4" s="187">
        <f>Y4/B4</f>
        <v>0.55155095449858449</v>
      </c>
      <c r="AB4" s="138">
        <f t="shared" si="0"/>
        <v>3083</v>
      </c>
      <c r="AC4" s="138">
        <f t="shared" si="0"/>
        <v>3094</v>
      </c>
      <c r="AD4" s="139">
        <f t="shared" si="0"/>
        <v>298442107.12999994</v>
      </c>
      <c r="AE4" s="139">
        <f t="shared" si="0"/>
        <v>175914055.85499999</v>
      </c>
      <c r="AF4" s="187">
        <f>AD4/B4</f>
        <v>0.2875530218209838</v>
      </c>
      <c r="AG4" s="138">
        <f t="shared" si="0"/>
        <v>6</v>
      </c>
      <c r="AH4" s="139">
        <f t="shared" si="0"/>
        <v>349420</v>
      </c>
      <c r="AI4" s="138">
        <f t="shared" si="0"/>
        <v>2962</v>
      </c>
      <c r="AJ4" s="139">
        <f t="shared" si="0"/>
        <v>325399903.23999995</v>
      </c>
      <c r="AK4" s="139">
        <f t="shared" si="0"/>
        <v>197036952.59999999</v>
      </c>
      <c r="AL4" s="139">
        <f t="shared" si="0"/>
        <v>130038473.23</v>
      </c>
      <c r="AM4" s="139">
        <f t="shared" si="0"/>
        <v>97528854.409999996</v>
      </c>
      <c r="AN4" s="187">
        <f>AJ4/B4</f>
        <v>0.31352722434759916</v>
      </c>
      <c r="AO4" s="138">
        <f t="shared" si="0"/>
        <v>2578</v>
      </c>
      <c r="AP4" s="139">
        <f t="shared" si="0"/>
        <v>257496067.39000005</v>
      </c>
      <c r="AQ4" s="139">
        <f t="shared" si="0"/>
        <v>146109075.97999999</v>
      </c>
      <c r="AR4" s="131">
        <f>AP4/B4</f>
        <v>0.24810095665475612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8416328.7280000001</v>
      </c>
      <c r="C5" s="132">
        <v>3</v>
      </c>
      <c r="D5" s="133">
        <v>9954416.0800000001</v>
      </c>
      <c r="E5" s="134">
        <v>7465812.0600000005</v>
      </c>
      <c r="F5" s="186">
        <f>D5/B5</f>
        <v>1.1827503893571776</v>
      </c>
      <c r="G5" s="135">
        <v>1</v>
      </c>
      <c r="H5" s="133">
        <v>8181268.0800000001</v>
      </c>
      <c r="I5" s="133">
        <v>6135951.0600000005</v>
      </c>
      <c r="J5" s="186">
        <f>H5/$B5</f>
        <v>0.9720708808321632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6135577.9875000007</v>
      </c>
      <c r="Q5" s="186">
        <f>O5/$B5</f>
        <v>0.97201177786505299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6135577.9875000007</v>
      </c>
      <c r="AA5" s="186">
        <f>Y5/$B5</f>
        <v>0.97201177786505299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6.0596492423507439E-2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20437384.697685335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1.0115799729669652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0.47490953874833397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11534583.48</v>
      </c>
      <c r="Q6" s="186">
        <f t="shared" ref="Q6:Q23" si="3">O6/$B6</f>
        <v>0.7525152981898815</v>
      </c>
      <c r="R6" s="72">
        <v>3</v>
      </c>
      <c r="S6" s="70">
        <v>101472</v>
      </c>
      <c r="T6" s="71">
        <v>76104</v>
      </c>
      <c r="U6" s="72">
        <v>8</v>
      </c>
      <c r="V6" s="70">
        <v>26659.199999999997</v>
      </c>
      <c r="W6" s="71">
        <v>19994.399999999998</v>
      </c>
      <c r="X6" s="72">
        <v>275</v>
      </c>
      <c r="Y6" s="70">
        <v>15251313.440000001</v>
      </c>
      <c r="Z6" s="70">
        <v>11438485.080000002</v>
      </c>
      <c r="AA6" s="186">
        <f t="shared" ref="AA6:AA55" si="4">Y6/$B6</f>
        <v>0.74624584630573165</v>
      </c>
      <c r="AB6" s="72">
        <v>115</v>
      </c>
      <c r="AC6" s="73">
        <v>115</v>
      </c>
      <c r="AD6" s="70">
        <v>5750157.8700000001</v>
      </c>
      <c r="AE6" s="70">
        <v>4312618.4024999999</v>
      </c>
      <c r="AF6" s="186">
        <f t="shared" ref="AF6:AF55" si="5">AD6/$B6</f>
        <v>0.28135487759601857</v>
      </c>
      <c r="AG6" s="73">
        <v>0</v>
      </c>
      <c r="AH6" s="71">
        <v>0</v>
      </c>
      <c r="AI6" s="72">
        <v>186</v>
      </c>
      <c r="AJ6" s="70">
        <v>9088039.1799999997</v>
      </c>
      <c r="AK6" s="70">
        <v>6816029.3799999999</v>
      </c>
      <c r="AL6" s="70">
        <v>8917688.6799999997</v>
      </c>
      <c r="AM6" s="70">
        <v>6688266.5099999998</v>
      </c>
      <c r="AN6" s="186">
        <f t="shared" ref="AN6:AN55" si="6">AJ6/$B6</f>
        <v>0.44467720867578908</v>
      </c>
      <c r="AO6" s="72">
        <v>25</v>
      </c>
      <c r="AP6" s="70">
        <v>953386.4</v>
      </c>
      <c r="AQ6" s="70">
        <v>715039.79</v>
      </c>
      <c r="AR6" s="186">
        <f t="shared" ref="AR6:AR55" si="7">AP6/$B6</f>
        <v>4.6649139021588078E-2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10017815</v>
      </c>
      <c r="C7" s="95">
        <v>5</v>
      </c>
      <c r="D7" s="91">
        <v>16285508.65</v>
      </c>
      <c r="E7" s="92">
        <v>12214131.487500001</v>
      </c>
      <c r="F7" s="186">
        <f t="shared" si="1"/>
        <v>1.6256547610432015</v>
      </c>
      <c r="G7" s="93">
        <v>3</v>
      </c>
      <c r="H7" s="91">
        <v>9465904.4499999993</v>
      </c>
      <c r="I7" s="91">
        <v>7099428.3374999994</v>
      </c>
      <c r="J7" s="186">
        <f t="shared" si="2"/>
        <v>0.94490709301379583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167072003.37511426</v>
      </c>
      <c r="C8" s="72">
        <v>32</v>
      </c>
      <c r="D8" s="97">
        <v>127060963.44</v>
      </c>
      <c r="E8" s="97">
        <v>95295722.580000013</v>
      </c>
      <c r="F8" s="186">
        <f t="shared" si="1"/>
        <v>0.76051618986527336</v>
      </c>
      <c r="G8" s="72">
        <v>15</v>
      </c>
      <c r="H8" s="97">
        <v>56831360.590000004</v>
      </c>
      <c r="I8" s="97">
        <v>42623520.442500003</v>
      </c>
      <c r="J8" s="186">
        <f t="shared" si="2"/>
        <v>0.34016088537826894</v>
      </c>
      <c r="K8" s="72">
        <v>8</v>
      </c>
      <c r="L8" s="97">
        <v>12633758.35</v>
      </c>
      <c r="M8" s="71">
        <v>9475318.7624999993</v>
      </c>
      <c r="N8" s="93">
        <v>15</v>
      </c>
      <c r="O8" s="97">
        <v>54227745.859999999</v>
      </c>
      <c r="P8" s="97">
        <v>40670809.395000003</v>
      </c>
      <c r="Q8" s="186">
        <f t="shared" si="3"/>
        <v>0.32457709708697574</v>
      </c>
      <c r="R8" s="72">
        <v>0</v>
      </c>
      <c r="S8" s="97">
        <v>0</v>
      </c>
      <c r="T8" s="71">
        <v>0</v>
      </c>
      <c r="U8" s="93">
        <v>7</v>
      </c>
      <c r="V8" s="97">
        <v>302681.01</v>
      </c>
      <c r="W8" s="97">
        <v>227010.75749999998</v>
      </c>
      <c r="X8" s="93">
        <v>15</v>
      </c>
      <c r="Y8" s="97">
        <v>53925064.850000001</v>
      </c>
      <c r="Z8" s="97">
        <v>40443798.637499996</v>
      </c>
      <c r="AA8" s="186">
        <f t="shared" si="4"/>
        <v>0.3227654170694661</v>
      </c>
      <c r="AB8" s="93">
        <v>12</v>
      </c>
      <c r="AC8" s="94">
        <v>17</v>
      </c>
      <c r="AD8" s="97">
        <v>36474161.18</v>
      </c>
      <c r="AE8" s="97">
        <v>27355620.885000005</v>
      </c>
      <c r="AF8" s="186">
        <f t="shared" si="5"/>
        <v>0.21831402295516442</v>
      </c>
      <c r="AG8" s="93">
        <v>1</v>
      </c>
      <c r="AH8" s="71">
        <v>0</v>
      </c>
      <c r="AI8" s="93">
        <v>14</v>
      </c>
      <c r="AJ8" s="97">
        <v>51553162.75</v>
      </c>
      <c r="AK8" s="97">
        <v>38664872.009999998</v>
      </c>
      <c r="AL8" s="97">
        <v>50369164.560000002</v>
      </c>
      <c r="AM8" s="97">
        <v>37776873.390000001</v>
      </c>
      <c r="AN8" s="186">
        <f t="shared" si="6"/>
        <v>0.30856853158246711</v>
      </c>
      <c r="AO8" s="93">
        <v>10</v>
      </c>
      <c r="AP8" s="97">
        <v>29512792.140000001</v>
      </c>
      <c r="AQ8" s="97">
        <v>22134594.059999999</v>
      </c>
      <c r="AR8" s="186">
        <f t="shared" si="7"/>
        <v>0.17664714341000112</v>
      </c>
      <c r="AS8" s="207"/>
      <c r="AT8" s="207"/>
      <c r="AU8" s="207"/>
      <c r="AV8" s="207"/>
      <c r="AW8" s="207"/>
    </row>
    <row r="9" spans="1:49" s="124" customFormat="1" ht="27" outlineLevel="1" collapsed="1" x14ac:dyDescent="0.3">
      <c r="A9" s="160" t="s">
        <v>20</v>
      </c>
      <c r="B9" s="169">
        <v>84219958.9538396</v>
      </c>
      <c r="C9" s="69">
        <v>16</v>
      </c>
      <c r="D9" s="70">
        <v>98341424.849999994</v>
      </c>
      <c r="E9" s="85">
        <v>73756068.637500003</v>
      </c>
      <c r="F9" s="186">
        <f t="shared" si="1"/>
        <v>1.1676736259619918</v>
      </c>
      <c r="G9" s="72">
        <v>5</v>
      </c>
      <c r="H9" s="70">
        <v>28182502</v>
      </c>
      <c r="I9" s="70">
        <v>21136876.5</v>
      </c>
      <c r="J9" s="186">
        <f t="shared" si="2"/>
        <v>0.33462972851182038</v>
      </c>
      <c r="K9" s="72">
        <v>2</v>
      </c>
      <c r="L9" s="70">
        <v>12563078.35</v>
      </c>
      <c r="M9" s="71">
        <v>9422308.7624999993</v>
      </c>
      <c r="N9" s="72">
        <v>5</v>
      </c>
      <c r="O9" s="70">
        <v>26519695.399999999</v>
      </c>
      <c r="P9" s="70">
        <v>19889771.550000001</v>
      </c>
      <c r="Q9" s="186">
        <f t="shared" si="3"/>
        <v>0.31488611167021902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5</v>
      </c>
      <c r="Y9" s="70">
        <v>26227220.829999998</v>
      </c>
      <c r="Z9" s="70">
        <v>19670415.622499999</v>
      </c>
      <c r="AA9" s="186">
        <f t="shared" si="4"/>
        <v>0.3114133651427563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0.3087764542161941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26282699.960000001</v>
      </c>
      <c r="AM9" s="70">
        <v>19712024.949999999</v>
      </c>
      <c r="AN9" s="186">
        <f t="shared" si="6"/>
        <v>0.32444989631230692</v>
      </c>
      <c r="AO9" s="72">
        <v>5</v>
      </c>
      <c r="AP9" s="70">
        <v>26082933.34</v>
      </c>
      <c r="AQ9" s="70">
        <v>19562199.969999999</v>
      </c>
      <c r="AR9" s="186">
        <f t="shared" si="7"/>
        <v>0.30970014310142185</v>
      </c>
      <c r="AS9" s="207"/>
      <c r="AT9" s="207"/>
      <c r="AU9" s="207"/>
      <c r="AV9" s="207"/>
      <c r="AW9" s="207"/>
    </row>
    <row r="10" spans="1:49" s="124" customFormat="1" ht="27" outlineLevel="1" x14ac:dyDescent="0.3">
      <c r="A10" s="160" t="s">
        <v>21</v>
      </c>
      <c r="B10" s="169">
        <v>66823523.765800007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0.42496295151279839</v>
      </c>
      <c r="G10" s="72">
        <v>6</v>
      </c>
      <c r="H10" s="70">
        <v>28397521.890000001</v>
      </c>
      <c r="I10" s="70">
        <v>21298141.4175</v>
      </c>
      <c r="J10" s="186">
        <f t="shared" si="2"/>
        <v>0.42496295151279839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20595047.445</v>
      </c>
      <c r="Q10" s="186">
        <f t="shared" si="3"/>
        <v>0.4109340799841798</v>
      </c>
      <c r="R10" s="72">
        <v>0</v>
      </c>
      <c r="S10" s="70">
        <v>0</v>
      </c>
      <c r="T10" s="71">
        <v>0</v>
      </c>
      <c r="U10" s="72">
        <v>3</v>
      </c>
      <c r="V10" s="70">
        <v>10206.44</v>
      </c>
      <c r="W10" s="71">
        <v>7654.83</v>
      </c>
      <c r="X10" s="72">
        <v>6</v>
      </c>
      <c r="Y10" s="70">
        <v>27449856.82</v>
      </c>
      <c r="Z10" s="70">
        <v>20587392.614999998</v>
      </c>
      <c r="AA10" s="186">
        <f t="shared" si="4"/>
        <v>0.41078134275296507</v>
      </c>
      <c r="AB10" s="72">
        <v>3</v>
      </c>
      <c r="AC10" s="73">
        <v>5</v>
      </c>
      <c r="AD10" s="70">
        <v>10221034.18</v>
      </c>
      <c r="AE10" s="70">
        <v>7665775.6350000007</v>
      </c>
      <c r="AF10" s="186">
        <f t="shared" si="5"/>
        <v>0.15295563005360518</v>
      </c>
      <c r="AG10" s="73">
        <v>0</v>
      </c>
      <c r="AH10" s="71">
        <v>0</v>
      </c>
      <c r="AI10" s="72">
        <v>6</v>
      </c>
      <c r="AJ10" s="70">
        <v>24086464.600000001</v>
      </c>
      <c r="AK10" s="70">
        <v>18064848.439999998</v>
      </c>
      <c r="AL10" s="70">
        <v>24086464.600000001</v>
      </c>
      <c r="AM10" s="70">
        <v>18064848.439999998</v>
      </c>
      <c r="AN10" s="186">
        <f t="shared" si="6"/>
        <v>0.36044888450386314</v>
      </c>
      <c r="AO10" s="72">
        <v>2</v>
      </c>
      <c r="AP10" s="70">
        <v>3288317.6</v>
      </c>
      <c r="AQ10" s="70">
        <v>2466238.19</v>
      </c>
      <c r="AR10" s="186">
        <f t="shared" si="7"/>
        <v>4.9208982326713918E-2</v>
      </c>
      <c r="AS10" s="207"/>
      <c r="AT10" s="207"/>
      <c r="AU10" s="207"/>
      <c r="AV10" s="207"/>
      <c r="AW10" s="207"/>
    </row>
    <row r="11" spans="1:49" s="125" customFormat="1" ht="40.5" outlineLevel="1" x14ac:dyDescent="0.3">
      <c r="A11" s="160" t="s">
        <v>22</v>
      </c>
      <c r="B11" s="169">
        <v>16028520.655474668</v>
      </c>
      <c r="C11" s="69">
        <v>10</v>
      </c>
      <c r="D11" s="70">
        <v>322016.7</v>
      </c>
      <c r="E11" s="85">
        <v>241512.52499999999</v>
      </c>
      <c r="F11" s="186">
        <f t="shared" si="1"/>
        <v>2.0090232088262786E-2</v>
      </c>
      <c r="G11" s="72">
        <v>4</v>
      </c>
      <c r="H11" s="70">
        <v>251336.7</v>
      </c>
      <c r="I11" s="70">
        <v>188502.52500000002</v>
      </c>
      <c r="J11" s="186">
        <f t="shared" si="2"/>
        <v>1.5680592451565639E-2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1.5471621201380055E-2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1.5471621201380055E-2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1.5471590006985341E-2</v>
      </c>
      <c r="AG11" s="73">
        <v>0</v>
      </c>
      <c r="AH11" s="71">
        <v>0</v>
      </c>
      <c r="AI11" s="72">
        <v>3</v>
      </c>
      <c r="AJ11" s="70">
        <v>141541.20000000001</v>
      </c>
      <c r="AK11" s="70">
        <v>106155.9</v>
      </c>
      <c r="AL11" s="70">
        <v>0</v>
      </c>
      <c r="AM11" s="70">
        <v>0</v>
      </c>
      <c r="AN11" s="186">
        <f t="shared" si="6"/>
        <v>8.8305841220384547E-3</v>
      </c>
      <c r="AO11" s="72">
        <v>3</v>
      </c>
      <c r="AP11" s="70">
        <v>141541.20000000001</v>
      </c>
      <c r="AQ11" s="70">
        <v>106155.9</v>
      </c>
      <c r="AR11" s="186">
        <f t="shared" si="7"/>
        <v>8.8305841220384547E-3</v>
      </c>
      <c r="AS11" s="207"/>
      <c r="AT11" s="207"/>
      <c r="AU11" s="207"/>
      <c r="AV11" s="207"/>
      <c r="AW11" s="207"/>
    </row>
    <row r="12" spans="1:49" ht="36.75" customHeight="1" x14ac:dyDescent="0.3">
      <c r="A12" s="159" t="s">
        <v>23</v>
      </c>
      <c r="B12" s="168">
        <v>32228496.72456</v>
      </c>
      <c r="C12" s="69">
        <v>10</v>
      </c>
      <c r="D12" s="70">
        <v>21334266.140000001</v>
      </c>
      <c r="E12" s="85">
        <v>16000699.605</v>
      </c>
      <c r="F12" s="186">
        <f t="shared" si="1"/>
        <v>0.66196901215507331</v>
      </c>
      <c r="G12" s="72">
        <v>10</v>
      </c>
      <c r="H12" s="70">
        <v>21334266.140000001</v>
      </c>
      <c r="I12" s="70">
        <v>16000699.605</v>
      </c>
      <c r="J12" s="186">
        <f t="shared" si="2"/>
        <v>0.66196901215507331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0.50063989325646341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12101153.369999999</v>
      </c>
      <c r="AA12" s="186">
        <f t="shared" si="4"/>
        <v>0.50063989325646341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0.40684770195960834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11227758.25</v>
      </c>
      <c r="AM12" s="70">
        <v>8420818.6699999999</v>
      </c>
      <c r="AN12" s="186">
        <f t="shared" si="6"/>
        <v>0.41274836284445443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0.3875559749729694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63893857.693488002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1.1114671800015274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1.111467180001527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0.91534885685828205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0.86050152839031957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0.69403649381651855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0.84000869391034028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0.84000869391034028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4007126</v>
      </c>
      <c r="C14" s="69">
        <v>1</v>
      </c>
      <c r="D14" s="70">
        <v>300000</v>
      </c>
      <c r="E14" s="85">
        <v>225000</v>
      </c>
      <c r="F14" s="186">
        <f t="shared" si="1"/>
        <v>7.4866625107371215E-2</v>
      </c>
      <c r="G14" s="72">
        <v>1</v>
      </c>
      <c r="H14" s="70">
        <v>300000</v>
      </c>
      <c r="I14" s="70">
        <v>225000</v>
      </c>
      <c r="J14" s="186">
        <f t="shared" si="2"/>
        <v>7.4866625107371215E-2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7.4866625107371215E-2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7.4866625107371215E-2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88443347.122169316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0.70173291920159653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0.54053167576260552</v>
      </c>
      <c r="K15" s="72">
        <v>74</v>
      </c>
      <c r="L15" s="70">
        <v>18897446.170000002</v>
      </c>
      <c r="M15" s="71">
        <v>14173084.627499998</v>
      </c>
      <c r="N15" s="72">
        <v>112</v>
      </c>
      <c r="O15" s="70">
        <v>23296851.77</v>
      </c>
      <c r="P15" s="70">
        <v>17472638.827500001</v>
      </c>
      <c r="Q15" s="186">
        <f t="shared" si="3"/>
        <v>0.26340988359270701</v>
      </c>
      <c r="R15" s="72">
        <v>5</v>
      </c>
      <c r="S15" s="70">
        <v>887443.55999999994</v>
      </c>
      <c r="T15" s="71">
        <v>665582.66999999993</v>
      </c>
      <c r="U15" s="72">
        <v>3</v>
      </c>
      <c r="V15" s="70">
        <v>40902.22</v>
      </c>
      <c r="W15" s="71">
        <v>30676.665000000001</v>
      </c>
      <c r="X15" s="72">
        <v>107</v>
      </c>
      <c r="Y15" s="70">
        <v>22368505.990000002</v>
      </c>
      <c r="Z15" s="70">
        <v>16776379.4925</v>
      </c>
      <c r="AA15" s="186">
        <f t="shared" si="4"/>
        <v>0.2529133814791264</v>
      </c>
      <c r="AB15" s="72">
        <v>65</v>
      </c>
      <c r="AC15" s="73">
        <v>65</v>
      </c>
      <c r="AD15" s="70">
        <v>12640234.24</v>
      </c>
      <c r="AE15" s="70">
        <v>9480175.6799999997</v>
      </c>
      <c r="AF15" s="186">
        <f t="shared" si="5"/>
        <v>0.14291899448965545</v>
      </c>
      <c r="AG15" s="73">
        <v>1</v>
      </c>
      <c r="AH15" s="71">
        <v>117000</v>
      </c>
      <c r="AI15" s="72">
        <v>92</v>
      </c>
      <c r="AJ15" s="71">
        <v>15297845.390000001</v>
      </c>
      <c r="AK15" s="97">
        <v>11473383.789999999</v>
      </c>
      <c r="AL15" s="70">
        <v>14046539.67</v>
      </c>
      <c r="AM15" s="70">
        <v>10534904.559999999</v>
      </c>
      <c r="AN15" s="186">
        <f t="shared" si="6"/>
        <v>0.17296773457554304</v>
      </c>
      <c r="AO15" s="72">
        <v>49</v>
      </c>
      <c r="AP15" s="70">
        <v>8347026.04</v>
      </c>
      <c r="AQ15" s="70">
        <v>6260269.3499999996</v>
      </c>
      <c r="AR15" s="186">
        <f t="shared" si="7"/>
        <v>9.4377093490932845E-2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35817705.654166862</v>
      </c>
      <c r="C16" s="69">
        <v>322</v>
      </c>
      <c r="D16" s="70">
        <v>39241636.230000004</v>
      </c>
      <c r="E16" s="85">
        <v>29431227.172499999</v>
      </c>
      <c r="F16" s="186">
        <f t="shared" si="1"/>
        <v>1.095593241200105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0.91181678595877835</v>
      </c>
      <c r="K16" s="72">
        <v>65</v>
      </c>
      <c r="L16" s="70">
        <v>7018944.5</v>
      </c>
      <c r="M16" s="71">
        <v>5264208.375</v>
      </c>
      <c r="N16" s="72">
        <v>206</v>
      </c>
      <c r="O16" s="70">
        <v>18921762.420000002</v>
      </c>
      <c r="P16" s="70">
        <v>14191321.815000001</v>
      </c>
      <c r="Q16" s="186">
        <f t="shared" si="3"/>
        <v>0.52827957777911816</v>
      </c>
      <c r="R16" s="72">
        <v>4</v>
      </c>
      <c r="S16" s="70">
        <v>125720.1</v>
      </c>
      <c r="T16" s="71">
        <v>94290.075000000012</v>
      </c>
      <c r="U16" s="72">
        <v>21</v>
      </c>
      <c r="V16" s="70">
        <v>101011.12000000001</v>
      </c>
      <c r="W16" s="71">
        <v>75758.340000000011</v>
      </c>
      <c r="X16" s="72">
        <v>202</v>
      </c>
      <c r="Y16" s="70">
        <v>18695031.200000003</v>
      </c>
      <c r="Z16" s="70">
        <v>14021273.400000002</v>
      </c>
      <c r="AA16" s="186">
        <f t="shared" si="4"/>
        <v>0.52194943418507633</v>
      </c>
      <c r="AB16" s="72">
        <v>149</v>
      </c>
      <c r="AC16" s="73">
        <v>150</v>
      </c>
      <c r="AD16" s="70">
        <v>10583131.380000001</v>
      </c>
      <c r="AE16" s="70">
        <v>7937348.5350000001</v>
      </c>
      <c r="AF16" s="186">
        <f t="shared" si="5"/>
        <v>0.29547206295634992</v>
      </c>
      <c r="AG16" s="73">
        <v>0</v>
      </c>
      <c r="AH16" s="71">
        <v>0</v>
      </c>
      <c r="AI16" s="72">
        <v>172</v>
      </c>
      <c r="AJ16" s="70">
        <v>13325827.5</v>
      </c>
      <c r="AK16" s="70">
        <v>9994370.4200000018</v>
      </c>
      <c r="AL16" s="70">
        <v>12052571.629999999</v>
      </c>
      <c r="AM16" s="70">
        <v>9039428.5899999999</v>
      </c>
      <c r="AN16" s="186">
        <f t="shared" si="6"/>
        <v>0.37204581523634628</v>
      </c>
      <c r="AO16" s="72">
        <v>82</v>
      </c>
      <c r="AP16" s="70">
        <v>5276053.78</v>
      </c>
      <c r="AQ16" s="70">
        <v>3957040.22</v>
      </c>
      <c r="AR16" s="186">
        <f t="shared" si="7"/>
        <v>0.14730295209141095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151935508.73532599</v>
      </c>
      <c r="C17" s="69">
        <v>2745</v>
      </c>
      <c r="D17" s="70">
        <v>157761450</v>
      </c>
      <c r="E17" s="85">
        <v>78880725</v>
      </c>
      <c r="F17" s="186">
        <f t="shared" si="1"/>
        <v>1.0383448300740736</v>
      </c>
      <c r="G17" s="110">
        <v>2745</v>
      </c>
      <c r="H17" s="109">
        <v>157761450</v>
      </c>
      <c r="I17" s="109">
        <v>78880725</v>
      </c>
      <c r="J17" s="186">
        <f t="shared" si="2"/>
        <v>1.0383448300740736</v>
      </c>
      <c r="K17" s="72">
        <v>97</v>
      </c>
      <c r="L17" s="70">
        <v>5658750</v>
      </c>
      <c r="M17" s="71">
        <v>2829375</v>
      </c>
      <c r="N17" s="72">
        <v>2643</v>
      </c>
      <c r="O17" s="70">
        <v>150588000</v>
      </c>
      <c r="P17" s="70">
        <v>75294000</v>
      </c>
      <c r="Q17" s="186">
        <f t="shared" si="3"/>
        <v>0.99113104799172802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2642</v>
      </c>
      <c r="Y17" s="70">
        <v>150471000</v>
      </c>
      <c r="Z17" s="70">
        <v>75235500</v>
      </c>
      <c r="AA17" s="186">
        <f t="shared" si="4"/>
        <v>0.99036098442348197</v>
      </c>
      <c r="AB17" s="72">
        <v>2551</v>
      </c>
      <c r="AC17" s="73">
        <v>2553</v>
      </c>
      <c r="AD17" s="70">
        <v>147325429</v>
      </c>
      <c r="AE17" s="70">
        <v>73662714.5</v>
      </c>
      <c r="AF17" s="186">
        <f t="shared" si="5"/>
        <v>0.9696576542659503</v>
      </c>
      <c r="AG17" s="73">
        <v>3</v>
      </c>
      <c r="AH17" s="71">
        <v>160500</v>
      </c>
      <c r="AI17" s="72">
        <v>2177</v>
      </c>
      <c r="AJ17" s="70">
        <v>134380500</v>
      </c>
      <c r="AK17" s="70">
        <v>67190250</v>
      </c>
      <c r="AL17" s="70">
        <v>0</v>
      </c>
      <c r="AM17" s="70">
        <v>0</v>
      </c>
      <c r="AN17" s="186">
        <f t="shared" si="6"/>
        <v>0.88445749856995515</v>
      </c>
      <c r="AO17" s="72">
        <v>2177</v>
      </c>
      <c r="AP17" s="70">
        <v>134380500</v>
      </c>
      <c r="AQ17" s="70">
        <v>67190250</v>
      </c>
      <c r="AR17" s="186">
        <f t="shared" si="7"/>
        <v>0.88445749856995515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103095907.18071467</v>
      </c>
      <c r="C18" s="69">
        <v>365</v>
      </c>
      <c r="D18" s="70">
        <v>93155020.540000007</v>
      </c>
      <c r="E18" s="85">
        <v>69866265.405000001</v>
      </c>
      <c r="F18" s="186">
        <f t="shared" si="1"/>
        <v>0.90357632118907016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0.90357632118907016</v>
      </c>
      <c r="K18" s="72">
        <v>50</v>
      </c>
      <c r="L18" s="70">
        <v>11838561.609999999</v>
      </c>
      <c r="M18" s="71">
        <v>8878921.2074999996</v>
      </c>
      <c r="N18" s="72">
        <v>183</v>
      </c>
      <c r="O18" s="70">
        <v>39404082.170000002</v>
      </c>
      <c r="P18" s="70">
        <v>29553061.627500001</v>
      </c>
      <c r="Q18" s="186">
        <f t="shared" si="3"/>
        <v>0.38220801627875883</v>
      </c>
      <c r="R18" s="72">
        <v>5</v>
      </c>
      <c r="S18" s="70">
        <v>676713</v>
      </c>
      <c r="T18" s="71">
        <v>507534.75</v>
      </c>
      <c r="U18" s="72">
        <v>22</v>
      </c>
      <c r="V18" s="70">
        <v>631848.66999999993</v>
      </c>
      <c r="W18" s="71">
        <v>473886.50249999994</v>
      </c>
      <c r="X18" s="72">
        <v>178</v>
      </c>
      <c r="Y18" s="70">
        <v>38095520.5</v>
      </c>
      <c r="Z18" s="70">
        <v>28571640.375</v>
      </c>
      <c r="AA18" s="186">
        <f t="shared" si="4"/>
        <v>0.36951535266306118</v>
      </c>
      <c r="AB18" s="72">
        <v>135</v>
      </c>
      <c r="AC18" s="73">
        <v>137</v>
      </c>
      <c r="AD18" s="70">
        <v>25980571.719999999</v>
      </c>
      <c r="AE18" s="70">
        <v>19485428.789999999</v>
      </c>
      <c r="AF18" s="186">
        <f t="shared" si="5"/>
        <v>0.25200391005298783</v>
      </c>
      <c r="AG18" s="73">
        <v>1</v>
      </c>
      <c r="AH18" s="71">
        <v>71920</v>
      </c>
      <c r="AI18" s="72">
        <v>155</v>
      </c>
      <c r="AJ18" s="70">
        <v>29782171.450000003</v>
      </c>
      <c r="AK18" s="70">
        <v>22336628.399999999</v>
      </c>
      <c r="AL18" s="70">
        <v>28511323.490000002</v>
      </c>
      <c r="AM18" s="70">
        <v>21383492.48</v>
      </c>
      <c r="AN18" s="186">
        <f t="shared" si="6"/>
        <v>0.28887831015246274</v>
      </c>
      <c r="AO18" s="72">
        <v>74</v>
      </c>
      <c r="AP18" s="70">
        <v>12779291.800000001</v>
      </c>
      <c r="AQ18" s="70">
        <v>9584468.7599999998</v>
      </c>
      <c r="AR18" s="186">
        <f t="shared" si="7"/>
        <v>0.12395537465516887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297337845.294936</v>
      </c>
      <c r="C19" s="69">
        <v>34</v>
      </c>
      <c r="D19" s="70">
        <v>456501382.29000002</v>
      </c>
      <c r="E19" s="85">
        <v>342376036.71750003</v>
      </c>
      <c r="F19" s="186">
        <f t="shared" si="1"/>
        <v>1.5352952525676178</v>
      </c>
      <c r="G19" s="72">
        <v>3</v>
      </c>
      <c r="H19" s="70">
        <v>189080322.06</v>
      </c>
      <c r="I19" s="70">
        <v>141810241.54500002</v>
      </c>
      <c r="J19" s="186">
        <f t="shared" si="2"/>
        <v>0.63591071588094361</v>
      </c>
      <c r="K19" s="72">
        <v>18</v>
      </c>
      <c r="L19" s="70">
        <v>151722125.34999999</v>
      </c>
      <c r="M19" s="71">
        <v>113791594.0125</v>
      </c>
      <c r="N19" s="72">
        <v>2</v>
      </c>
      <c r="O19" s="70">
        <v>188983215.81</v>
      </c>
      <c r="P19" s="70">
        <v>141737411.85750002</v>
      </c>
      <c r="Q19" s="186">
        <f t="shared" si="3"/>
        <v>0.63558413030989502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0.63558413030989502</v>
      </c>
      <c r="AB19" s="72">
        <v>1</v>
      </c>
      <c r="AC19" s="112">
        <v>1</v>
      </c>
      <c r="AD19" s="109">
        <v>85274.81</v>
      </c>
      <c r="AE19" s="109">
        <v>63956.107499999998</v>
      </c>
      <c r="AF19" s="186">
        <f t="shared" si="5"/>
        <v>2.8679433630594191E-4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2.8679433630594191E-4</v>
      </c>
      <c r="AO19" s="72">
        <v>1</v>
      </c>
      <c r="AP19" s="70">
        <v>85274.81</v>
      </c>
      <c r="AQ19" s="70">
        <v>63956.1</v>
      </c>
      <c r="AR19" s="186">
        <f t="shared" si="7"/>
        <v>2.8679433630594191E-4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30721300.754299998</v>
      </c>
      <c r="C20" s="69">
        <v>18</v>
      </c>
      <c r="D20" s="70">
        <v>79805440.74000001</v>
      </c>
      <c r="E20" s="85">
        <v>59854080.555</v>
      </c>
      <c r="F20" s="186">
        <f t="shared" si="1"/>
        <v>2.5977233639376354</v>
      </c>
      <c r="G20" s="72">
        <v>8</v>
      </c>
      <c r="H20" s="70">
        <v>31413390.210000001</v>
      </c>
      <c r="I20" s="70">
        <v>23560042.657499999</v>
      </c>
      <c r="J20" s="186">
        <f t="shared" si="2"/>
        <v>1.0225279997495917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0.24887704661821095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2999249.9999999995</v>
      </c>
      <c r="AA20" s="186">
        <f t="shared" si="4"/>
        <v>0.13017026954629413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f t="shared" si="5"/>
        <v>3.5620405162917208E-2</v>
      </c>
      <c r="AG20" s="73">
        <v>0</v>
      </c>
      <c r="AH20" s="71">
        <v>0</v>
      </c>
      <c r="AI20" s="72">
        <v>2</v>
      </c>
      <c r="AJ20" s="70">
        <v>3391344</v>
      </c>
      <c r="AK20" s="70">
        <v>2543508</v>
      </c>
      <c r="AL20" s="70">
        <v>3391344</v>
      </c>
      <c r="AM20" s="70">
        <v>2543508</v>
      </c>
      <c r="AN20" s="186">
        <f t="shared" si="6"/>
        <v>0.11039063831062949</v>
      </c>
      <c r="AO20" s="72">
        <v>0</v>
      </c>
      <c r="AP20" s="70">
        <v>0</v>
      </c>
      <c r="AQ20" s="70">
        <v>0</v>
      </c>
      <c r="AR20" s="186">
        <f t="shared" si="7"/>
        <v>0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8014252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10017815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6411401.6000000006</v>
      </c>
      <c r="C23" s="95">
        <v>12</v>
      </c>
      <c r="D23" s="91">
        <v>4958193.76</v>
      </c>
      <c r="E23" s="92">
        <v>3718645.32</v>
      </c>
      <c r="F23" s="186">
        <f t="shared" si="1"/>
        <v>0.77334006966589008</v>
      </c>
      <c r="G23" s="93">
        <v>10</v>
      </c>
      <c r="H23" s="91">
        <v>4047313.95</v>
      </c>
      <c r="I23" s="91">
        <v>3035485.4625000004</v>
      </c>
      <c r="J23" s="186">
        <f t="shared" si="2"/>
        <v>0.63126820038850784</v>
      </c>
      <c r="K23" s="93">
        <v>2</v>
      </c>
      <c r="L23" s="91">
        <v>536976</v>
      </c>
      <c r="M23" s="96">
        <v>402732</v>
      </c>
      <c r="N23" s="93">
        <v>2</v>
      </c>
      <c r="O23" s="91">
        <v>1052082.95</v>
      </c>
      <c r="P23" s="91">
        <v>789062.21249999991</v>
      </c>
      <c r="Q23" s="186">
        <f t="shared" si="3"/>
        <v>0.16409562458230659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0.16409562458230659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f t="shared" si="5"/>
        <v>0.16409562458230659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1012082.95</v>
      </c>
      <c r="AM23" s="91">
        <v>759062.21</v>
      </c>
      <c r="AN23" s="186">
        <f t="shared" si="6"/>
        <v>0.15785673915669232</v>
      </c>
      <c r="AO23" s="93">
        <v>0</v>
      </c>
      <c r="AP23" s="91">
        <v>0</v>
      </c>
      <c r="AQ23" s="91">
        <v>0</v>
      </c>
      <c r="AR23" s="186">
        <f t="shared" si="7"/>
        <v>0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181</v>
      </c>
      <c r="B24" s="127">
        <f>SUM(B25+B26+B27+B31+B32+B33+B34)</f>
        <v>927269331.20272219</v>
      </c>
      <c r="C24" s="138">
        <f>SUM(C25+C26+C27+C31+C32+C33+C34)</f>
        <v>1936</v>
      </c>
      <c r="D24" s="139">
        <f t="shared" ref="D24:AQ24" si="8">SUM(D25+D26+D27+D31+D32+D33+D34)</f>
        <v>1065161669.7700001</v>
      </c>
      <c r="E24" s="139">
        <f t="shared" si="8"/>
        <v>798871252.3275001</v>
      </c>
      <c r="F24" s="187">
        <f>D24/B24</f>
        <v>1.1487079685773964</v>
      </c>
      <c r="G24" s="138">
        <v>1679</v>
      </c>
      <c r="H24" s="139">
        <f>H25+H26+H27+H31+H32+H33</f>
        <v>772205529.88</v>
      </c>
      <c r="I24" s="139">
        <f>I25+I26+I27+I31+I32+I33</f>
        <v>579154147.40999997</v>
      </c>
      <c r="J24" s="187">
        <f t="shared" ref="J24" si="9">H24/B24</f>
        <v>0.83277371945258294</v>
      </c>
      <c r="K24" s="138">
        <f t="shared" si="8"/>
        <v>335</v>
      </c>
      <c r="L24" s="139">
        <f t="shared" si="8"/>
        <v>276814798.22000003</v>
      </c>
      <c r="M24" s="139">
        <f t="shared" si="8"/>
        <v>207611098.66499999</v>
      </c>
      <c r="N24" s="138">
        <f t="shared" si="8"/>
        <v>1287</v>
      </c>
      <c r="O24" s="139">
        <f t="shared" si="8"/>
        <v>490481638.6400001</v>
      </c>
      <c r="P24" s="139">
        <f t="shared" si="8"/>
        <v>367861228.98000002</v>
      </c>
      <c r="Q24" s="187">
        <f t="shared" ref="Q24" si="10">O24/B24</f>
        <v>0.52895272402012572</v>
      </c>
      <c r="R24" s="138">
        <f t="shared" si="8"/>
        <v>12</v>
      </c>
      <c r="S24" s="139">
        <f t="shared" si="8"/>
        <v>5095790.959999999</v>
      </c>
      <c r="T24" s="139">
        <f t="shared" si="8"/>
        <v>3821843.2199999997</v>
      </c>
      <c r="U24" s="138">
        <f t="shared" si="8"/>
        <v>35</v>
      </c>
      <c r="V24" s="139">
        <f t="shared" si="8"/>
        <v>957460.73999999987</v>
      </c>
      <c r="W24" s="139">
        <f t="shared" si="8"/>
        <v>718095.55500000005</v>
      </c>
      <c r="X24" s="138">
        <f t="shared" si="8"/>
        <v>1275</v>
      </c>
      <c r="Y24" s="139">
        <f t="shared" si="8"/>
        <v>484428386.94000006</v>
      </c>
      <c r="Z24" s="139">
        <f t="shared" si="8"/>
        <v>363321290.20500004</v>
      </c>
      <c r="AA24" s="187">
        <f t="shared" si="4"/>
        <v>0.5224246835724291</v>
      </c>
      <c r="AB24" s="138">
        <f t="shared" si="8"/>
        <v>193</v>
      </c>
      <c r="AC24" s="138">
        <f t="shared" si="8"/>
        <v>215</v>
      </c>
      <c r="AD24" s="139">
        <f t="shared" si="8"/>
        <v>80692007.280000001</v>
      </c>
      <c r="AE24" s="139">
        <f t="shared" si="8"/>
        <v>60519005.460000008</v>
      </c>
      <c r="AF24" s="187">
        <f t="shared" si="5"/>
        <v>8.7021110873296947E-2</v>
      </c>
      <c r="AG24" s="138">
        <f t="shared" si="8"/>
        <v>6</v>
      </c>
      <c r="AH24" s="139">
        <f t="shared" si="8"/>
        <v>2392930.56</v>
      </c>
      <c r="AI24" s="138">
        <f t="shared" si="8"/>
        <v>1177</v>
      </c>
      <c r="AJ24" s="139">
        <f t="shared" si="8"/>
        <v>337474068.06</v>
      </c>
      <c r="AK24" s="139">
        <f t="shared" si="8"/>
        <v>253105547.02000004</v>
      </c>
      <c r="AL24" s="139">
        <f t="shared" si="8"/>
        <v>87511876.220000014</v>
      </c>
      <c r="AM24" s="139">
        <f t="shared" si="8"/>
        <v>65633906.830000006</v>
      </c>
      <c r="AN24" s="187">
        <f t="shared" si="6"/>
        <v>0.3639439553363385</v>
      </c>
      <c r="AO24" s="138">
        <f t="shared" si="8"/>
        <v>1045</v>
      </c>
      <c r="AP24" s="139">
        <f t="shared" si="8"/>
        <v>262001039.94000003</v>
      </c>
      <c r="AQ24" s="139">
        <f t="shared" si="8"/>
        <v>196500825.69</v>
      </c>
      <c r="AR24" s="187">
        <f t="shared" si="7"/>
        <v>0.28255117593522633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85530825.600000009</v>
      </c>
      <c r="C25" s="201">
        <v>16</v>
      </c>
      <c r="D25" s="147">
        <v>107017992.28</v>
      </c>
      <c r="E25" s="147">
        <v>80263494.209999993</v>
      </c>
      <c r="F25" s="186">
        <f t="shared" si="1"/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0.9708553857335851</v>
      </c>
      <c r="K25" s="142">
        <v>4</v>
      </c>
      <c r="L25" s="141">
        <v>28644834.850000001</v>
      </c>
      <c r="M25" s="143">
        <v>21483626.137500003</v>
      </c>
      <c r="N25" s="142">
        <v>2</v>
      </c>
      <c r="O25" s="141">
        <v>10835526.870000001</v>
      </c>
      <c r="P25" s="141">
        <v>8126645.1524999999</v>
      </c>
      <c r="Q25" s="186">
        <f t="shared" ref="Q25:Q55" si="11">O25/$B25</f>
        <v>0.12668563402713137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10835311.039999999</v>
      </c>
      <c r="Z25" s="141">
        <v>8126483.2800000003</v>
      </c>
      <c r="AA25" s="186">
        <f t="shared" si="4"/>
        <v>0.12668311060942217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5"/>
        <v>2.4322740081208803E-2</v>
      </c>
      <c r="AG25" s="144">
        <v>0</v>
      </c>
      <c r="AH25" s="143">
        <v>0</v>
      </c>
      <c r="AI25" s="142">
        <v>2</v>
      </c>
      <c r="AJ25" s="141">
        <v>4780393.1400000006</v>
      </c>
      <c r="AK25" s="141">
        <v>3585294.83</v>
      </c>
      <c r="AL25" s="141">
        <v>4780393.1400000006</v>
      </c>
      <c r="AM25" s="141">
        <v>3585294.83</v>
      </c>
      <c r="AN25" s="186">
        <f t="shared" si="6"/>
        <v>5.5890880351796818E-2</v>
      </c>
      <c r="AO25" s="142">
        <v>0</v>
      </c>
      <c r="AP25" s="141">
        <v>0</v>
      </c>
      <c r="AQ25" s="141">
        <v>0</v>
      </c>
      <c r="AR25" s="186">
        <f t="shared" si="7"/>
        <v>0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17051600</v>
      </c>
      <c r="C26" s="69">
        <v>32</v>
      </c>
      <c r="D26" s="91">
        <v>13949637.9</v>
      </c>
      <c r="E26" s="91">
        <v>10462228.424999999</v>
      </c>
      <c r="F26" s="186">
        <f t="shared" si="1"/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2"/>
        <v>0.81811313307842082</v>
      </c>
      <c r="K26" s="72">
        <v>18</v>
      </c>
      <c r="L26" s="91">
        <v>4596079.32</v>
      </c>
      <c r="M26" s="71">
        <v>3447059.4899999998</v>
      </c>
      <c r="N26" s="72">
        <v>7</v>
      </c>
      <c r="O26" s="91">
        <v>2455510.91</v>
      </c>
      <c r="P26" s="91">
        <v>1841633.1824999999</v>
      </c>
      <c r="Q26" s="186">
        <f t="shared" si="11"/>
        <v>0.14400472155105681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7</v>
      </c>
      <c r="Y26" s="91">
        <v>2455510.91</v>
      </c>
      <c r="Z26" s="91">
        <v>1841633.1824999999</v>
      </c>
      <c r="AA26" s="186">
        <f t="shared" si="4"/>
        <v>0.14400472155105681</v>
      </c>
      <c r="AB26" s="72">
        <v>1</v>
      </c>
      <c r="AC26" s="94">
        <v>1</v>
      </c>
      <c r="AD26" s="91">
        <v>7250</v>
      </c>
      <c r="AE26" s="91">
        <v>5437.5</v>
      </c>
      <c r="AF26" s="186">
        <f t="shared" si="5"/>
        <v>4.2518004175561236E-4</v>
      </c>
      <c r="AG26" s="94">
        <v>0</v>
      </c>
      <c r="AH26" s="71">
        <v>0</v>
      </c>
      <c r="AI26" s="72">
        <v>3</v>
      </c>
      <c r="AJ26" s="91">
        <v>631249.69999999995</v>
      </c>
      <c r="AK26" s="91">
        <v>473437.27</v>
      </c>
      <c r="AL26" s="91">
        <v>631249.69999999995</v>
      </c>
      <c r="AM26" s="91">
        <v>473437.27</v>
      </c>
      <c r="AN26" s="186">
        <f t="shared" si="6"/>
        <v>3.7019968800581761E-2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601731561.87868881</v>
      </c>
      <c r="C27" s="72">
        <v>899</v>
      </c>
      <c r="D27" s="97">
        <v>712179461.45000005</v>
      </c>
      <c r="E27" s="97">
        <v>534134596.08750004</v>
      </c>
      <c r="F27" s="186">
        <f t="shared" si="1"/>
        <v>1.1835501186384136</v>
      </c>
      <c r="G27" s="72">
        <v>653</v>
      </c>
      <c r="H27" s="97">
        <v>447595692.25999993</v>
      </c>
      <c r="I27" s="97">
        <v>335696769.19499993</v>
      </c>
      <c r="J27" s="186">
        <f t="shared" si="2"/>
        <v>0.74384612776924075</v>
      </c>
      <c r="K27" s="72">
        <v>249</v>
      </c>
      <c r="L27" s="97">
        <v>236300792.37</v>
      </c>
      <c r="M27" s="71">
        <v>177225594.2775</v>
      </c>
      <c r="N27" s="93">
        <v>362</v>
      </c>
      <c r="O27" s="97">
        <v>266008293.55000001</v>
      </c>
      <c r="P27" s="97">
        <v>199506220.16249999</v>
      </c>
      <c r="Q27" s="186">
        <f t="shared" si="11"/>
        <v>0.44207136604150443</v>
      </c>
      <c r="R27" s="72">
        <v>10</v>
      </c>
      <c r="S27" s="97">
        <v>4832380.8599999994</v>
      </c>
      <c r="T27" s="71">
        <v>3624285.6449999996</v>
      </c>
      <c r="U27" s="93">
        <v>33</v>
      </c>
      <c r="V27" s="97">
        <v>953798.46</v>
      </c>
      <c r="W27" s="97">
        <v>715348.84499999997</v>
      </c>
      <c r="X27" s="93">
        <v>352</v>
      </c>
      <c r="Y27" s="97">
        <v>260222114.23000002</v>
      </c>
      <c r="Z27" s="97">
        <v>195166585.67249998</v>
      </c>
      <c r="AA27" s="186">
        <f t="shared" si="4"/>
        <v>0.4324554846642093</v>
      </c>
      <c r="AB27" s="93">
        <v>189</v>
      </c>
      <c r="AC27" s="94">
        <v>208</v>
      </c>
      <c r="AD27" s="97">
        <v>77115087.780000001</v>
      </c>
      <c r="AE27" s="97">
        <v>57836315.835000008</v>
      </c>
      <c r="AF27" s="186">
        <f t="shared" si="5"/>
        <v>0.12815529825165906</v>
      </c>
      <c r="AG27" s="93">
        <v>6</v>
      </c>
      <c r="AH27" s="71">
        <v>2392930.56</v>
      </c>
      <c r="AI27" s="93">
        <v>257</v>
      </c>
      <c r="AJ27" s="97">
        <v>121919830.98</v>
      </c>
      <c r="AK27" s="97">
        <v>91439872.609999999</v>
      </c>
      <c r="AL27" s="97">
        <v>80970709.930000007</v>
      </c>
      <c r="AM27" s="97">
        <v>60728032.160000004</v>
      </c>
      <c r="AN27" s="186">
        <f t="shared" si="6"/>
        <v>0.20261498432847613</v>
      </c>
      <c r="AO27" s="93">
        <v>133</v>
      </c>
      <c r="AP27" s="97">
        <v>52546134.549999997</v>
      </c>
      <c r="AQ27" s="97">
        <v>39409650.009999998</v>
      </c>
      <c r="AR27" s="186">
        <f t="shared" si="7"/>
        <v>8.7324876870250465E-2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330329416.8117913</v>
      </c>
      <c r="C28" s="69">
        <v>709</v>
      </c>
      <c r="D28" s="70">
        <v>487920272.21000004</v>
      </c>
      <c r="E28" s="70">
        <v>365940204.15750003</v>
      </c>
      <c r="F28" s="186">
        <f t="shared" si="1"/>
        <v>1.4770718179422628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0.98036794284208029</v>
      </c>
      <c r="K28" s="72">
        <v>210</v>
      </c>
      <c r="L28" s="70">
        <v>172959698.83000001</v>
      </c>
      <c r="M28" s="71">
        <v>129719774.12249999</v>
      </c>
      <c r="N28" s="72">
        <v>295</v>
      </c>
      <c r="O28" s="70">
        <v>183663555.78999999</v>
      </c>
      <c r="P28" s="70">
        <v>137747666.8425</v>
      </c>
      <c r="Q28" s="186">
        <f t="shared" si="11"/>
        <v>0.5560012110415351</v>
      </c>
      <c r="R28" s="72">
        <v>8</v>
      </c>
      <c r="S28" s="70">
        <v>1980662.5699999998</v>
      </c>
      <c r="T28" s="71">
        <v>1485496.9274999998</v>
      </c>
      <c r="U28" s="72">
        <v>32</v>
      </c>
      <c r="V28" s="70">
        <v>940598.46</v>
      </c>
      <c r="W28" s="71">
        <v>705448.84499999997</v>
      </c>
      <c r="X28" s="72">
        <v>287</v>
      </c>
      <c r="Y28" s="70">
        <v>180742294.75999999</v>
      </c>
      <c r="Z28" s="70">
        <v>135556721.06999999</v>
      </c>
      <c r="AA28" s="186">
        <f t="shared" si="4"/>
        <v>0.54715773273979962</v>
      </c>
      <c r="AB28" s="72">
        <v>167</v>
      </c>
      <c r="AC28" s="73">
        <v>185</v>
      </c>
      <c r="AD28" s="70">
        <v>72368289.560000002</v>
      </c>
      <c r="AE28" s="70">
        <v>54276217.170000002</v>
      </c>
      <c r="AF28" s="186">
        <f t="shared" si="5"/>
        <v>0.21907915516114207</v>
      </c>
      <c r="AG28" s="73">
        <v>6</v>
      </c>
      <c r="AH28" s="71">
        <v>2392930.56</v>
      </c>
      <c r="AI28" s="72">
        <v>216</v>
      </c>
      <c r="AJ28" s="70">
        <v>99599668.640000001</v>
      </c>
      <c r="AK28" s="70">
        <v>74699750.899999991</v>
      </c>
      <c r="AL28" s="70">
        <v>59528159.38000001</v>
      </c>
      <c r="AM28" s="70">
        <v>44646119.280000001</v>
      </c>
      <c r="AN28" s="186">
        <f t="shared" si="6"/>
        <v>0.3015161943531901</v>
      </c>
      <c r="AO28" s="72">
        <v>122</v>
      </c>
      <c r="AP28" s="70">
        <v>51162401.729999997</v>
      </c>
      <c r="AQ28" s="70">
        <v>38371850.409999996</v>
      </c>
      <c r="AR28" s="186">
        <f t="shared" si="7"/>
        <v>0.15488297174317453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104280523.13530928</v>
      </c>
      <c r="C29" s="69">
        <v>106</v>
      </c>
      <c r="D29" s="70">
        <v>28621642.899999999</v>
      </c>
      <c r="E29" s="70">
        <v>21466232.174999997</v>
      </c>
      <c r="F29" s="186">
        <f t="shared" si="1"/>
        <v>0.27446777249920357</v>
      </c>
      <c r="G29" s="72">
        <v>105</v>
      </c>
      <c r="H29" s="70">
        <v>28621642.899999999</v>
      </c>
      <c r="I29" s="70">
        <v>21466232.174999997</v>
      </c>
      <c r="J29" s="186">
        <f t="shared" si="2"/>
        <v>0.27446777249920357</v>
      </c>
      <c r="K29" s="72">
        <v>15</v>
      </c>
      <c r="L29" s="70">
        <v>3314625.24</v>
      </c>
      <c r="M29" s="71">
        <v>2485968.9300000002</v>
      </c>
      <c r="N29" s="72">
        <v>30</v>
      </c>
      <c r="O29" s="70">
        <v>8510242.3000000007</v>
      </c>
      <c r="P29" s="70">
        <v>6382681.7249999996</v>
      </c>
      <c r="Q29" s="186">
        <f t="shared" si="11"/>
        <v>8.1609125502348404E-2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30</v>
      </c>
      <c r="Y29" s="70">
        <v>8510242.3000000007</v>
      </c>
      <c r="Z29" s="70">
        <v>6382681.7249999996</v>
      </c>
      <c r="AA29" s="186">
        <f t="shared" si="4"/>
        <v>8.1609125502348404E-2</v>
      </c>
      <c r="AB29" s="72">
        <v>14</v>
      </c>
      <c r="AC29" s="73">
        <v>14</v>
      </c>
      <c r="AD29" s="70">
        <v>1301150.05</v>
      </c>
      <c r="AE29" s="70">
        <v>975862.53750000009</v>
      </c>
      <c r="AF29" s="186">
        <f t="shared" si="5"/>
        <v>1.2477402403435315E-2</v>
      </c>
      <c r="AG29" s="73">
        <v>0</v>
      </c>
      <c r="AH29" s="71">
        <v>0</v>
      </c>
      <c r="AI29" s="72">
        <v>19</v>
      </c>
      <c r="AJ29" s="70">
        <v>3762410.8</v>
      </c>
      <c r="AK29" s="70">
        <v>2821808.08</v>
      </c>
      <c r="AL29" s="70">
        <v>3405615</v>
      </c>
      <c r="AM29" s="70">
        <v>2554211.2400000002</v>
      </c>
      <c r="AN29" s="186">
        <f t="shared" si="6"/>
        <v>3.6079707762091684E-2</v>
      </c>
      <c r="AO29" s="72">
        <v>7</v>
      </c>
      <c r="AP29" s="70">
        <v>705309.55</v>
      </c>
      <c r="AQ29" s="70">
        <v>528982.15</v>
      </c>
      <c r="AR29" s="186">
        <f t="shared" si="7"/>
        <v>6.7635789387518229E-3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167121621.93158829</v>
      </c>
      <c r="C30" s="69">
        <v>84</v>
      </c>
      <c r="D30" s="70">
        <v>195637546.34</v>
      </c>
      <c r="E30" s="70">
        <v>146728159.755</v>
      </c>
      <c r="F30" s="186">
        <f t="shared" si="1"/>
        <v>1.1706297729690822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0.56922424184550824</v>
      </c>
      <c r="K30" s="72">
        <v>24</v>
      </c>
      <c r="L30" s="70">
        <v>60026468.299999997</v>
      </c>
      <c r="M30" s="71">
        <v>45019851.225000001</v>
      </c>
      <c r="N30" s="72">
        <v>37</v>
      </c>
      <c r="O30" s="70">
        <v>73834495.460000008</v>
      </c>
      <c r="P30" s="70">
        <v>55375871.594999999</v>
      </c>
      <c r="Q30" s="186">
        <f t="shared" si="11"/>
        <v>0.44180097468312252</v>
      </c>
      <c r="R30" s="72">
        <v>2</v>
      </c>
      <c r="S30" s="70">
        <v>2851718.29</v>
      </c>
      <c r="T30" s="71">
        <v>2138788.7174999998</v>
      </c>
      <c r="U30" s="72">
        <v>1</v>
      </c>
      <c r="V30" s="70">
        <v>13200</v>
      </c>
      <c r="W30" s="71">
        <v>9900</v>
      </c>
      <c r="X30" s="72">
        <v>35</v>
      </c>
      <c r="Y30" s="70">
        <v>70969577.170000002</v>
      </c>
      <c r="Z30" s="70">
        <v>53227182.877499998</v>
      </c>
      <c r="AA30" s="186">
        <f t="shared" si="4"/>
        <v>0.42465825995305145</v>
      </c>
      <c r="AB30" s="72">
        <v>8</v>
      </c>
      <c r="AC30" s="73">
        <v>9</v>
      </c>
      <c r="AD30" s="70">
        <v>3445648.1699999995</v>
      </c>
      <c r="AE30" s="70">
        <v>2584236.1274999999</v>
      </c>
      <c r="AF30" s="186">
        <f t="shared" si="5"/>
        <v>2.0617608482823877E-2</v>
      </c>
      <c r="AG30" s="73">
        <v>0</v>
      </c>
      <c r="AH30" s="71">
        <v>0</v>
      </c>
      <c r="AI30" s="72">
        <v>22</v>
      </c>
      <c r="AJ30" s="70">
        <v>18557751.539999999</v>
      </c>
      <c r="AK30" s="70">
        <v>13918313.630000001</v>
      </c>
      <c r="AL30" s="70">
        <v>18036935.550000001</v>
      </c>
      <c r="AM30" s="70">
        <v>13527701.640000001</v>
      </c>
      <c r="AN30" s="186">
        <f t="shared" si="6"/>
        <v>0.11104339058890098</v>
      </c>
      <c r="AO30" s="72">
        <v>4</v>
      </c>
      <c r="AP30" s="70">
        <v>678423.27</v>
      </c>
      <c r="AQ30" s="70">
        <v>508817.45</v>
      </c>
      <c r="AR30" s="186">
        <f t="shared" si="7"/>
        <v>4.0594583882013454E-3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210927161.45125201</v>
      </c>
      <c r="C32" s="69">
        <v>965</v>
      </c>
      <c r="D32" s="70">
        <v>219687003.52000001</v>
      </c>
      <c r="E32" s="70">
        <v>164765252.63999999</v>
      </c>
      <c r="F32" s="186">
        <f t="shared" si="1"/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2"/>
        <v>1.0415323916013188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156167162.29500002</v>
      </c>
      <c r="Q32" s="186">
        <f t="shared" si="11"/>
        <v>0.98717908887292838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156023247.38250002</v>
      </c>
      <c r="AA32" s="186">
        <f t="shared" si="4"/>
        <v>0.98626935989976172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0.98716274934616333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0.98716274934616333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8021056.2727813348</v>
      </c>
      <c r="C33" s="69">
        <v>24</v>
      </c>
      <c r="D33" s="70">
        <v>12327574.620000001</v>
      </c>
      <c r="E33" s="70">
        <v>9245680.9649999999</v>
      </c>
      <c r="F33" s="186">
        <f t="shared" si="1"/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0.9891672430878975</v>
      </c>
      <c r="K33" s="72">
        <v>9</v>
      </c>
      <c r="L33" s="70">
        <v>2885018.33</v>
      </c>
      <c r="M33" s="71">
        <v>2163763.7475000001</v>
      </c>
      <c r="N33" s="72">
        <v>6</v>
      </c>
      <c r="O33" s="70">
        <v>2959424.25</v>
      </c>
      <c r="P33" s="70">
        <v>2219568.1875</v>
      </c>
      <c r="Q33" s="186">
        <f t="shared" si="11"/>
        <v>0.36895692404534236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2163340.6875</v>
      </c>
      <c r="AA33" s="186">
        <f t="shared" si="4"/>
        <v>0.35961027474499979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0.18567697437230049</v>
      </c>
      <c r="AG33" s="73">
        <v>0</v>
      </c>
      <c r="AH33" s="71">
        <v>0</v>
      </c>
      <c r="AI33" s="72">
        <v>5</v>
      </c>
      <c r="AJ33" s="70">
        <v>1923157.6300000001</v>
      </c>
      <c r="AK33" s="70">
        <v>1442368.19</v>
      </c>
      <c r="AL33" s="70">
        <v>1129523.45</v>
      </c>
      <c r="AM33" s="70">
        <v>847142.57000000007</v>
      </c>
      <c r="AN33" s="186">
        <f t="shared" si="6"/>
        <v>0.23976363768024497</v>
      </c>
      <c r="AO33" s="72">
        <v>2</v>
      </c>
      <c r="AP33" s="70">
        <v>1235468.78</v>
      </c>
      <c r="AQ33" s="70">
        <v>926601.56</v>
      </c>
      <c r="AR33" s="186">
        <f t="shared" si="7"/>
        <v>0.15402819005178181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4007126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182</v>
      </c>
      <c r="B35" s="127">
        <f>SUM(B36+B39)</f>
        <v>127648150.01809482</v>
      </c>
      <c r="C35" s="138">
        <f>SUM(C36+C39)</f>
        <v>49</v>
      </c>
      <c r="D35" s="139">
        <f t="shared" ref="D35:AQ35" si="12">SUM(D36+D39)</f>
        <v>106939975.53</v>
      </c>
      <c r="E35" s="139">
        <f t="shared" si="12"/>
        <v>83344009.158999994</v>
      </c>
      <c r="F35" s="187">
        <f>D35/B35</f>
        <v>0.83777144842945761</v>
      </c>
      <c r="G35" s="138">
        <f>SUM(G36+G39)</f>
        <v>49</v>
      </c>
      <c r="H35" s="139">
        <f t="shared" si="12"/>
        <v>106939975.53</v>
      </c>
      <c r="I35" s="139">
        <f t="shared" si="12"/>
        <v>83344009.158999994</v>
      </c>
      <c r="J35" s="187">
        <f t="shared" ref="J35" si="13">H35/B35</f>
        <v>0.83777144842945761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44</v>
      </c>
      <c r="O35" s="139">
        <f t="shared" si="12"/>
        <v>102528773.59</v>
      </c>
      <c r="P35" s="139">
        <f t="shared" si="12"/>
        <v>79491546.207000002</v>
      </c>
      <c r="Q35" s="187">
        <f t="shared" ref="Q35" si="14">O35/B35</f>
        <v>0.80321394062872031</v>
      </c>
      <c r="R35" s="138">
        <f t="shared" si="12"/>
        <v>1</v>
      </c>
      <c r="S35" s="139">
        <f t="shared" si="12"/>
        <v>960000</v>
      </c>
      <c r="T35" s="139">
        <f t="shared" si="12"/>
        <v>672000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43</v>
      </c>
      <c r="Y35" s="139">
        <f t="shared" si="12"/>
        <v>100977762.09</v>
      </c>
      <c r="Z35" s="139">
        <f t="shared" si="12"/>
        <v>78287635.856999993</v>
      </c>
      <c r="AA35" s="187">
        <f t="shared" si="4"/>
        <v>0.79106326316273168</v>
      </c>
      <c r="AB35" s="138">
        <f t="shared" si="12"/>
        <v>39</v>
      </c>
      <c r="AC35" s="138">
        <f t="shared" si="12"/>
        <v>68</v>
      </c>
      <c r="AD35" s="139">
        <f t="shared" si="12"/>
        <v>31933464.490000002</v>
      </c>
      <c r="AE35" s="139">
        <f t="shared" si="12"/>
        <v>27192714.685000002</v>
      </c>
      <c r="AF35" s="187">
        <f t="shared" si="5"/>
        <v>0.25016785974158856</v>
      </c>
      <c r="AG35" s="138">
        <f t="shared" si="12"/>
        <v>1</v>
      </c>
      <c r="AH35" s="139">
        <f t="shared" si="12"/>
        <v>139922.82999999999</v>
      </c>
      <c r="AI35" s="138">
        <f t="shared" si="12"/>
        <v>34</v>
      </c>
      <c r="AJ35" s="139">
        <f t="shared" si="12"/>
        <v>43130869.780000001</v>
      </c>
      <c r="AK35" s="139">
        <f t="shared" si="12"/>
        <v>35986710.920000002</v>
      </c>
      <c r="AL35" s="139">
        <f t="shared" si="12"/>
        <v>4000000</v>
      </c>
      <c r="AM35" s="139">
        <f t="shared" si="12"/>
        <v>3200000</v>
      </c>
      <c r="AN35" s="187">
        <f t="shared" si="6"/>
        <v>0.33788871811997245</v>
      </c>
      <c r="AO35" s="138">
        <f t="shared" si="12"/>
        <v>34</v>
      </c>
      <c r="AP35" s="139">
        <f t="shared" si="12"/>
        <v>39876031.769999996</v>
      </c>
      <c r="AQ35" s="139">
        <f t="shared" si="12"/>
        <v>33382840.510000002</v>
      </c>
      <c r="AR35" s="187">
        <f t="shared" si="7"/>
        <v>0.31239020514082932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87660292.316113606</v>
      </c>
      <c r="C36" s="140">
        <v>46</v>
      </c>
      <c r="D36" s="145">
        <v>69874287.349999994</v>
      </c>
      <c r="E36" s="145">
        <v>53691458.614999995</v>
      </c>
      <c r="F36" s="186">
        <f t="shared" si="1"/>
        <v>0.79710306119017804</v>
      </c>
      <c r="G36" s="148">
        <v>46</v>
      </c>
      <c r="H36" s="208">
        <v>69874287.349999994</v>
      </c>
      <c r="I36" s="208">
        <v>53691458.614999995</v>
      </c>
      <c r="J36" s="186">
        <f t="shared" si="2"/>
        <v>0.79710306119017804</v>
      </c>
      <c r="K36" s="142">
        <v>0</v>
      </c>
      <c r="L36" s="141">
        <v>0</v>
      </c>
      <c r="M36" s="143">
        <v>0</v>
      </c>
      <c r="N36" s="142">
        <v>41</v>
      </c>
      <c r="O36" s="146">
        <v>66634933.350000001</v>
      </c>
      <c r="P36" s="146">
        <v>50776474.015000001</v>
      </c>
      <c r="Q36" s="186">
        <f t="shared" si="11"/>
        <v>0.76014956817285506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40</v>
      </c>
      <c r="Y36" s="146">
        <v>65083921.850000001</v>
      </c>
      <c r="Z36" s="146">
        <v>49572563.664999999</v>
      </c>
      <c r="AA36" s="186">
        <f t="shared" si="4"/>
        <v>0.74245613527387655</v>
      </c>
      <c r="AB36" s="142">
        <v>37</v>
      </c>
      <c r="AC36" s="142">
        <v>65</v>
      </c>
      <c r="AD36" s="146">
        <v>16485030.93</v>
      </c>
      <c r="AE36" s="146">
        <v>14833967.836999999</v>
      </c>
      <c r="AF36" s="186">
        <f t="shared" si="5"/>
        <v>0.18805585167972047</v>
      </c>
      <c r="AG36" s="144">
        <v>1</v>
      </c>
      <c r="AH36" s="143">
        <v>139922.82999999999</v>
      </c>
      <c r="AI36" s="142">
        <v>31</v>
      </c>
      <c r="AJ36" s="146">
        <v>14845752.02</v>
      </c>
      <c r="AK36" s="146">
        <v>13358616.73</v>
      </c>
      <c r="AL36" s="146">
        <v>0</v>
      </c>
      <c r="AM36" s="146">
        <v>0</v>
      </c>
      <c r="AN36" s="186">
        <f t="shared" si="6"/>
        <v>0.16935549298038413</v>
      </c>
      <c r="AO36" s="142">
        <v>31</v>
      </c>
      <c r="AP36" s="146">
        <v>14845752.02</v>
      </c>
      <c r="AQ36" s="146">
        <v>13358616.73</v>
      </c>
      <c r="AR36" s="186">
        <f t="shared" si="7"/>
        <v>0.16935549298038413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38941359.926234089</v>
      </c>
      <c r="C37" s="181">
        <v>43</v>
      </c>
      <c r="D37" s="182">
        <v>23897287.350000001</v>
      </c>
      <c r="E37" s="182">
        <v>21507558.615000002</v>
      </c>
      <c r="F37" s="186">
        <f t="shared" si="1"/>
        <v>0.61367367229260095</v>
      </c>
      <c r="G37" s="110">
        <v>43</v>
      </c>
      <c r="H37" s="109">
        <v>23897287.350000001</v>
      </c>
      <c r="I37" s="109">
        <v>21507558.615000002</v>
      </c>
      <c r="J37" s="186">
        <f t="shared" si="2"/>
        <v>0.61367367229260095</v>
      </c>
      <c r="K37" s="183">
        <v>0</v>
      </c>
      <c r="L37" s="182">
        <v>0</v>
      </c>
      <c r="M37" s="184">
        <v>0</v>
      </c>
      <c r="N37" s="183">
        <v>38</v>
      </c>
      <c r="O37" s="182">
        <v>20660103.350000001</v>
      </c>
      <c r="P37" s="182">
        <v>18594093.015000001</v>
      </c>
      <c r="Q37" s="186">
        <f t="shared" si="11"/>
        <v>0.53054396120567082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38</v>
      </c>
      <c r="Y37" s="182">
        <v>20069091.850000001</v>
      </c>
      <c r="Z37" s="182">
        <v>18062182.665000003</v>
      </c>
      <c r="AA37" s="186">
        <f t="shared" si="4"/>
        <v>0.51536700022845938</v>
      </c>
      <c r="AB37" s="183">
        <v>36</v>
      </c>
      <c r="AC37" s="185">
        <v>64</v>
      </c>
      <c r="AD37" s="182">
        <v>16472230.93</v>
      </c>
      <c r="AE37" s="182">
        <v>14825007.836999999</v>
      </c>
      <c r="AF37" s="186">
        <f t="shared" si="5"/>
        <v>0.42300091628035197</v>
      </c>
      <c r="AG37" s="185">
        <v>1</v>
      </c>
      <c r="AH37" s="184">
        <v>139922.82999999999</v>
      </c>
      <c r="AI37" s="183">
        <v>30</v>
      </c>
      <c r="AJ37" s="182">
        <v>14832952.02</v>
      </c>
      <c r="AK37" s="182">
        <v>13349656.73</v>
      </c>
      <c r="AL37" s="182">
        <v>0</v>
      </c>
      <c r="AM37" s="182">
        <v>0</v>
      </c>
      <c r="AN37" s="186">
        <f t="shared" si="6"/>
        <v>0.38090482839063122</v>
      </c>
      <c r="AO37" s="183">
        <v>30</v>
      </c>
      <c r="AP37" s="182">
        <v>14832952.02</v>
      </c>
      <c r="AQ37" s="182">
        <v>13349656.73</v>
      </c>
      <c r="AR37" s="186">
        <f t="shared" si="7"/>
        <v>0.38090482839063122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48718932.389879517</v>
      </c>
      <c r="C38" s="118">
        <v>3</v>
      </c>
      <c r="D38" s="119">
        <v>45977000</v>
      </c>
      <c r="E38" s="119">
        <v>32183899.999999996</v>
      </c>
      <c r="F38" s="186">
        <f t="shared" si="1"/>
        <v>0.94371936626326602</v>
      </c>
      <c r="G38" s="115">
        <v>3</v>
      </c>
      <c r="H38" s="114">
        <v>45977000</v>
      </c>
      <c r="I38" s="114">
        <v>32183899.999999996</v>
      </c>
      <c r="J38" s="186">
        <f t="shared" si="2"/>
        <v>0.94371936626326602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0.94367482505734146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19">
        <v>31510380.999999996</v>
      </c>
      <c r="AA38" s="186">
        <f t="shared" si="4"/>
        <v>0.92396995976354812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2.6273153725057757E-4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2.6273153725057757E-4</v>
      </c>
      <c r="AO38" s="120">
        <v>1</v>
      </c>
      <c r="AP38" s="119">
        <v>12800</v>
      </c>
      <c r="AQ38" s="119">
        <v>8960</v>
      </c>
      <c r="AR38" s="186">
        <f t="shared" si="7"/>
        <v>2.6273153725057757E-4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39987857.701981217</v>
      </c>
      <c r="C39" s="118">
        <v>3</v>
      </c>
      <c r="D39" s="119">
        <v>37065688.18</v>
      </c>
      <c r="E39" s="119">
        <v>29652550.544</v>
      </c>
      <c r="F39" s="186">
        <f t="shared" si="1"/>
        <v>0.92692357905843914</v>
      </c>
      <c r="G39" s="115">
        <v>3</v>
      </c>
      <c r="H39" s="114">
        <v>37065688.18</v>
      </c>
      <c r="I39" s="114">
        <v>29652550.544</v>
      </c>
      <c r="J39" s="186">
        <f t="shared" si="2"/>
        <v>0.92692357905843914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28715072.192000002</v>
      </c>
      <c r="Q39" s="186">
        <f t="shared" si="11"/>
        <v>0.89761848477873385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28715072.192000002</v>
      </c>
      <c r="AA39" s="186">
        <f t="shared" si="4"/>
        <v>0.89761848477873385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0.38632811177665566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6"/>
        <v>0.70734266313542982</v>
      </c>
      <c r="AO39" s="120">
        <v>3</v>
      </c>
      <c r="AP39" s="119">
        <v>25030279.75</v>
      </c>
      <c r="AQ39" s="119">
        <v>20024223.780000001</v>
      </c>
      <c r="AR39" s="186">
        <f t="shared" si="7"/>
        <v>0.6259470046268536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183</v>
      </c>
      <c r="B40" s="127">
        <f>SUM(B41:B43)</f>
        <v>400202377.54552239</v>
      </c>
      <c r="C40" s="138">
        <f>SUM(C41:C43)</f>
        <v>2436</v>
      </c>
      <c r="D40" s="139">
        <f t="shared" ref="D40:AQ40" si="15">SUM(D41:D43)</f>
        <v>358307254.13999999</v>
      </c>
      <c r="E40" s="139">
        <f t="shared" si="15"/>
        <v>304561165.00849998</v>
      </c>
      <c r="F40" s="187">
        <f>D40/B40</f>
        <v>0.89531515614057811</v>
      </c>
      <c r="G40" s="138">
        <f t="shared" si="15"/>
        <v>2411</v>
      </c>
      <c r="H40" s="139">
        <f t="shared" si="15"/>
        <v>355179296.07000005</v>
      </c>
      <c r="I40" s="139">
        <f t="shared" si="15"/>
        <v>301902400.65200001</v>
      </c>
      <c r="J40" s="187">
        <f t="shared" ref="J40" si="16">H40/B40</f>
        <v>0.88749921539283949</v>
      </c>
      <c r="K40" s="138">
        <f t="shared" si="15"/>
        <v>547</v>
      </c>
      <c r="L40" s="139">
        <f t="shared" si="15"/>
        <v>77124600.950000018</v>
      </c>
      <c r="M40" s="139">
        <f t="shared" si="15"/>
        <v>65509537.686999992</v>
      </c>
      <c r="N40" s="138">
        <f t="shared" si="15"/>
        <v>1482</v>
      </c>
      <c r="O40" s="139">
        <f t="shared" si="15"/>
        <v>217304273.72999999</v>
      </c>
      <c r="P40" s="139">
        <f t="shared" si="15"/>
        <v>184708632.41000003</v>
      </c>
      <c r="Q40" s="187">
        <f t="shared" si="11"/>
        <v>0.54298596390842768</v>
      </c>
      <c r="R40" s="138">
        <f t="shared" si="15"/>
        <v>66</v>
      </c>
      <c r="S40" s="139">
        <f t="shared" si="15"/>
        <v>10846100.949999999</v>
      </c>
      <c r="T40" s="139">
        <f t="shared" si="15"/>
        <v>9219185.8000000007</v>
      </c>
      <c r="U40" s="138">
        <f t="shared" si="15"/>
        <v>185</v>
      </c>
      <c r="V40" s="139">
        <f t="shared" si="15"/>
        <v>2294222.0900000008</v>
      </c>
      <c r="W40" s="139">
        <f t="shared" si="15"/>
        <v>1950088.8425</v>
      </c>
      <c r="X40" s="138">
        <f t="shared" si="15"/>
        <v>1416</v>
      </c>
      <c r="Y40" s="139">
        <f t="shared" si="15"/>
        <v>204163950.68999997</v>
      </c>
      <c r="Z40" s="139">
        <f t="shared" si="15"/>
        <v>173539357.76749998</v>
      </c>
      <c r="AA40" s="187">
        <f t="shared" si="4"/>
        <v>0.51015176856808309</v>
      </c>
      <c r="AB40" s="138">
        <f t="shared" si="15"/>
        <v>1011</v>
      </c>
      <c r="AC40" s="138">
        <f t="shared" si="15"/>
        <v>1089</v>
      </c>
      <c r="AD40" s="139">
        <f t="shared" si="15"/>
        <v>144477883.26999998</v>
      </c>
      <c r="AE40" s="139">
        <f t="shared" si="15"/>
        <v>122806200.40900001</v>
      </c>
      <c r="AF40" s="187">
        <f t="shared" si="5"/>
        <v>0.36101205634033456</v>
      </c>
      <c r="AG40" s="138">
        <f t="shared" si="15"/>
        <v>8</v>
      </c>
      <c r="AH40" s="139">
        <f t="shared" si="15"/>
        <v>1367734.31</v>
      </c>
      <c r="AI40" s="138">
        <f t="shared" si="15"/>
        <v>975</v>
      </c>
      <c r="AJ40" s="139">
        <f t="shared" si="15"/>
        <v>135772923.66</v>
      </c>
      <c r="AK40" s="139">
        <f t="shared" si="15"/>
        <v>115406984.09</v>
      </c>
      <c r="AL40" s="139">
        <f t="shared" si="15"/>
        <v>80541398.280000001</v>
      </c>
      <c r="AM40" s="139">
        <f t="shared" si="15"/>
        <v>68460188.175000012</v>
      </c>
      <c r="AN40" s="187">
        <f t="shared" si="6"/>
        <v>0.33926066229967872</v>
      </c>
      <c r="AO40" s="138">
        <f t="shared" si="15"/>
        <v>681</v>
      </c>
      <c r="AP40" s="139">
        <f t="shared" si="15"/>
        <v>91139214.689999998</v>
      </c>
      <c r="AQ40" s="139">
        <f t="shared" si="15"/>
        <v>77468331.529000014</v>
      </c>
      <c r="AR40" s="187">
        <f t="shared" si="7"/>
        <v>0.22773281670380147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108864.69747529412</v>
      </c>
      <c r="C41" s="201">
        <v>5</v>
      </c>
      <c r="D41" s="147">
        <v>99811</v>
      </c>
      <c r="E41" s="147">
        <v>84839.35</v>
      </c>
      <c r="F41" s="202">
        <f t="shared" si="1"/>
        <v>0.91683532232890486</v>
      </c>
      <c r="G41" s="148">
        <v>5</v>
      </c>
      <c r="H41" s="147">
        <v>99811</v>
      </c>
      <c r="I41" s="147">
        <v>84839.35</v>
      </c>
      <c r="J41" s="202">
        <f t="shared" si="2"/>
        <v>0.91683532232890486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0.91683532232890486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0.91683532232890486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0.91683532232890486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0.91683532232890486</v>
      </c>
      <c r="AO41" s="148">
        <v>5</v>
      </c>
      <c r="AP41" s="147">
        <v>99811</v>
      </c>
      <c r="AQ41" s="147">
        <v>84839.35</v>
      </c>
      <c r="AR41" s="202">
        <f t="shared" si="7"/>
        <v>0.91683532232890486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387800822.54698354</v>
      </c>
      <c r="C42" s="203">
        <v>2371</v>
      </c>
      <c r="D42" s="109">
        <v>354354768.38</v>
      </c>
      <c r="E42" s="109">
        <v>301201552.14599997</v>
      </c>
      <c r="F42" s="202">
        <f t="shared" si="1"/>
        <v>0.9137545558894955</v>
      </c>
      <c r="G42" s="110">
        <v>2346</v>
      </c>
      <c r="H42" s="109">
        <v>351226810.31000006</v>
      </c>
      <c r="I42" s="109">
        <v>298542787.7895</v>
      </c>
      <c r="J42" s="202">
        <f t="shared" si="2"/>
        <v>0.9056886677114967</v>
      </c>
      <c r="K42" s="110">
        <v>544</v>
      </c>
      <c r="L42" s="109">
        <v>76604600.950000018</v>
      </c>
      <c r="M42" s="111">
        <v>65067537.686999992</v>
      </c>
      <c r="N42" s="110">
        <v>1421</v>
      </c>
      <c r="O42" s="109">
        <v>213924052.45999998</v>
      </c>
      <c r="P42" s="109">
        <v>181835444.34000003</v>
      </c>
      <c r="Q42" s="202">
        <f t="shared" si="11"/>
        <v>0.55163382855920129</v>
      </c>
      <c r="R42" s="110">
        <v>65</v>
      </c>
      <c r="S42" s="109">
        <v>10791100.949999999</v>
      </c>
      <c r="T42" s="111">
        <v>9172435.8000000007</v>
      </c>
      <c r="U42" s="110">
        <v>175</v>
      </c>
      <c r="V42" s="109">
        <v>2252077.2000000007</v>
      </c>
      <c r="W42" s="111">
        <v>1914265.6825000001</v>
      </c>
      <c r="X42" s="110">
        <v>1356</v>
      </c>
      <c r="Y42" s="109">
        <v>200880874.30999997</v>
      </c>
      <c r="Z42" s="109">
        <v>170748742.85749999</v>
      </c>
      <c r="AA42" s="202">
        <f t="shared" si="4"/>
        <v>0.51800012436967557</v>
      </c>
      <c r="AB42" s="110">
        <v>968</v>
      </c>
      <c r="AC42" s="112">
        <v>1045</v>
      </c>
      <c r="AD42" s="109">
        <v>142450205.63</v>
      </c>
      <c r="AE42" s="109">
        <v>121082674.42000002</v>
      </c>
      <c r="AF42" s="202">
        <f t="shared" si="5"/>
        <v>0.36732827097792348</v>
      </c>
      <c r="AG42" s="112">
        <v>8</v>
      </c>
      <c r="AH42" s="111">
        <v>1367734.31</v>
      </c>
      <c r="AI42" s="110">
        <v>927</v>
      </c>
      <c r="AJ42" s="109">
        <v>133053145.56</v>
      </c>
      <c r="AK42" s="109">
        <v>113095172.74000001</v>
      </c>
      <c r="AL42" s="109">
        <v>78606074.370000005</v>
      </c>
      <c r="AM42" s="109">
        <v>66815162.85400001</v>
      </c>
      <c r="AN42" s="202">
        <f t="shared" si="6"/>
        <v>0.34309660481413784</v>
      </c>
      <c r="AO42" s="110">
        <v>645</v>
      </c>
      <c r="AP42" s="109">
        <v>89483112.659999996</v>
      </c>
      <c r="AQ42" s="109">
        <v>76060644.839000016</v>
      </c>
      <c r="AR42" s="202">
        <f t="shared" si="7"/>
        <v>0.23074503058631027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12292690.30106353</v>
      </c>
      <c r="C43" s="204">
        <v>60</v>
      </c>
      <c r="D43" s="114">
        <v>3852674.7600000002</v>
      </c>
      <c r="E43" s="114">
        <v>3274773.5125000002</v>
      </c>
      <c r="F43" s="202">
        <f t="shared" si="1"/>
        <v>0.31341184603558075</v>
      </c>
      <c r="G43" s="115">
        <v>60</v>
      </c>
      <c r="H43" s="114">
        <v>3852674.7600000002</v>
      </c>
      <c r="I43" s="114">
        <v>3274773.5125000002</v>
      </c>
      <c r="J43" s="202">
        <f t="shared" si="2"/>
        <v>0.31341184603558075</v>
      </c>
      <c r="K43" s="115">
        <v>3</v>
      </c>
      <c r="L43" s="114">
        <v>520000</v>
      </c>
      <c r="M43" s="116">
        <v>442000</v>
      </c>
      <c r="N43" s="115">
        <v>56</v>
      </c>
      <c r="O43" s="114">
        <v>3280410.27</v>
      </c>
      <c r="P43" s="114">
        <v>2788348.72</v>
      </c>
      <c r="Q43" s="202">
        <f t="shared" si="11"/>
        <v>0.26685861187897886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55</v>
      </c>
      <c r="Y43" s="114">
        <v>3183265.38</v>
      </c>
      <c r="Z43" s="114">
        <v>2705775.5599999996</v>
      </c>
      <c r="AA43" s="202">
        <f t="shared" si="4"/>
        <v>0.25895595691730655</v>
      </c>
      <c r="AB43" s="115">
        <v>38</v>
      </c>
      <c r="AC43" s="117">
        <v>39</v>
      </c>
      <c r="AD43" s="114">
        <v>1927866.64</v>
      </c>
      <c r="AE43" s="114">
        <v>1638686.639</v>
      </c>
      <c r="AF43" s="202">
        <f t="shared" si="5"/>
        <v>0.15683032703046348</v>
      </c>
      <c r="AG43" s="117">
        <v>0</v>
      </c>
      <c r="AH43" s="116">
        <v>0</v>
      </c>
      <c r="AI43" s="115">
        <v>43</v>
      </c>
      <c r="AJ43" s="114">
        <v>2619967.1</v>
      </c>
      <c r="AK43" s="114">
        <v>2226972</v>
      </c>
      <c r="AL43" s="114">
        <v>1935323.91</v>
      </c>
      <c r="AM43" s="114">
        <v>1645025.321</v>
      </c>
      <c r="AN43" s="202">
        <f t="shared" si="6"/>
        <v>0.21313211639061042</v>
      </c>
      <c r="AO43" s="115">
        <v>31</v>
      </c>
      <c r="AP43" s="114">
        <v>1556291.0299999998</v>
      </c>
      <c r="AQ43" s="114">
        <v>1322847.3400000001</v>
      </c>
      <c r="AR43" s="202">
        <f t="shared" si="7"/>
        <v>0.12660296419127665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184</v>
      </c>
      <c r="B44" s="127">
        <f>SUM(B45:B48)</f>
        <v>346770559.78855872</v>
      </c>
      <c r="C44" s="138">
        <f>C45+C46+C47+C48</f>
        <v>197</v>
      </c>
      <c r="D44" s="139">
        <f t="shared" ref="D44:E44" si="17">D45+D46+D47+D48</f>
        <v>325304683.92000002</v>
      </c>
      <c r="E44" s="139">
        <f t="shared" si="17"/>
        <v>243978512.94</v>
      </c>
      <c r="F44" s="187">
        <f>D44/B44</f>
        <v>0.93809775581396704</v>
      </c>
      <c r="G44" s="138">
        <f>G45+G46+G47+G48</f>
        <v>157</v>
      </c>
      <c r="H44" s="139">
        <f t="shared" ref="H44:AE44" si="18">H45+H46+H47+H48</f>
        <v>246037879.94</v>
      </c>
      <c r="I44" s="139">
        <f t="shared" si="18"/>
        <v>184528409.95499998</v>
      </c>
      <c r="J44" s="187">
        <f t="shared" si="2"/>
        <v>0.70951201881157422</v>
      </c>
      <c r="K44" s="138">
        <f t="shared" si="18"/>
        <v>57</v>
      </c>
      <c r="L44" s="139">
        <f t="shared" si="18"/>
        <v>78020336.109999999</v>
      </c>
      <c r="M44" s="139">
        <f t="shared" si="18"/>
        <v>58515252.082500003</v>
      </c>
      <c r="N44" s="138">
        <f t="shared" si="18"/>
        <v>81</v>
      </c>
      <c r="O44" s="139">
        <f t="shared" si="18"/>
        <v>129047410.53</v>
      </c>
      <c r="P44" s="139">
        <f t="shared" si="18"/>
        <v>96785557.897500008</v>
      </c>
      <c r="Q44" s="187">
        <f t="shared" si="11"/>
        <v>0.37214061830590778</v>
      </c>
      <c r="R44" s="138">
        <f t="shared" si="18"/>
        <v>1</v>
      </c>
      <c r="S44" s="139">
        <f t="shared" si="18"/>
        <v>34698.800000000003</v>
      </c>
      <c r="T44" s="139">
        <f t="shared" si="18"/>
        <v>26024.100000000002</v>
      </c>
      <c r="U44" s="138">
        <f t="shared" si="18"/>
        <v>9</v>
      </c>
      <c r="V44" s="139">
        <f t="shared" si="18"/>
        <v>787688.03</v>
      </c>
      <c r="W44" s="139">
        <f t="shared" si="18"/>
        <v>590766.02249999996</v>
      </c>
      <c r="X44" s="138">
        <f t="shared" si="18"/>
        <v>80</v>
      </c>
      <c r="Y44" s="139">
        <f t="shared" si="18"/>
        <v>128225023.69999999</v>
      </c>
      <c r="Z44" s="139">
        <f t="shared" si="18"/>
        <v>96168767.775000006</v>
      </c>
      <c r="AA44" s="187">
        <f t="shared" si="4"/>
        <v>0.36976905934051735</v>
      </c>
      <c r="AB44" s="138">
        <f t="shared" si="18"/>
        <v>62</v>
      </c>
      <c r="AC44" s="138">
        <f t="shared" si="18"/>
        <v>82</v>
      </c>
      <c r="AD44" s="139">
        <f t="shared" si="18"/>
        <v>60792804.899999991</v>
      </c>
      <c r="AE44" s="139">
        <f t="shared" si="18"/>
        <v>45594603.674999997</v>
      </c>
      <c r="AF44" s="187">
        <f t="shared" si="5"/>
        <v>0.17531132094105117</v>
      </c>
      <c r="AG44" s="138">
        <f>SUM(AG45:AG48)</f>
        <v>1</v>
      </c>
      <c r="AH44" s="139">
        <f>SUM(AH45:AH48)</f>
        <v>32938.699999999997</v>
      </c>
      <c r="AI44" s="138">
        <f t="shared" ref="AI44:AM44" si="19">AI45+AI46+AI47+AI48</f>
        <v>60</v>
      </c>
      <c r="AJ44" s="139">
        <f t="shared" si="19"/>
        <v>58183357.670000002</v>
      </c>
      <c r="AK44" s="139">
        <f t="shared" si="19"/>
        <v>43637518.030000001</v>
      </c>
      <c r="AL44" s="139">
        <f t="shared" si="19"/>
        <v>29806163.25</v>
      </c>
      <c r="AM44" s="139">
        <f t="shared" si="19"/>
        <v>22354622.350000001</v>
      </c>
      <c r="AN44" s="187">
        <f t="shared" si="6"/>
        <v>0.1677863244950118</v>
      </c>
      <c r="AO44" s="138">
        <f t="shared" ref="AO44:AQ44" si="20">AO45+AO46+AO47+AO48</f>
        <v>43</v>
      </c>
      <c r="AP44" s="139">
        <f t="shared" si="20"/>
        <v>36962025.480000004</v>
      </c>
      <c r="AQ44" s="139">
        <f t="shared" si="20"/>
        <v>27721518.93</v>
      </c>
      <c r="AR44" s="187">
        <f t="shared" si="7"/>
        <v>0.10658928342284126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99393410.361032009</v>
      </c>
      <c r="C45" s="132">
        <v>27</v>
      </c>
      <c r="D45" s="133">
        <v>38653978.300000004</v>
      </c>
      <c r="E45" s="133">
        <v>28990483.725000001</v>
      </c>
      <c r="F45" s="186">
        <f t="shared" si="1"/>
        <v>0.38889880284412304</v>
      </c>
      <c r="G45" s="135">
        <v>27</v>
      </c>
      <c r="H45" s="133">
        <v>38653978.299999997</v>
      </c>
      <c r="I45" s="133">
        <v>28990483.724999998</v>
      </c>
      <c r="J45" s="186">
        <f t="shared" si="2"/>
        <v>0.38889880284412298</v>
      </c>
      <c r="K45" s="135">
        <v>1</v>
      </c>
      <c r="L45" s="133">
        <v>34737</v>
      </c>
      <c r="M45" s="136">
        <v>26052.75</v>
      </c>
      <c r="N45" s="135">
        <v>17</v>
      </c>
      <c r="O45" s="133">
        <v>24653087.949999999</v>
      </c>
      <c r="P45" s="133">
        <v>18489815.962499999</v>
      </c>
      <c r="Q45" s="186">
        <f t="shared" si="11"/>
        <v>0.24803543676035733</v>
      </c>
      <c r="R45" s="135">
        <v>1</v>
      </c>
      <c r="S45" s="133">
        <v>34698.800000000003</v>
      </c>
      <c r="T45" s="136">
        <v>26024.100000000002</v>
      </c>
      <c r="U45" s="135">
        <v>2</v>
      </c>
      <c r="V45" s="133">
        <v>300279.55</v>
      </c>
      <c r="W45" s="136">
        <v>225209.66249999998</v>
      </c>
      <c r="X45" s="135">
        <v>16</v>
      </c>
      <c r="Y45" s="133">
        <v>24318109.599999998</v>
      </c>
      <c r="Z45" s="133">
        <v>18238582.200000003</v>
      </c>
      <c r="AA45" s="186">
        <f t="shared" si="4"/>
        <v>0.24466520981288423</v>
      </c>
      <c r="AB45" s="135">
        <v>13</v>
      </c>
      <c r="AC45" s="137">
        <v>22</v>
      </c>
      <c r="AD45" s="133">
        <v>21446918.229999997</v>
      </c>
      <c r="AE45" s="133">
        <v>16085188.672499999</v>
      </c>
      <c r="AF45" s="186">
        <f t="shared" si="5"/>
        <v>0.21577806971405053</v>
      </c>
      <c r="AG45" s="137">
        <v>1</v>
      </c>
      <c r="AH45" s="136">
        <v>32938.699999999997</v>
      </c>
      <c r="AI45" s="135">
        <v>9</v>
      </c>
      <c r="AJ45" s="133">
        <v>15670778.02</v>
      </c>
      <c r="AK45" s="133">
        <v>11753083.48</v>
      </c>
      <c r="AL45" s="133">
        <v>4351080.67</v>
      </c>
      <c r="AM45" s="133">
        <v>3263310.5</v>
      </c>
      <c r="AN45" s="186">
        <f t="shared" si="6"/>
        <v>0.15766415462632979</v>
      </c>
      <c r="AO45" s="135">
        <v>8</v>
      </c>
      <c r="AP45" s="133">
        <v>11694697.35</v>
      </c>
      <c r="AQ45" s="133">
        <v>8771022.9800000004</v>
      </c>
      <c r="AR45" s="186">
        <f t="shared" si="7"/>
        <v>0.11766069106111486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10695624.625800001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77998563.516542673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0.76193673204501433</v>
      </c>
      <c r="G47" s="72">
        <v>23</v>
      </c>
      <c r="H47" s="70">
        <v>54205141.960000001</v>
      </c>
      <c r="I47" s="70">
        <v>40653856.469999999</v>
      </c>
      <c r="J47" s="186">
        <f t="shared" si="2"/>
        <v>0.69495051596051072</v>
      </c>
      <c r="K47" s="72">
        <v>9</v>
      </c>
      <c r="L47" s="70">
        <v>6820760.8300000001</v>
      </c>
      <c r="M47" s="71">
        <v>5115570.6225000005</v>
      </c>
      <c r="N47" s="72">
        <v>12</v>
      </c>
      <c r="O47" s="70">
        <v>39575172.82</v>
      </c>
      <c r="P47" s="70">
        <v>29681379.615000002</v>
      </c>
      <c r="Q47" s="186">
        <f t="shared" si="11"/>
        <v>0.50738335471532781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12</v>
      </c>
      <c r="Y47" s="70">
        <v>39413589.969999999</v>
      </c>
      <c r="Z47" s="70">
        <v>29560192.477500003</v>
      </c>
      <c r="AA47" s="186">
        <f t="shared" si="4"/>
        <v>0.50531174156355829</v>
      </c>
      <c r="AB47" s="72">
        <v>8</v>
      </c>
      <c r="AC47" s="73">
        <v>10</v>
      </c>
      <c r="AD47" s="70">
        <v>9253823.9299999997</v>
      </c>
      <c r="AE47" s="70">
        <v>6940367.9474999998</v>
      </c>
      <c r="AF47" s="186">
        <f t="shared" si="5"/>
        <v>0.11864095327906085</v>
      </c>
      <c r="AG47" s="73">
        <v>0</v>
      </c>
      <c r="AH47" s="71">
        <v>0</v>
      </c>
      <c r="AI47" s="72">
        <v>10</v>
      </c>
      <c r="AJ47" s="70">
        <v>14427345.65</v>
      </c>
      <c r="AK47" s="70">
        <v>10820509.200000001</v>
      </c>
      <c r="AL47" s="70">
        <v>14012794.09</v>
      </c>
      <c r="AM47" s="70">
        <v>10509595.539999999</v>
      </c>
      <c r="AN47" s="186">
        <f t="shared" si="6"/>
        <v>0.18496937635191335</v>
      </c>
      <c r="AO47" s="72">
        <v>6</v>
      </c>
      <c r="AP47" s="70">
        <v>6918917.6100000003</v>
      </c>
      <c r="AQ47" s="70">
        <v>5189188.17</v>
      </c>
      <c r="AR47" s="186">
        <f t="shared" si="7"/>
        <v>8.8705705567674598E-2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158682961.285184</v>
      </c>
      <c r="C48" s="95">
        <v>144</v>
      </c>
      <c r="D48" s="91">
        <v>227220735.03</v>
      </c>
      <c r="E48" s="91">
        <v>170415551.27250001</v>
      </c>
      <c r="F48" s="186">
        <f t="shared" si="1"/>
        <v>1.431916402301318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0.9653132159835871</v>
      </c>
      <c r="K48" s="93">
        <v>47</v>
      </c>
      <c r="L48" s="91">
        <v>71164838.280000001</v>
      </c>
      <c r="M48" s="96">
        <v>53373628.710000001</v>
      </c>
      <c r="N48" s="93">
        <v>52</v>
      </c>
      <c r="O48" s="91">
        <v>64819149.759999998</v>
      </c>
      <c r="P48" s="91">
        <v>48614362.32</v>
      </c>
      <c r="Q48" s="186">
        <f t="shared" si="11"/>
        <v>0.40848210315099576</v>
      </c>
      <c r="R48" s="93">
        <v>0</v>
      </c>
      <c r="S48" s="91">
        <v>0</v>
      </c>
      <c r="T48" s="96">
        <v>0</v>
      </c>
      <c r="U48" s="93">
        <v>5</v>
      </c>
      <c r="V48" s="91">
        <v>325825.63</v>
      </c>
      <c r="W48" s="96">
        <v>244369.2225</v>
      </c>
      <c r="X48" s="93">
        <v>52</v>
      </c>
      <c r="Y48" s="91">
        <v>64493324.129999995</v>
      </c>
      <c r="Z48" s="91">
        <v>48369993.097499996</v>
      </c>
      <c r="AA48" s="186">
        <f t="shared" si="4"/>
        <v>0.40642879114218827</v>
      </c>
      <c r="AB48" s="93">
        <v>41</v>
      </c>
      <c r="AC48" s="94">
        <v>50</v>
      </c>
      <c r="AD48" s="91">
        <v>30092062.739999998</v>
      </c>
      <c r="AE48" s="91">
        <v>22569047.055</v>
      </c>
      <c r="AF48" s="186">
        <f t="shared" si="5"/>
        <v>0.18963638248418327</v>
      </c>
      <c r="AG48" s="94">
        <v>0</v>
      </c>
      <c r="AH48" s="96">
        <v>0</v>
      </c>
      <c r="AI48" s="93">
        <v>41</v>
      </c>
      <c r="AJ48" s="91">
        <v>28085234</v>
      </c>
      <c r="AK48" s="91">
        <v>21063925.350000001</v>
      </c>
      <c r="AL48" s="91">
        <v>11442288.49</v>
      </c>
      <c r="AM48" s="91">
        <v>8581716.3100000005</v>
      </c>
      <c r="AN48" s="186">
        <f t="shared" si="6"/>
        <v>0.17698960097880578</v>
      </c>
      <c r="AO48" s="93">
        <v>29</v>
      </c>
      <c r="AP48" s="91">
        <v>18348410.52</v>
      </c>
      <c r="AQ48" s="91">
        <v>13761307.779999999</v>
      </c>
      <c r="AR48" s="186">
        <f t="shared" si="7"/>
        <v>0.11562936796361113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185</v>
      </c>
      <c r="B49" s="127">
        <f>SUM(B50:B52)</f>
        <v>13357089.5086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0.27408179586150833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0.27408179586150833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7724566.6305000009</v>
      </c>
      <c r="C50" s="132">
        <v>4</v>
      </c>
      <c r="D50" s="133">
        <v>3030195.58</v>
      </c>
      <c r="E50" s="133">
        <v>2272646.6850000001</v>
      </c>
      <c r="F50" s="186">
        <f t="shared" si="1"/>
        <v>0.39228033428250197</v>
      </c>
      <c r="G50" s="135">
        <v>4</v>
      </c>
      <c r="H50" s="133">
        <v>3030195.58</v>
      </c>
      <c r="I50" s="133">
        <v>2272646.6850000001</v>
      </c>
      <c r="J50" s="186">
        <f t="shared" si="2"/>
        <v>0.39228033428250197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207"/>
      <c r="AT50" s="207"/>
      <c r="AU50" s="207"/>
      <c r="AV50" s="207"/>
      <c r="AW50" s="207"/>
    </row>
    <row r="51" spans="1:49" ht="54" x14ac:dyDescent="0.3">
      <c r="A51" s="159" t="s">
        <v>62</v>
      </c>
      <c r="B51" s="168">
        <v>2813010.9778</v>
      </c>
      <c r="C51" s="69">
        <v>3</v>
      </c>
      <c r="D51" s="70">
        <v>421000</v>
      </c>
      <c r="E51" s="70">
        <v>315750</v>
      </c>
      <c r="F51" s="186">
        <f t="shared" si="1"/>
        <v>0.14966169820256292</v>
      </c>
      <c r="G51" s="72">
        <v>3</v>
      </c>
      <c r="H51" s="70">
        <v>421000</v>
      </c>
      <c r="I51" s="70">
        <v>315750</v>
      </c>
      <c r="J51" s="186">
        <f t="shared" si="2"/>
        <v>0.14966169820256292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2819511.9003000003</v>
      </c>
      <c r="C52" s="95">
        <v>3</v>
      </c>
      <c r="D52" s="91">
        <v>209739.5</v>
      </c>
      <c r="E52" s="91">
        <v>157304.625</v>
      </c>
      <c r="F52" s="186">
        <f t="shared" si="1"/>
        <v>7.4388584768052726E-2</v>
      </c>
      <c r="G52" s="93">
        <v>3</v>
      </c>
      <c r="H52" s="91">
        <v>209739.5</v>
      </c>
      <c r="I52" s="91">
        <v>157304.625</v>
      </c>
      <c r="J52" s="186">
        <f t="shared" si="2"/>
        <v>7.4388584768052726E-2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186</v>
      </c>
      <c r="B53" s="127">
        <f>B54</f>
        <v>181523174.58023602</v>
      </c>
      <c r="C53" s="138">
        <f>C54</f>
        <v>79</v>
      </c>
      <c r="D53" s="139">
        <f>D54</f>
        <v>86845500.930000007</v>
      </c>
      <c r="E53" s="139">
        <f>E54</f>
        <v>65134125.697500005</v>
      </c>
      <c r="F53" s="187">
        <f t="shared" ref="F53" si="21">F54</f>
        <v>0.47842652119117146</v>
      </c>
      <c r="G53" s="138">
        <f t="shared" ref="G53:AR53" si="22">G54</f>
        <v>79</v>
      </c>
      <c r="H53" s="139">
        <f t="shared" si="22"/>
        <v>86845500.930000007</v>
      </c>
      <c r="I53" s="139">
        <f t="shared" si="22"/>
        <v>65134125.697500005</v>
      </c>
      <c r="J53" s="187">
        <f t="shared" si="22"/>
        <v>0.47842652119117146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66</v>
      </c>
      <c r="O53" s="139">
        <f t="shared" si="22"/>
        <v>78037780.540000007</v>
      </c>
      <c r="P53" s="139">
        <f t="shared" si="22"/>
        <v>58528335.405000001</v>
      </c>
      <c r="Q53" s="187">
        <f t="shared" si="22"/>
        <v>0.42990533148430649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66</v>
      </c>
      <c r="Y53" s="139">
        <f t="shared" si="22"/>
        <v>77906277.600000009</v>
      </c>
      <c r="Z53" s="139">
        <f t="shared" si="22"/>
        <v>58429708.200000003</v>
      </c>
      <c r="AA53" s="187">
        <f t="shared" si="22"/>
        <v>0.4291808898789628</v>
      </c>
      <c r="AB53" s="138">
        <f t="shared" si="22"/>
        <v>55</v>
      </c>
      <c r="AC53" s="138">
        <f t="shared" si="22"/>
        <v>88</v>
      </c>
      <c r="AD53" s="139">
        <f t="shared" si="22"/>
        <v>62515406.560000002</v>
      </c>
      <c r="AE53" s="139">
        <f t="shared" si="22"/>
        <v>46886554.920000002</v>
      </c>
      <c r="AF53" s="187">
        <f t="shared" si="22"/>
        <v>0.34439352828950903</v>
      </c>
      <c r="AG53" s="138">
        <f t="shared" si="22"/>
        <v>0</v>
      </c>
      <c r="AH53" s="138">
        <f t="shared" si="22"/>
        <v>0</v>
      </c>
      <c r="AI53" s="138">
        <f t="shared" si="22"/>
        <v>37</v>
      </c>
      <c r="AJ53" s="139">
        <f t="shared" si="22"/>
        <v>55299968.800000004</v>
      </c>
      <c r="AK53" s="139">
        <f t="shared" si="22"/>
        <v>41474976.350000001</v>
      </c>
      <c r="AL53" s="138">
        <f t="shared" si="22"/>
        <v>0</v>
      </c>
      <c r="AM53" s="138">
        <f t="shared" si="22"/>
        <v>0</v>
      </c>
      <c r="AN53" s="187">
        <f t="shared" si="22"/>
        <v>0.30464412562130777</v>
      </c>
      <c r="AO53" s="138">
        <f t="shared" si="22"/>
        <v>37</v>
      </c>
      <c r="AP53" s="139">
        <f t="shared" si="22"/>
        <v>55299968.799999997</v>
      </c>
      <c r="AQ53" s="139">
        <f t="shared" si="22"/>
        <v>41474976.350000001</v>
      </c>
      <c r="AR53" s="187">
        <f t="shared" si="22"/>
        <v>0.30464412562130772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181523174.58023602</v>
      </c>
      <c r="C54" s="152">
        <v>79</v>
      </c>
      <c r="D54" s="153">
        <v>86845500.930000007</v>
      </c>
      <c r="E54" s="153">
        <v>65134125.697500005</v>
      </c>
      <c r="F54" s="186">
        <f t="shared" si="1"/>
        <v>0.47842652119117146</v>
      </c>
      <c r="G54" s="209">
        <v>79</v>
      </c>
      <c r="H54" s="210">
        <v>86845500.930000007</v>
      </c>
      <c r="I54" s="210">
        <v>65134125.697500005</v>
      </c>
      <c r="J54" s="186">
        <f t="shared" si="2"/>
        <v>0.47842652119117146</v>
      </c>
      <c r="K54" s="154">
        <v>0</v>
      </c>
      <c r="L54" s="153">
        <v>0</v>
      </c>
      <c r="M54" s="155">
        <v>0</v>
      </c>
      <c r="N54" s="154">
        <v>66</v>
      </c>
      <c r="O54" s="153">
        <v>78037780.540000007</v>
      </c>
      <c r="P54" s="153">
        <v>58528335.405000001</v>
      </c>
      <c r="Q54" s="186">
        <f t="shared" si="11"/>
        <v>0.42990533148430649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66</v>
      </c>
      <c r="Y54" s="153">
        <v>77906277.600000009</v>
      </c>
      <c r="Z54" s="153">
        <v>58429708.200000003</v>
      </c>
      <c r="AA54" s="186">
        <f t="shared" si="4"/>
        <v>0.4291808898789628</v>
      </c>
      <c r="AB54" s="154">
        <v>55</v>
      </c>
      <c r="AC54" s="156">
        <v>88</v>
      </c>
      <c r="AD54" s="153">
        <v>62515406.560000002</v>
      </c>
      <c r="AE54" s="153">
        <v>46886554.920000002</v>
      </c>
      <c r="AF54" s="186">
        <f t="shared" si="5"/>
        <v>0.34439352828950903</v>
      </c>
      <c r="AG54" s="156">
        <v>0</v>
      </c>
      <c r="AH54" s="155">
        <v>0</v>
      </c>
      <c r="AI54" s="154">
        <v>37</v>
      </c>
      <c r="AJ54" s="153">
        <v>55299968.800000004</v>
      </c>
      <c r="AK54" s="153">
        <v>41474976.350000001</v>
      </c>
      <c r="AL54" s="153">
        <v>0</v>
      </c>
      <c r="AM54" s="153">
        <v>0</v>
      </c>
      <c r="AN54" s="186">
        <f t="shared" si="6"/>
        <v>0.30464412562130777</v>
      </c>
      <c r="AO54" s="154">
        <v>37</v>
      </c>
      <c r="AP54" s="153">
        <v>55299968.799999997</v>
      </c>
      <c r="AQ54" s="153">
        <v>41474976.350000001</v>
      </c>
      <c r="AR54" s="186">
        <f t="shared" si="7"/>
        <v>0.30464412562130772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3034638778.2041945</v>
      </c>
      <c r="C55" s="128">
        <f>SUM(C4+C24+C35+C40+C44+C49+C53)</f>
        <v>9068</v>
      </c>
      <c r="D55" s="129">
        <f>SUM(D4+D24+D35+D40+D44+D49+D53)</f>
        <v>3106331880.29</v>
      </c>
      <c r="E55" s="129">
        <f>SUM(E4+E24+E35+E40+E44+E49+E53)</f>
        <v>2311524318.1750002</v>
      </c>
      <c r="F55" s="187">
        <f>D55/B55</f>
        <v>1.0236249212264503</v>
      </c>
      <c r="G55" s="128">
        <f>SUM(G4+G24+G35+G40+G44+G49+G53)</f>
        <v>8444</v>
      </c>
      <c r="H55" s="130">
        <f>SUM(H4+H24+H35+H40+H44+H49+H53)</f>
        <v>2303626864.0999999</v>
      </c>
      <c r="I55" s="130">
        <f>SUM(I4+I24+I35+I40+I44+I49+I53)</f>
        <v>1709182760.2284997</v>
      </c>
      <c r="J55" s="187">
        <f t="shared" si="2"/>
        <v>0.75911073194128731</v>
      </c>
      <c r="K55" s="128">
        <f t="shared" ref="K55:P55" si="23">SUM(K4+K24+K35+K40+K44+K49+K53)</f>
        <v>1390</v>
      </c>
      <c r="L55" s="130">
        <f t="shared" si="23"/>
        <v>672085033.01000011</v>
      </c>
      <c r="M55" s="130">
        <f t="shared" si="23"/>
        <v>507508733.48449993</v>
      </c>
      <c r="N55" s="128">
        <f t="shared" si="23"/>
        <v>6569</v>
      </c>
      <c r="O55" s="130">
        <f t="shared" si="23"/>
        <v>1599999700.6600001</v>
      </c>
      <c r="P55" s="130">
        <f t="shared" si="23"/>
        <v>1172056876.2220001</v>
      </c>
      <c r="Q55" s="187">
        <f t="shared" si="11"/>
        <v>0.52724552001106062</v>
      </c>
      <c r="R55" s="128">
        <f t="shared" ref="R55:Z55" si="24">SUM(R4+R24+R35+R40+R44+R49+R53)</f>
        <v>101</v>
      </c>
      <c r="S55" s="130">
        <f t="shared" si="24"/>
        <v>25996173.370000001</v>
      </c>
      <c r="T55" s="130">
        <f t="shared" si="24"/>
        <v>19628388.265000001</v>
      </c>
      <c r="U55" s="128">
        <f t="shared" si="24"/>
        <v>296</v>
      </c>
      <c r="V55" s="130">
        <f t="shared" si="24"/>
        <v>5864987.5200000014</v>
      </c>
      <c r="W55" s="130">
        <f t="shared" si="24"/>
        <v>4716814.6399999997</v>
      </c>
      <c r="X55" s="128">
        <f t="shared" si="24"/>
        <v>6468</v>
      </c>
      <c r="Y55" s="130">
        <f t="shared" si="24"/>
        <v>1568138539.77</v>
      </c>
      <c r="Z55" s="130">
        <f t="shared" si="24"/>
        <v>1147711673.3170002</v>
      </c>
      <c r="AA55" s="187">
        <f t="shared" si="4"/>
        <v>0.51674635908329625</v>
      </c>
      <c r="AB55" s="128">
        <f>SUM(AB4+AB24+AB35+AB40+AB44+AB49+AB53)</f>
        <v>4443</v>
      </c>
      <c r="AC55" s="128">
        <f>SUM(AC4+AC24+AC35+AC40+AC44+AC49+AC53)</f>
        <v>4636</v>
      </c>
      <c r="AD55" s="130">
        <f>SUM(AD4+AD24+AD35+AD40+AD44+AD49+AD53)</f>
        <v>678853673.62999988</v>
      </c>
      <c r="AE55" s="206">
        <f>SUM(AE4+AE24+AE35+AE40+AE44+AE49+AE53)</f>
        <v>478913135.00400007</v>
      </c>
      <c r="AF55" s="187">
        <f t="shared" si="5"/>
        <v>0.22370164070457324</v>
      </c>
      <c r="AG55" s="128">
        <f t="shared" ref="AG55:AM55" si="25">SUM(AG4+AG24+AG35+AG40+AG44+AG49+AG53)</f>
        <v>22</v>
      </c>
      <c r="AH55" s="130">
        <f t="shared" si="25"/>
        <v>4282946.4000000004</v>
      </c>
      <c r="AI55" s="128">
        <f t="shared" si="25"/>
        <v>5245</v>
      </c>
      <c r="AJ55" s="129">
        <f t="shared" si="25"/>
        <v>955261091.2099998</v>
      </c>
      <c r="AK55" s="129">
        <f t="shared" si="25"/>
        <v>686648689.00999999</v>
      </c>
      <c r="AL55" s="129">
        <f t="shared" si="25"/>
        <v>331897910.98000002</v>
      </c>
      <c r="AM55" s="129">
        <f t="shared" si="25"/>
        <v>257177571.76500002</v>
      </c>
      <c r="AN55" s="187">
        <f t="shared" si="6"/>
        <v>0.31478576563082533</v>
      </c>
      <c r="AO55" s="128">
        <f>SUM(AO4+AO24+AO35+AO40+AO44+AO49+AO53)</f>
        <v>4418</v>
      </c>
      <c r="AP55" s="130">
        <f>SUM(AP4+AP24+AP35+AP40+AP44+AP49+AP53)</f>
        <v>742774348.06999993</v>
      </c>
      <c r="AQ55" s="130">
        <f>SUM(AQ4+AQ24+AQ35+AQ40+AQ44+AQ49+AQ53)</f>
        <v>522657568.98900002</v>
      </c>
      <c r="AR55" s="187">
        <f t="shared" si="7"/>
        <v>0.24476532541693508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223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222</v>
      </c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220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14" sqref="F14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2" t="s">
        <v>66</v>
      </c>
      <c r="B1" s="232" t="s">
        <v>67</v>
      </c>
      <c r="C1" s="232"/>
      <c r="D1" s="232" t="s">
        <v>201</v>
      </c>
      <c r="E1" s="232" t="s">
        <v>68</v>
      </c>
      <c r="F1" s="241" t="s">
        <v>69</v>
      </c>
      <c r="G1" s="242"/>
      <c r="H1" s="243"/>
      <c r="I1" s="244" t="s">
        <v>202</v>
      </c>
      <c r="J1" s="245"/>
      <c r="K1" s="246"/>
      <c r="L1" s="234" t="s">
        <v>203</v>
      </c>
      <c r="M1" s="235"/>
      <c r="N1" s="236"/>
      <c r="O1" s="237" t="s">
        <v>70</v>
      </c>
    </row>
    <row r="2" spans="1:15" ht="30.75" customHeight="1" thickBot="1" x14ac:dyDescent="0.3">
      <c r="A2" s="233"/>
      <c r="B2" s="239"/>
      <c r="C2" s="233"/>
      <c r="D2" s="240"/>
      <c r="E2" s="23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8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pazdziernika 2019 r'!Z5</f>
        <v>6135577.9875000007</v>
      </c>
      <c r="G3" s="16">
        <f>F3/'Dane - 31 pazdziernika 2019 r'!$B$1</f>
        <v>1439296.7199558986</v>
      </c>
      <c r="H3" s="17">
        <f>G3/E3</f>
        <v>0.97201177786505299</v>
      </c>
      <c r="I3" s="16">
        <f>'Dane - 31 pazdziernika 2019 r'!AK5</f>
        <v>382500</v>
      </c>
      <c r="J3" s="16">
        <f>I3/'Dane - 31 pazdziernika 2019 r'!$B$1</f>
        <v>89727.650191184395</v>
      </c>
      <c r="K3" s="17">
        <f>J3/E3</f>
        <v>6.0596492423507432E-2</v>
      </c>
      <c r="L3" s="16">
        <f>'Dane - 31 pazdziernika 2019 r'!AQ5</f>
        <v>0</v>
      </c>
      <c r="M3" s="16">
        <f>L3/'Dane - 31 pazdziernika 2019 r'!$B$1</f>
        <v>0</v>
      </c>
      <c r="N3" s="17">
        <f>M3/E3</f>
        <v>0</v>
      </c>
      <c r="O3" s="19">
        <f>'Dane - 31 pazdziernika 2019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pazdziernika 2019 r'!Z6</f>
        <v>11438485.080000002</v>
      </c>
      <c r="G4" s="22">
        <f>F4/'Dane - 31 pazdziernika 2019 r'!$B$1</f>
        <v>2683263.7594126067</v>
      </c>
      <c r="H4" s="18">
        <f t="shared" ref="H4:H53" si="0">G4/E4</f>
        <v>0.74628389915522364</v>
      </c>
      <c r="I4" s="22">
        <f>'Dane - 31 pazdziernika 2019 r'!AK6</f>
        <v>6816029.3799999999</v>
      </c>
      <c r="J4" s="22">
        <f>I4/'Dane - 31 pazdziernika 2019 r'!$B$1</f>
        <v>1598918.4311149686</v>
      </c>
      <c r="K4" s="18">
        <f>J4/E4</f>
        <v>0.44469988349741862</v>
      </c>
      <c r="L4" s="22">
        <f>'Dane - 31 pazdziernika 2019 r'!AQ6</f>
        <v>715039.79</v>
      </c>
      <c r="M4" s="22">
        <f>L4/'Dane - 31 pazdziernika 2019 r'!$B$1</f>
        <v>167735.52980365479</v>
      </c>
      <c r="N4" s="18">
        <f t="shared" ref="N4:N53" si="1">M4/E4</f>
        <v>4.6651517119636991E-2</v>
      </c>
      <c r="O4" s="23">
        <f>'Dane - 31 pazdziernika 2019 r'!X6</f>
        <v>275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pazdziernika 2019 r'!Z7</f>
        <v>0</v>
      </c>
      <c r="G5" s="22">
        <f>F5/'Dane - 31 pazdziernika 2019 r'!$B$1</f>
        <v>0</v>
      </c>
      <c r="H5" s="18">
        <f t="shared" si="0"/>
        <v>0</v>
      </c>
      <c r="I5" s="22">
        <f>'Dane - 31 pazdziernika 2019 r'!AK7</f>
        <v>0</v>
      </c>
      <c r="J5" s="22">
        <f>I5/'Dane - 31 pazdziernika 2019 r'!$B$1</f>
        <v>0</v>
      </c>
      <c r="K5" s="18">
        <f>J5/E5</f>
        <v>0</v>
      </c>
      <c r="L5" s="22">
        <f>'Dane - 31 pazdziernika 2019 r'!AQ7</f>
        <v>0</v>
      </c>
      <c r="M5" s="22">
        <f>L5/'Dane - 31 pazdziernika 2019 r'!$B$1</f>
        <v>0</v>
      </c>
      <c r="N5" s="18">
        <f t="shared" si="1"/>
        <v>0</v>
      </c>
      <c r="O5" s="23">
        <f>'Dane - 31 pazdziernika 2019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40443798.637499996</v>
      </c>
      <c r="G6" s="46">
        <f t="shared" si="2"/>
        <v>9487390.8929367326</v>
      </c>
      <c r="H6" s="47">
        <f t="shared" si="0"/>
        <v>0.323372512373993</v>
      </c>
      <c r="I6" s="46">
        <f t="shared" si="2"/>
        <v>38664872.009999998</v>
      </c>
      <c r="J6" s="46">
        <f t="shared" si="2"/>
        <v>9070086.5631377697</v>
      </c>
      <c r="K6" s="47">
        <f>J6/E6</f>
        <v>0.30914892328881038</v>
      </c>
      <c r="L6" s="46">
        <f t="shared" si="2"/>
        <v>22134594.059999999</v>
      </c>
      <c r="M6" s="46">
        <f t="shared" si="2"/>
        <v>5192379.380234113</v>
      </c>
      <c r="N6" s="47">
        <f t="shared" si="1"/>
        <v>0.17697940185380945</v>
      </c>
      <c r="O6" s="48">
        <f>SUM(O7:O9)</f>
        <v>15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pazdziernika 2019 r'!Z9</f>
        <v>19670415.622499999</v>
      </c>
      <c r="G7" s="22">
        <f>F7/'Dane - 31 pazdziernika 2019 r'!$B$1</f>
        <v>4614327.2472964413</v>
      </c>
      <c r="H7" s="18">
        <f t="shared" si="0"/>
        <v>0.31257744005963084</v>
      </c>
      <c r="I7" s="22">
        <f>'Dane - 31 pazdziernika 2019 r'!AK9</f>
        <v>20493867.670000002</v>
      </c>
      <c r="J7" s="22">
        <f>I7/'Dane - 31 pazdziernika 2019 r'!$B$1</f>
        <v>4807494.3512632251</v>
      </c>
      <c r="K7" s="18">
        <f>J7/E7</f>
        <v>0.32566270159955446</v>
      </c>
      <c r="L7" s="22">
        <f>'Dane - 31 pazdziernika 2019 r'!AQ9</f>
        <v>19562199.969999999</v>
      </c>
      <c r="M7" s="22">
        <f>L7/'Dane - 31 pazdziernika 2019 r'!$B$1</f>
        <v>4588941.7931455113</v>
      </c>
      <c r="N7" s="18">
        <f t="shared" si="1"/>
        <v>0.3108578133734442</v>
      </c>
      <c r="O7" s="23">
        <f>'Dane - 31 pazdziernika 2019 r'!X9</f>
        <v>5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pazdziernika 2019 r'!Z10</f>
        <v>20587392.614999998</v>
      </c>
      <c r="G8" s="22">
        <f>F8/'Dane - 31 pazdziernika 2019 r'!$B$1</f>
        <v>4829433.6285157986</v>
      </c>
      <c r="H8" s="18">
        <f t="shared" si="0"/>
        <v>0.41078132528287259</v>
      </c>
      <c r="I8" s="22">
        <f>'Dane - 31 pazdziernika 2019 r'!AK10</f>
        <v>18064848.439999998</v>
      </c>
      <c r="J8" s="22">
        <f>I8/'Dane - 31 pazdziernika 2019 r'!$B$1</f>
        <v>4237689.9387740735</v>
      </c>
      <c r="K8" s="18">
        <f t="shared" ref="K8:K53" si="3">J8/E8</f>
        <v>0.36044886897482586</v>
      </c>
      <c r="L8" s="22">
        <f>'Dane - 31 pazdziernika 2019 r'!AQ10</f>
        <v>2466238.19</v>
      </c>
      <c r="M8" s="22">
        <f>L8/'Dane - 31 pazdziernika 2019 r'!$B$1</f>
        <v>578535.31398813007</v>
      </c>
      <c r="N8" s="18">
        <f t="shared" si="1"/>
        <v>4.9208980034377847E-2</v>
      </c>
      <c r="O8" s="23">
        <f>'Dane - 31 pazdziernika 2019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pazdziernika 2019 r'!Z11</f>
        <v>185990.39999999999</v>
      </c>
      <c r="G9" s="22">
        <f>F9/'Dane - 31 pazdziernika 2019 r'!$B$1</f>
        <v>43630.017124492711</v>
      </c>
      <c r="H9" s="18">
        <f t="shared" si="0"/>
        <v>1.5471637278188904E-2</v>
      </c>
      <c r="I9" s="22">
        <f>'Dane - 31 pazdziernika 2019 r'!AK11</f>
        <v>106155.9</v>
      </c>
      <c r="J9" s="22">
        <f>I9/'Dane - 31 pazdziernika 2019 r'!$B$1</f>
        <v>24902.273100471506</v>
      </c>
      <c r="K9" s="18">
        <f t="shared" si="3"/>
        <v>8.8305932980395404E-3</v>
      </c>
      <c r="L9" s="22">
        <f>'Dane - 31 pazdziernika 2019 r'!AQ11</f>
        <v>106155.9</v>
      </c>
      <c r="M9" s="22">
        <f>L9/'Dane - 31 pazdziernika 2019 r'!$B$1</f>
        <v>24902.273100471506</v>
      </c>
      <c r="N9" s="18">
        <f t="shared" si="1"/>
        <v>8.8305932980395404E-3</v>
      </c>
      <c r="O9" s="23">
        <f>'Dane - 31 pazdziernika 2019 r'!X11</f>
        <v>4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pazdziernika 2019 r'!Z12</f>
        <v>12101153.369999999</v>
      </c>
      <c r="G10" s="22">
        <f>F10/'Dane - 31 pazdziernika 2019 r'!$B$1</f>
        <v>2838713.8731849208</v>
      </c>
      <c r="H10" s="18">
        <f t="shared" si="0"/>
        <v>0.50331806262143985</v>
      </c>
      <c r="I10" s="22">
        <f>'Dane - 31 pazdziernika 2019 r'!AK12</f>
        <v>9976694.4199999999</v>
      </c>
      <c r="J10" s="22">
        <f>I10/'Dane - 31 pazdziernika 2019 r'!$B$1</f>
        <v>2340353.8483192194</v>
      </c>
      <c r="K10" s="18">
        <f t="shared" si="3"/>
        <v>0.414956356084968</v>
      </c>
      <c r="L10" s="22">
        <f>'Dane - 31 pazdziernika 2019 r'!AQ12</f>
        <v>9367759.8300000001</v>
      </c>
      <c r="M10" s="22">
        <f>L10/'Dane - 31 pazdziernika 2019 r'!$B$1</f>
        <v>2197508.6983039714</v>
      </c>
      <c r="N10" s="18">
        <f t="shared" si="1"/>
        <v>0.38962920182694527</v>
      </c>
      <c r="O10" s="23">
        <f>'Dane - 31 pazdziernika 2019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pazdziernika 2019 r'!Z13</f>
        <v>27490381.100000001</v>
      </c>
      <c r="G11" s="22">
        <f>F11/'Dane - 31 pazdziernika 2019 r'!$B$1</f>
        <v>6448751.1084003849</v>
      </c>
      <c r="H11" s="18">
        <f t="shared" si="0"/>
        <v>0.87735281303179546</v>
      </c>
      <c r="I11" s="22">
        <f>'Dane - 31 pazdziernika 2019 r'!AK13</f>
        <v>26835697.870000001</v>
      </c>
      <c r="J11" s="22">
        <f>I11/'Dane - 31 pazdziernika 2019 r'!$B$1</f>
        <v>6295174.14670764</v>
      </c>
      <c r="K11" s="18">
        <f t="shared" si="3"/>
        <v>0.85645866204146071</v>
      </c>
      <c r="L11" s="22">
        <f>'Dane - 31 pazdziernika 2019 r'!AQ13</f>
        <v>26835697.870000001</v>
      </c>
      <c r="M11" s="22">
        <f>L11/'Dane - 31 pazdziernika 2019 r'!$B$1</f>
        <v>6295174.14670764</v>
      </c>
      <c r="N11" s="18">
        <f t="shared" si="1"/>
        <v>0.85645866204146071</v>
      </c>
      <c r="O11" s="23">
        <f>'Dane - 31 pazdziernika 2019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pazdziernika 2019 r'!Z14</f>
        <v>225000</v>
      </c>
      <c r="G12" s="22">
        <f>F12/'Dane - 31 pazdziernika 2019 r'!$B$1</f>
        <v>52780.970700696707</v>
      </c>
      <c r="H12" s="18">
        <f t="shared" si="0"/>
        <v>7.4866625107371215E-2</v>
      </c>
      <c r="I12" s="22">
        <f>'Dane - 31 pazdziernika 2019 r'!AK14</f>
        <v>0</v>
      </c>
      <c r="J12" s="22">
        <f>I12/'Dane - 31 pazdziernika 2019 r'!$B$1</f>
        <v>0</v>
      </c>
      <c r="K12" s="18">
        <f t="shared" si="3"/>
        <v>0</v>
      </c>
      <c r="L12" s="22">
        <f>'Dane - 31 pazdziernika 2019 r'!AQ14</f>
        <v>0</v>
      </c>
      <c r="M12" s="22">
        <f>L12/'Dane - 31 pazdziernika 2019 r'!$B$1</f>
        <v>0</v>
      </c>
      <c r="N12" s="18">
        <f t="shared" si="1"/>
        <v>0</v>
      </c>
      <c r="O12" s="23">
        <f>'Dane - 31 pazdziernika 2019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pazdziernika 2019 r'!Z15</f>
        <v>16776379.4925</v>
      </c>
      <c r="G13" s="22">
        <f>F13/'Dane - 31 pazdziernika 2019 r'!$B$1</f>
        <v>3935438.1975884959</v>
      </c>
      <c r="H13" s="18">
        <f t="shared" si="0"/>
        <v>0.25302579351488313</v>
      </c>
      <c r="I13" s="22">
        <f>'Dane - 31 pazdziernika 2019 r'!AK15</f>
        <v>11473383.789999999</v>
      </c>
      <c r="J13" s="22">
        <f>I13/'Dane - 31 pazdziernika 2019 r'!$B$1</f>
        <v>2691450.3718126155</v>
      </c>
      <c r="K13" s="18">
        <f t="shared" si="3"/>
        <v>0.17304460947985717</v>
      </c>
      <c r="L13" s="22">
        <f>'Dane - 31 pazdziernika 2019 r'!AQ15</f>
        <v>6260269.3499999996</v>
      </c>
      <c r="M13" s="22">
        <f>L13/'Dane - 31 pazdziernika 2019 r'!$B$1</f>
        <v>1468547.0806258649</v>
      </c>
      <c r="N13" s="18">
        <f t="shared" si="1"/>
        <v>9.4419038422968102E-2</v>
      </c>
      <c r="O13" s="23">
        <f>'Dane - 31 pazdziernika 2019 r'!X15</f>
        <v>107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pazdziernika 2019 r'!Z16</f>
        <v>14021273.400000002</v>
      </c>
      <c r="G14" s="22">
        <f>F14/'Dane - 31 pazdziernika 2019 r'!$B$1</f>
        <v>3289139.64671937</v>
      </c>
      <c r="H14" s="18">
        <f t="shared" si="0"/>
        <v>0.52225120355124788</v>
      </c>
      <c r="I14" s="22">
        <f>'Dane - 31 pazdziernika 2019 r'!AK16</f>
        <v>9994370.4200000018</v>
      </c>
      <c r="J14" s="22">
        <f>I14/'Dane - 31 pazdziernika 2019 r'!$B$1</f>
        <v>2344500.3213774664</v>
      </c>
      <c r="K14" s="18">
        <f t="shared" si="3"/>
        <v>0.37226090895438863</v>
      </c>
      <c r="L14" s="22">
        <f>'Dane - 31 pazdziernika 2019 r'!AQ16</f>
        <v>3957040.22</v>
      </c>
      <c r="M14" s="22">
        <f>L14/'Dane - 31 pazdziernika 2019 r'!$B$1</f>
        <v>928250.77294799313</v>
      </c>
      <c r="N14" s="18">
        <f t="shared" si="1"/>
        <v>0.14738811222350848</v>
      </c>
      <c r="O14" s="23">
        <f>'Dane - 31 pazdziernika 2019 r'!X16</f>
        <v>202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pazdziernika 2019 r'!Z17</f>
        <v>75235500</v>
      </c>
      <c r="G15" s="22">
        <f>F15/'Dane - 31 pazdziernika 2019 r'!$B$1</f>
        <v>17648900.982898965</v>
      </c>
      <c r="H15" s="18">
        <f t="shared" si="0"/>
        <v>1.0050626983427657</v>
      </c>
      <c r="I15" s="22">
        <f>'Dane - 31 pazdziernika 2019 r'!AK17</f>
        <v>67190250</v>
      </c>
      <c r="J15" s="22">
        <f>I15/'Dane - 31 pazdziernika 2019 r'!$B$1</f>
        <v>15761629.407211052</v>
      </c>
      <c r="K15" s="18">
        <f t="shared" si="3"/>
        <v>0.89758709608263398</v>
      </c>
      <c r="L15" s="22">
        <f>'Dane - 31 pazdziernika 2019 r'!AQ17</f>
        <v>67190250</v>
      </c>
      <c r="M15" s="22">
        <f>L15/'Dane - 31 pazdziernika 2019 r'!$B$1</f>
        <v>15761629.407211052</v>
      </c>
      <c r="N15" s="18">
        <f t="shared" si="1"/>
        <v>0.89758709608263398</v>
      </c>
      <c r="O15" s="23">
        <f>'Dane - 31 pazdziernika 2019 r'!X17</f>
        <v>2642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pazdziernika 2019 r'!Z18</f>
        <v>28571640.375</v>
      </c>
      <c r="G16" s="22">
        <f>F16/'Dane - 31 pazdziernika 2019 r'!$B$1</f>
        <v>6702395.171127636</v>
      </c>
      <c r="H16" s="18">
        <f t="shared" si="0"/>
        <v>0.3695834116971401</v>
      </c>
      <c r="I16" s="22">
        <f>'Dane - 31 pazdziernika 2019 r'!AK18</f>
        <v>22336628.399999999</v>
      </c>
      <c r="J16" s="22">
        <f>I16/'Dane - 31 pazdziernika 2019 r'!$B$1</f>
        <v>5239773.0183677776</v>
      </c>
      <c r="K16" s="18">
        <f t="shared" si="3"/>
        <v>0.28893151466047851</v>
      </c>
      <c r="L16" s="22">
        <f>'Dane - 31 pazdziernika 2019 r'!AQ18</f>
        <v>9584468.7599999998</v>
      </c>
      <c r="M16" s="22">
        <f>L16/'Dane - 31 pazdziernika 2019 r'!$B$1</f>
        <v>2248344.7324591242</v>
      </c>
      <c r="N16" s="18">
        <f t="shared" si="1"/>
        <v>0.12397820416096632</v>
      </c>
      <c r="O16" s="23">
        <f>'Dane - 31 pazdziernika 2019 r'!X18</f>
        <v>178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pazdziernika 2019 r'!Z19</f>
        <v>141737411.85750002</v>
      </c>
      <c r="G17" s="22">
        <f>F17/'Dane - 31 pazdziernika 2019 r'!$B$1</f>
        <v>33249058.588636845</v>
      </c>
      <c r="H17" s="18">
        <f t="shared" si="0"/>
        <v>0.63558534936462308</v>
      </c>
      <c r="I17" s="22">
        <f>'Dane - 31 pazdziernika 2019 r'!AK19</f>
        <v>63956.1</v>
      </c>
      <c r="J17" s="22">
        <f>I17/'Dane - 31 pazdziernika 2019 r'!$B$1</f>
        <v>15002.955734359239</v>
      </c>
      <c r="K17" s="18">
        <f t="shared" si="3"/>
        <v>2.8679485274760792E-4</v>
      </c>
      <c r="L17" s="22">
        <f>'Dane - 31 pazdziernika 2019 r'!AQ19</f>
        <v>63956.1</v>
      </c>
      <c r="M17" s="22">
        <f>L17/'Dane - 31 pazdziernika 2019 r'!$B$1</f>
        <v>15002.955734359239</v>
      </c>
      <c r="N17" s="18">
        <f t="shared" si="1"/>
        <v>2.8679485274760792E-4</v>
      </c>
      <c r="O17" s="23">
        <f>'Dane - 31 pazdziernika 2019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pazdziernika 2019 r'!Z20</f>
        <v>2999249.9999999995</v>
      </c>
      <c r="G18" s="22">
        <f>F18/'Dane - 31 pazdziernika 2019 r'!$B$1</f>
        <v>703570.33944028697</v>
      </c>
      <c r="H18" s="18">
        <f t="shared" si="0"/>
        <v>0.13017027556712063</v>
      </c>
      <c r="I18" s="22">
        <f>'Dane - 31 pazdziernika 2019 r'!AK20</f>
        <v>2543508</v>
      </c>
      <c r="J18" s="22">
        <f>I18/'Dane - 31 pazdziernika 2019 r'!$B$1</f>
        <v>596661.42766661197</v>
      </c>
      <c r="K18" s="18">
        <f t="shared" si="3"/>
        <v>0.11039064341657946</v>
      </c>
      <c r="L18" s="22">
        <f>'Dane - 31 pazdziernika 2019 r'!AQ20</f>
        <v>0</v>
      </c>
      <c r="M18" s="22">
        <f>L18/'Dane - 31 pazdziernika 2019 r'!$B$1</f>
        <v>0</v>
      </c>
      <c r="N18" s="18">
        <f t="shared" si="1"/>
        <v>0</v>
      </c>
      <c r="O18" s="23">
        <f>'Dane - 31 pazdziernika 2019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pazdziernika 2019 r'!Z21</f>
        <v>0</v>
      </c>
      <c r="G19" s="22">
        <f>F19/'Dane - 31 pazdziernika 2019 r'!$B$1</f>
        <v>0</v>
      </c>
      <c r="H19" s="18">
        <f t="shared" si="0"/>
        <v>0</v>
      </c>
      <c r="I19" s="22">
        <f>'Dane - 31 pazdziernika 2019 r'!AK21</f>
        <v>0</v>
      </c>
      <c r="J19" s="22">
        <f>I19/'Dane - 31 pazdziernika 2019 r'!$B$1</f>
        <v>0</v>
      </c>
      <c r="K19" s="18">
        <f t="shared" si="3"/>
        <v>0</v>
      </c>
      <c r="L19" s="22">
        <f>'Dane - 31 pazdziernika 2019 r'!AQ21</f>
        <v>0</v>
      </c>
      <c r="M19" s="22">
        <f>L19/'Dane - 31 pazdziernika 2019 r'!$B$1</f>
        <v>0</v>
      </c>
      <c r="N19" s="18">
        <f t="shared" si="1"/>
        <v>0</v>
      </c>
      <c r="O19" s="23">
        <f>'Dane - 31 pazdziernika 2019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pazdziernika 2019 r'!Z22</f>
        <v>0</v>
      </c>
      <c r="G20" s="22">
        <f>F20/'Dane - 31 pazdziernika 2019 r'!$B$1</f>
        <v>0</v>
      </c>
      <c r="H20" s="18">
        <f t="shared" si="0"/>
        <v>0</v>
      </c>
      <c r="I20" s="22">
        <f>'Dane - 31 pazdziernika 2019 r'!AK22</f>
        <v>0</v>
      </c>
      <c r="J20" s="22">
        <f>I20/'Dane - 31 pazdziernika 2019 r'!$B$1</f>
        <v>0</v>
      </c>
      <c r="K20" s="18">
        <f t="shared" si="3"/>
        <v>0</v>
      </c>
      <c r="L20" s="22">
        <f>'Dane - 31 pazdziernika 2019 r'!AQ22</f>
        <v>0</v>
      </c>
      <c r="M20" s="22">
        <f>L20/'Dane - 31 pazdziernika 2019 r'!$B$1</f>
        <v>0</v>
      </c>
      <c r="N20" s="18">
        <f t="shared" si="1"/>
        <v>0</v>
      </c>
      <c r="O20" s="23">
        <f>'Dane - 31 pazdziernika 2019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pazdziernika 2019 r'!Z23</f>
        <v>789062.21249999991</v>
      </c>
      <c r="G21" s="22">
        <f>F21/'Dane - 31 pazdziernika 2019 r'!$B$1</f>
        <v>185099.86452884183</v>
      </c>
      <c r="H21" s="27">
        <f t="shared" si="0"/>
        <v>0.16409562458230659</v>
      </c>
      <c r="I21" s="22">
        <f>'Dane - 31 pazdziernika 2019 r'!AK23</f>
        <v>759062.21</v>
      </c>
      <c r="J21" s="22">
        <f>I21/'Dane - 31 pazdziernika 2019 r'!$B$1</f>
        <v>178062.40118229372</v>
      </c>
      <c r="K21" s="27">
        <f t="shared" si="3"/>
        <v>0.1578567386367852</v>
      </c>
      <c r="L21" s="22">
        <f>'Dane - 31 pazdziernika 2019 r'!AQ23</f>
        <v>0</v>
      </c>
      <c r="M21" s="22">
        <f>L21/'Dane - 31 pazdziernika 2019 r'!$B$1</f>
        <v>0</v>
      </c>
      <c r="N21" s="27">
        <f t="shared" si="1"/>
        <v>0</v>
      </c>
      <c r="O21" s="23">
        <f>'Dane - 31 pazdziernika 2019 r'!X23</f>
        <v>2</v>
      </c>
    </row>
    <row r="22" spans="1:15" ht="30.5" thickBot="1" x14ac:dyDescent="0.3">
      <c r="A22" s="231" t="s">
        <v>74</v>
      </c>
      <c r="B22" s="23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377964913.51249999</v>
      </c>
      <c r="G22" s="50">
        <f t="shared" si="4"/>
        <v>88663800.115531683</v>
      </c>
      <c r="H22" s="51">
        <f>G22/E22</f>
        <v>0.5247391637945098</v>
      </c>
      <c r="I22" s="50">
        <f t="shared" si="4"/>
        <v>197036952.60000002</v>
      </c>
      <c r="J22" s="50">
        <f t="shared" si="4"/>
        <v>46221340.542822957</v>
      </c>
      <c r="K22" s="51">
        <f t="shared" si="3"/>
        <v>0.27355186168761414</v>
      </c>
      <c r="L22" s="50">
        <f t="shared" si="4"/>
        <v>146109075.98000002</v>
      </c>
      <c r="M22" s="50">
        <f t="shared" si="4"/>
        <v>34274572.704027779</v>
      </c>
      <c r="N22" s="51">
        <f t="shared" si="1"/>
        <v>0.20284727923561113</v>
      </c>
      <c r="O22" s="52">
        <f t="shared" si="4"/>
        <v>3588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pazdziernika 2019 r'!Z25</f>
        <v>8126483.2800000003</v>
      </c>
      <c r="G23" s="31">
        <f>F23/'Dane - 31 pazdziernika 2019 r'!$B$1</f>
        <v>1906327.4484505854</v>
      </c>
      <c r="H23" s="32">
        <f t="shared" si="0"/>
        <v>0.12668311060942219</v>
      </c>
      <c r="I23" s="31">
        <f>'Dane - 31 pazdziernika 2019 r'!AK25</f>
        <v>3585294.83</v>
      </c>
      <c r="J23" s="31">
        <f>I23/'Dane - 31 pazdziernika 2019 r'!$B$1</f>
        <v>841045.96166928613</v>
      </c>
      <c r="K23" s="32">
        <f t="shared" si="3"/>
        <v>5.5890879962073772E-2</v>
      </c>
      <c r="L23" s="31">
        <f>'Dane - 31 pazdziernika 2019 r'!AQ25</f>
        <v>0</v>
      </c>
      <c r="M23" s="31">
        <f>L23/'Dane - 31 pazdziernika 2019 r'!$B$1</f>
        <v>0</v>
      </c>
      <c r="N23" s="32">
        <f t="shared" si="1"/>
        <v>0</v>
      </c>
      <c r="O23" s="33">
        <f>'Dane - 31 pazdziernika 2019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pazdziernika 2019 r'!Z26</f>
        <v>1841633.1824999999</v>
      </c>
      <c r="G24" s="31">
        <f>F24/'Dane - 31 pazdziernika 2019 r'!$B$1</f>
        <v>432014.16465317033</v>
      </c>
      <c r="H24" s="18">
        <f t="shared" si="0"/>
        <v>0.14400472155105679</v>
      </c>
      <c r="I24" s="31">
        <f>'Dane - 31 pazdziernika 2019 r'!AK26</f>
        <v>473437.27</v>
      </c>
      <c r="J24" s="31">
        <f>I24/'Dane - 31 pazdziernika 2019 r'!$B$1</f>
        <v>111059.90522883483</v>
      </c>
      <c r="K24" s="18">
        <f t="shared" si="3"/>
        <v>3.7019968409611609E-2</v>
      </c>
      <c r="L24" s="31">
        <f>'Dane - 31 pazdziernika 2019 r'!AQ26</f>
        <v>0</v>
      </c>
      <c r="M24" s="31">
        <f>L24/'Dane - 31 pazdziernika 2019 r'!$B$1</f>
        <v>0</v>
      </c>
      <c r="N24" s="18">
        <f t="shared" si="1"/>
        <v>0</v>
      </c>
      <c r="O24" s="33">
        <f>'Dane - 31 pazdziernika 2019 r'!X26</f>
        <v>7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195166585.67249998</v>
      </c>
      <c r="G25" s="46">
        <f t="shared" ref="G25:O25" si="5">SUM(G26:G28)</f>
        <v>45782585.956156604</v>
      </c>
      <c r="H25" s="47">
        <f t="shared" si="0"/>
        <v>0.43260519310607826</v>
      </c>
      <c r="I25" s="46">
        <f t="shared" si="5"/>
        <v>91439872.609999985</v>
      </c>
      <c r="J25" s="46">
        <f t="shared" si="5"/>
        <v>21450156.609350439</v>
      </c>
      <c r="K25" s="47">
        <f t="shared" si="3"/>
        <v>0.2026851246679266</v>
      </c>
      <c r="L25" s="46">
        <f t="shared" si="5"/>
        <v>39409650.009999998</v>
      </c>
      <c r="M25" s="46">
        <f t="shared" si="5"/>
        <v>9244798.1444556508</v>
      </c>
      <c r="N25" s="47">
        <f t="shared" si="1"/>
        <v>8.7355216027746874E-2</v>
      </c>
      <c r="O25" s="48">
        <f t="shared" si="5"/>
        <v>352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pazdziernika 2019 r'!Z28</f>
        <v>135556721.06999999</v>
      </c>
      <c r="G26" s="22">
        <f>F26/'Dane - 31 pazdziernika 2019 r'!$B$1</f>
        <v>31799179.213680826</v>
      </c>
      <c r="H26" s="18">
        <f t="shared" si="0"/>
        <v>0.54749479308993509</v>
      </c>
      <c r="I26" s="22">
        <f>'Dane - 31 pazdziernika 2019 r'!AK28</f>
        <v>74699750.899999991</v>
      </c>
      <c r="J26" s="22">
        <f>I26/'Dane - 31 pazdziernika 2019 r'!$B$1</f>
        <v>17523223.838232186</v>
      </c>
      <c r="K26" s="18">
        <f t="shared" si="3"/>
        <v>0.3017019321509411</v>
      </c>
      <c r="L26" s="22">
        <f>'Dane - 31 pazdziernika 2019 r'!AQ28</f>
        <v>38371850.409999996</v>
      </c>
      <c r="M26" s="22">
        <f>L26/'Dane - 31 pazdziernika 2019 r'!$B$1</f>
        <v>9001348.9432076737</v>
      </c>
      <c r="N26" s="18">
        <f t="shared" si="1"/>
        <v>0.15497858117896188</v>
      </c>
      <c r="O26" s="23">
        <f>'Dane - 31 pazdziernika 2019 r'!X28</f>
        <v>287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pazdziernika 2019 r'!Z29</f>
        <v>6382681.7249999996</v>
      </c>
      <c r="G27" s="22">
        <f>F27/'Dane - 31 pazdziernika 2019 r'!$B$1</f>
        <v>1497262.8316404324</v>
      </c>
      <c r="H27" s="18">
        <f t="shared" si="0"/>
        <v>8.161027071323862E-2</v>
      </c>
      <c r="I27" s="22">
        <f>'Dane - 31 pazdziernika 2019 r'!AK29</f>
        <v>2821808.08</v>
      </c>
      <c r="J27" s="22">
        <f>I27/'Dane - 31 pazdziernika 2019 r'!$B$1</f>
        <v>661945.64263764105</v>
      </c>
      <c r="K27" s="18">
        <f t="shared" si="3"/>
        <v>3.6080213808499774E-2</v>
      </c>
      <c r="L27" s="22">
        <f>'Dane - 31 pazdziernika 2019 r'!AQ29</f>
        <v>528982.15</v>
      </c>
      <c r="M27" s="22">
        <f>L27/'Dane - 31 pazdziernika 2019 r'!$B$1</f>
        <v>124089.73937929579</v>
      </c>
      <c r="N27" s="18">
        <f t="shared" si="1"/>
        <v>6.7636736914014001E-3</v>
      </c>
      <c r="O27" s="23">
        <f>'Dane - 31 pazdziernika 2019 r'!X29</f>
        <v>30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pazdziernika 2019 r'!Z30</f>
        <v>53227182.877499998</v>
      </c>
      <c r="G28" s="22">
        <f>F28/'Dane - 31 pazdziernika 2019 r'!$B$1</f>
        <v>12486143.910835346</v>
      </c>
      <c r="H28" s="18">
        <f t="shared" si="0"/>
        <v>0.42466692245820836</v>
      </c>
      <c r="I28" s="22">
        <f>'Dane - 31 pazdziernika 2019 r'!AK30</f>
        <v>13918313.630000001</v>
      </c>
      <c r="J28" s="22">
        <f>I28/'Dane - 31 pazdziernika 2019 r'!$B$1</f>
        <v>3264987.1284806118</v>
      </c>
      <c r="K28" s="18">
        <f t="shared" si="3"/>
        <v>0.11104565553776025</v>
      </c>
      <c r="L28" s="22">
        <f>'Dane - 31 pazdziernika 2019 r'!AQ30</f>
        <v>508817.45</v>
      </c>
      <c r="M28" s="22">
        <f>L28/'Dane - 31 pazdziernika 2019 r'!$B$1</f>
        <v>119359.46186868094</v>
      </c>
      <c r="N28" s="18">
        <f t="shared" si="1"/>
        <v>4.0595411762036531E-3</v>
      </c>
      <c r="O28" s="23">
        <f>'Dane - 31 pazdziernika 2019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pazdziernika 2019 r'!Z31</f>
        <v>0</v>
      </c>
      <c r="G29" s="22">
        <f>F29/'Dane - 31 pazdziernika 2019 r'!$B$1</f>
        <v>0</v>
      </c>
      <c r="H29" s="18">
        <v>0</v>
      </c>
      <c r="I29" s="22">
        <f>'Dane - 31 pazdziernika 2019 r'!AK31</f>
        <v>0</v>
      </c>
      <c r="J29" s="22">
        <f>I29/'Dane - 31 pazdziernika 2019 r'!$B$1</f>
        <v>0</v>
      </c>
      <c r="K29" s="18">
        <v>0</v>
      </c>
      <c r="L29" s="22">
        <f>'Dane - 31 pazdziernika 2019 r'!AQ31</f>
        <v>0</v>
      </c>
      <c r="M29" s="22">
        <f>L29/'Dane - 31 pazdziernika 2019 r'!$B$1</f>
        <v>0</v>
      </c>
      <c r="N29" s="18">
        <v>0</v>
      </c>
      <c r="O29" s="23">
        <f>'Dane - 31 pazdziernika 2019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pazdziernika 2019 r'!Z32</f>
        <v>156023247.38250002</v>
      </c>
      <c r="G30" s="22">
        <f>F30/'Dane - 31 pazdziernika 2019 r'!$B$1</f>
        <v>36600259.772103503</v>
      </c>
      <c r="H30" s="18">
        <f t="shared" si="0"/>
        <v>0.99038397488121299</v>
      </c>
      <c r="I30" s="22">
        <f>'Dane - 31 pazdziernika 2019 r'!AK32</f>
        <v>156164574.12000003</v>
      </c>
      <c r="J30" s="22">
        <f>I30/'Dane - 31 pazdziernika 2019 r'!$B$1</f>
        <v>36633412.493842229</v>
      </c>
      <c r="K30" s="18">
        <f t="shared" si="3"/>
        <v>0.99128107027174239</v>
      </c>
      <c r="L30" s="22">
        <f>'Dane - 31 pazdziernika 2019 r'!AQ32</f>
        <v>156164574.12</v>
      </c>
      <c r="M30" s="22">
        <f>L30/'Dane - 31 pazdziernika 2019 r'!$B$1</f>
        <v>36633412.493842222</v>
      </c>
      <c r="N30" s="18">
        <f t="shared" si="1"/>
        <v>0.99128107027174217</v>
      </c>
      <c r="O30" s="23">
        <f>'Dane - 31 pazdziernika 2019 r'!X32</f>
        <v>909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pazdziernika 2019 r'!Z33</f>
        <v>2163340.6875</v>
      </c>
      <c r="G31" s="22">
        <f>F31/'Dane - 31 pazdziernika 2019 r'!$B$1</f>
        <v>507480.98418916698</v>
      </c>
      <c r="H31" s="18">
        <f t="shared" si="0"/>
        <v>0.35991559162352266</v>
      </c>
      <c r="I31" s="22">
        <f>'Dane - 31 pazdziernika 2019 r'!AK33</f>
        <v>1442368.19</v>
      </c>
      <c r="J31" s="22">
        <f>I31/'Dane - 31 pazdziernika 2019 r'!$B$1</f>
        <v>338353.74744891975</v>
      </c>
      <c r="K31" s="18">
        <f t="shared" si="3"/>
        <v>0.23996719677228351</v>
      </c>
      <c r="L31" s="22">
        <f>'Dane - 31 pazdziernika 2019 r'!AQ33</f>
        <v>926601.56</v>
      </c>
      <c r="M31" s="22">
        <f>L31/'Dane - 31 pazdziernika 2019 r'!$B$1</f>
        <v>217364.13239813273</v>
      </c>
      <c r="N31" s="18">
        <f t="shared" si="1"/>
        <v>0.15415895914761185</v>
      </c>
      <c r="O31" s="23">
        <f>'Dane - 31 pazdziernika 2019 r'!X33</f>
        <v>5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pazdziernika 2019 r'!Z34</f>
        <v>0</v>
      </c>
      <c r="G32" s="22">
        <f>F32/'Dane - 31 pazdziernika 2019 r'!$B$1</f>
        <v>0</v>
      </c>
      <c r="H32" s="27">
        <f t="shared" si="0"/>
        <v>0</v>
      </c>
      <c r="I32" s="22">
        <f>'Dane - 31 pazdziernika 2019 r'!AK34</f>
        <v>0</v>
      </c>
      <c r="J32" s="22">
        <f>I32/'Dane - 31 pazdziernika 2019 r'!$B$1</f>
        <v>0</v>
      </c>
      <c r="K32" s="27">
        <f t="shared" si="3"/>
        <v>0</v>
      </c>
      <c r="L32" s="22">
        <f>'Dane - 31 pazdziernika 2019 r'!AQ34</f>
        <v>0</v>
      </c>
      <c r="M32" s="22">
        <f>L32/'Dane - 31 pazdziernika 2019 r'!$B$1</f>
        <v>0</v>
      </c>
      <c r="N32" s="27">
        <f t="shared" si="1"/>
        <v>0</v>
      </c>
      <c r="O32" s="23">
        <f>'Dane - 31 pazdziernika 2019 r'!X34</f>
        <v>0</v>
      </c>
    </row>
    <row r="33" spans="1:15" ht="20.5" thickBot="1" x14ac:dyDescent="0.3">
      <c r="A33" s="231" t="s">
        <v>112</v>
      </c>
      <c r="B33" s="23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363321290.20500004</v>
      </c>
      <c r="G33" s="50">
        <f t="shared" si="6"/>
        <v>85228668.32555303</v>
      </c>
      <c r="H33" s="51">
        <f t="shared" si="0"/>
        <v>0.5230402769862379</v>
      </c>
      <c r="I33" s="50">
        <f t="shared" si="6"/>
        <v>253105547.02000001</v>
      </c>
      <c r="J33" s="50">
        <f t="shared" si="6"/>
        <v>59374028.717539713</v>
      </c>
      <c r="K33" s="51">
        <f t="shared" si="3"/>
        <v>0.36437279892240182</v>
      </c>
      <c r="L33" s="50">
        <f t="shared" si="6"/>
        <v>196500825.69</v>
      </c>
      <c r="M33" s="50">
        <f t="shared" si="6"/>
        <v>46095574.770696007</v>
      </c>
      <c r="N33" s="51">
        <f t="shared" si="1"/>
        <v>0.28288418286451306</v>
      </c>
      <c r="O33" s="52">
        <f t="shared" si="6"/>
        <v>1275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49572563.664999999</v>
      </c>
      <c r="G34" s="40">
        <f t="shared" si="7"/>
        <v>11628835.690492388</v>
      </c>
      <c r="H34" s="41">
        <f t="shared" si="0"/>
        <v>0.71813842911235548</v>
      </c>
      <c r="I34" s="40">
        <f t="shared" si="7"/>
        <v>13358616.73</v>
      </c>
      <c r="J34" s="40">
        <f t="shared" si="7"/>
        <v>3133692.2587909638</v>
      </c>
      <c r="K34" s="41">
        <f t="shared" si="3"/>
        <v>0.19352107949118372</v>
      </c>
      <c r="L34" s="40">
        <f t="shared" si="7"/>
        <v>13358616.73</v>
      </c>
      <c r="M34" s="40">
        <f t="shared" si="7"/>
        <v>3133692.2587909638</v>
      </c>
      <c r="N34" s="41">
        <f t="shared" si="1"/>
        <v>0.19352107949118372</v>
      </c>
      <c r="O34" s="42">
        <f t="shared" si="7"/>
        <v>40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pazdziernika 2019 r'!Z37</f>
        <v>18062182.665000003</v>
      </c>
      <c r="G35" s="22">
        <f>F35/'Dane - 31 pazdziernika 2019 r'!$B$1</f>
        <v>4237064.5956977652</v>
      </c>
      <c r="H35" s="18">
        <f t="shared" si="0"/>
        <v>0.51715477615702188</v>
      </c>
      <c r="I35" s="22">
        <f>'Dane - 31 pazdziernika 2019 r'!AK37</f>
        <v>13349656.73</v>
      </c>
      <c r="J35" s="22">
        <f>I35/'Dane - 31 pazdziernika 2019 r'!$B$1</f>
        <v>3131590.403246616</v>
      </c>
      <c r="K35" s="18">
        <f t="shared" si="3"/>
        <v>0.3822261609253983</v>
      </c>
      <c r="L35" s="22">
        <f>'Dane - 31 pazdziernika 2019 r'!AQ37</f>
        <v>13349656.73</v>
      </c>
      <c r="M35" s="22">
        <f>L35/'Dane - 31 pazdziernika 2019 r'!$B$1</f>
        <v>3131590.403246616</v>
      </c>
      <c r="N35" s="18">
        <f t="shared" si="1"/>
        <v>0.3822261609253983</v>
      </c>
      <c r="O35" s="23">
        <f>'Dane - 31 pazdziernika 2019 r'!X37</f>
        <v>38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pazdziernika 2019 r'!Z38</f>
        <v>31510380.999999996</v>
      </c>
      <c r="G36" s="22">
        <f>F36/'Dane - 31 pazdziernika 2019 r'!$B$1</f>
        <v>7391771.0947946226</v>
      </c>
      <c r="H36" s="18">
        <f t="shared" si="0"/>
        <v>0.92397161784223225</v>
      </c>
      <c r="I36" s="22">
        <f>'Dane - 31 pazdziernika 2019 r'!AK38</f>
        <v>8960</v>
      </c>
      <c r="J36" s="22">
        <f>I36/'Dane - 31 pazdziernika 2019 r'!$B$1</f>
        <v>2101.8555443477444</v>
      </c>
      <c r="K36" s="18">
        <f t="shared" si="3"/>
        <v>2.6273200872647023E-4</v>
      </c>
      <c r="L36" s="22">
        <f>'Dane - 31 pazdziernika 2019 r'!AQ38</f>
        <v>8960</v>
      </c>
      <c r="M36" s="22">
        <f>L36/'Dane - 31 pazdziernika 2019 r'!$B$1</f>
        <v>2101.8555443477444</v>
      </c>
      <c r="N36" s="18">
        <f t="shared" si="1"/>
        <v>2.6273200872647023E-4</v>
      </c>
      <c r="O36" s="23">
        <f>'Dane - 31 pazdziernika 2019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pazdziernika 2019 r'!Z39</f>
        <v>28715072.192000002</v>
      </c>
      <c r="G37" s="22">
        <f>F37/'Dane - 31 pazdziernika 2019 r'!$B$1</f>
        <v>6736041.7068193015</v>
      </c>
      <c r="H37" s="27">
        <f t="shared" si="0"/>
        <v>0.90607478040928091</v>
      </c>
      <c r="I37" s="22">
        <f>'Dane - 31 pazdziernika 2019 r'!AK39</f>
        <v>22628094.190000001</v>
      </c>
      <c r="J37" s="22">
        <f>I37/'Dane - 31 pazdziernika 2019 r'!$B$1</f>
        <v>5308145.6731333127</v>
      </c>
      <c r="K37" s="27">
        <f t="shared" si="3"/>
        <v>0.71400640531897475</v>
      </c>
      <c r="L37" s="22">
        <f>'Dane - 31 pazdziernika 2019 r'!AQ39</f>
        <v>20024223.780000001</v>
      </c>
      <c r="M37" s="22">
        <f>L37/'Dane - 31 pazdziernika 2019 r'!$B$1</f>
        <v>4697324.3050505528</v>
      </c>
      <c r="N37" s="27">
        <f t="shared" si="1"/>
        <v>0.63184393349303691</v>
      </c>
      <c r="O37" s="23">
        <f>'Dane - 31 pazdziernika 2019 r'!X39</f>
        <v>3</v>
      </c>
    </row>
    <row r="38" spans="1:15" ht="11" thickBot="1" x14ac:dyDescent="0.3">
      <c r="A38" s="231" t="s">
        <v>133</v>
      </c>
      <c r="B38" s="23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78287635.856999993</v>
      </c>
      <c r="G38" s="50">
        <f t="shared" si="8"/>
        <v>18364877.397311687</v>
      </c>
      <c r="H38" s="51">
        <f t="shared" si="0"/>
        <v>0.77727235374714387</v>
      </c>
      <c r="I38" s="50">
        <f t="shared" si="8"/>
        <v>35986710.920000002</v>
      </c>
      <c r="J38" s="50">
        <f t="shared" si="8"/>
        <v>8441837.9319242761</v>
      </c>
      <c r="K38" s="51">
        <f t="shared" si="3"/>
        <v>0.35729109959967459</v>
      </c>
      <c r="L38" s="50">
        <f t="shared" si="8"/>
        <v>33382840.510000002</v>
      </c>
      <c r="M38" s="50">
        <f t="shared" si="8"/>
        <v>7831016.5638415162</v>
      </c>
      <c r="N38" s="51">
        <f t="shared" si="1"/>
        <v>0.33143878639238705</v>
      </c>
      <c r="O38" s="52">
        <f t="shared" si="8"/>
        <v>43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pazdziernika 2019 r'!Z41</f>
        <v>84839.35</v>
      </c>
      <c r="G39" s="31">
        <f>F39/'Dane - 31 pazdziernika 2019 r'!$B$1</f>
        <v>19901.792207182905</v>
      </c>
      <c r="H39" s="32">
        <f t="shared" si="0"/>
        <v>0.93655492739684265</v>
      </c>
      <c r="I39" s="31">
        <f>'Dane - 31 pazdziernika 2019 r'!AK41</f>
        <v>84839.35</v>
      </c>
      <c r="J39" s="31">
        <f>I39/'Dane - 31 pazdziernika 2019 r'!$B$1</f>
        <v>19901.792207182905</v>
      </c>
      <c r="K39" s="32">
        <f t="shared" si="3"/>
        <v>0.93655492739684265</v>
      </c>
      <c r="L39" s="31">
        <f>'Dane - 31 pazdziernika 2019 r'!AQ41</f>
        <v>84839.35</v>
      </c>
      <c r="M39" s="31">
        <f>L39/'Dane - 31 pazdziernika 2019 r'!$B$1</f>
        <v>19901.792207182905</v>
      </c>
      <c r="N39" s="32">
        <f t="shared" si="1"/>
        <v>0.93655492739684265</v>
      </c>
      <c r="O39" s="33">
        <f>'Dane - 31 pazdziernika 2019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pazdziernika 2019 r'!Z42</f>
        <v>170748742.85749999</v>
      </c>
      <c r="G40" s="31">
        <f>F40/'Dane - 31 pazdziernika 2019 r'!$B$1</f>
        <v>40054597.306411125</v>
      </c>
      <c r="H40" s="18">
        <f t="shared" si="0"/>
        <v>0.51864588990541183</v>
      </c>
      <c r="I40" s="31">
        <f>'Dane - 31 pazdziernika 2019 r'!AK42</f>
        <v>113095172.74000001</v>
      </c>
      <c r="J40" s="31">
        <f>I40/'Dane - 31 pazdziernika 2019 r'!$B$1</f>
        <v>26530102.216800772</v>
      </c>
      <c r="K40" s="18">
        <f t="shared" si="3"/>
        <v>0.34352432426806095</v>
      </c>
      <c r="L40" s="31">
        <f>'Dane - 31 pazdziernika 2019 r'!AQ42</f>
        <v>76060644.839000016</v>
      </c>
      <c r="M40" s="31">
        <f>L40/'Dane - 31 pazdziernika 2019 r'!$B$1</f>
        <v>17842465.185437147</v>
      </c>
      <c r="N40" s="18">
        <f t="shared" si="1"/>
        <v>0.23103268679538563</v>
      </c>
      <c r="O40" s="33">
        <f>'Dane - 31 pazdziernika 2019 r'!X42</f>
        <v>1356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pazdziernika 2019 r'!Z43</f>
        <v>2705775.5599999996</v>
      </c>
      <c r="G41" s="31">
        <f>F41/'Dane - 31 pazdziernika 2019 r'!$B$1</f>
        <v>634726.49135564978</v>
      </c>
      <c r="H41" s="27">
        <f t="shared" si="0"/>
        <v>0.25911814974242348</v>
      </c>
      <c r="I41" s="31">
        <f>'Dane - 31 pazdziernika 2019 r'!AK43</f>
        <v>2226972</v>
      </c>
      <c r="J41" s="31">
        <f>I41/'Dane - 31 pazdziernika 2019 r'!$B$1</f>
        <v>522407.75059231976</v>
      </c>
      <c r="K41" s="27">
        <f t="shared" si="3"/>
        <v>0.21326560587611501</v>
      </c>
      <c r="L41" s="31">
        <f>'Dane - 31 pazdziernika 2019 r'!AQ43</f>
        <v>1322847.3400000001</v>
      </c>
      <c r="M41" s="31">
        <f>L41/'Dane - 31 pazdziernika 2019 r'!$B$1</f>
        <v>310316.29641793144</v>
      </c>
      <c r="N41" s="27">
        <f t="shared" si="1"/>
        <v>0.12668225709470399</v>
      </c>
      <c r="O41" s="33">
        <f>'Dane - 31 pazdziernika 2019 r'!X43</f>
        <v>55</v>
      </c>
    </row>
    <row r="42" spans="1:15" ht="11" thickBot="1" x14ac:dyDescent="0.3">
      <c r="A42" s="231" t="s">
        <v>140</v>
      </c>
      <c r="B42" s="23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173539357.76749998</v>
      </c>
      <c r="G42" s="50">
        <f t="shared" si="9"/>
        <v>40709225.589973956</v>
      </c>
      <c r="H42" s="51">
        <f t="shared" si="0"/>
        <v>0.5107807797224323</v>
      </c>
      <c r="I42" s="50">
        <f t="shared" si="9"/>
        <v>115406984.09</v>
      </c>
      <c r="J42" s="50">
        <f t="shared" si="9"/>
        <v>27072411.759600274</v>
      </c>
      <c r="K42" s="51">
        <f t="shared" si="3"/>
        <v>0.33967896434121825</v>
      </c>
      <c r="L42" s="50">
        <f t="shared" si="9"/>
        <v>77468331.529000014</v>
      </c>
      <c r="M42" s="50">
        <f>SUM(M39:M41)</f>
        <v>18172683.274062261</v>
      </c>
      <c r="N42" s="51">
        <f t="shared" si="1"/>
        <v>0.2280136061998782</v>
      </c>
      <c r="O42" s="52">
        <f t="shared" si="9"/>
        <v>1416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pazdziernika 2019 r'!Z45</f>
        <v>18238582.200000003</v>
      </c>
      <c r="G43" s="31">
        <f>F43/'Dane - 31 pazdziernika 2019 r'!$B$1</f>
        <v>4278444.7676464384</v>
      </c>
      <c r="H43" s="32">
        <f t="shared" si="0"/>
        <v>0.24478525260072675</v>
      </c>
      <c r="I43" s="31">
        <f>'Dane - 31 pazdziernika 2019 r'!AK45</f>
        <v>11753083.48</v>
      </c>
      <c r="J43" s="31">
        <f>I43/'Dane - 31 pazdziernika 2019 r'!$B$1</f>
        <v>2757062.9102254333</v>
      </c>
      <c r="K43" s="32">
        <f t="shared" si="3"/>
        <v>0.15774151065806136</v>
      </c>
      <c r="L43" s="31">
        <f>'Dane - 31 pazdziernika 2019 r'!AQ45</f>
        <v>8771022.9800000004</v>
      </c>
      <c r="M43" s="31">
        <f>L43/'Dane - 31 pazdziernika 2019 r'!$B$1</f>
        <v>2057524.9196556336</v>
      </c>
      <c r="N43" s="32">
        <f t="shared" si="1"/>
        <v>0.11771841978627477</v>
      </c>
      <c r="O43" s="33">
        <f>'Dane - 31 pazdziernika 2019 r'!X45</f>
        <v>16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pazdziernika 2019 r'!Z46</f>
        <v>0</v>
      </c>
      <c r="G44" s="31">
        <f>F44/'Dane - 31 pazdziernika 2019 r'!$B$1</f>
        <v>0</v>
      </c>
      <c r="H44" s="18">
        <f t="shared" si="0"/>
        <v>0</v>
      </c>
      <c r="I44" s="31">
        <f>'Dane - 31 pazdziernika 2019 r'!AK46</f>
        <v>0</v>
      </c>
      <c r="J44" s="31">
        <f>I44/'Dane - 31 pazdziernika 2019 r'!$B$1</f>
        <v>0</v>
      </c>
      <c r="K44" s="18">
        <f t="shared" si="3"/>
        <v>0</v>
      </c>
      <c r="L44" s="31">
        <f>'Dane - 31 pazdziernika 2019 r'!AQ46</f>
        <v>0</v>
      </c>
      <c r="M44" s="31">
        <f>L44/'Dane - 31 pazdziernika 2019 r'!$B$1</f>
        <v>0</v>
      </c>
      <c r="N44" s="18">
        <f t="shared" si="1"/>
        <v>0</v>
      </c>
      <c r="O44" s="33">
        <f>'Dane - 31 pazdziernika 2019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pazdziernika 2019 r'!Z47</f>
        <v>29560192.477500003</v>
      </c>
      <c r="G45" s="31">
        <f>F45/'Dane - 31 pazdziernika 2019 r'!$B$1</f>
        <v>6934291.7913861461</v>
      </c>
      <c r="H45" s="18">
        <f t="shared" si="0"/>
        <v>0.50557551753954943</v>
      </c>
      <c r="I45" s="31">
        <f>'Dane - 31 pazdziernika 2019 r'!AK47</f>
        <v>10820509.200000001</v>
      </c>
      <c r="J45" s="31">
        <f>I45/'Dane - 31 pazdziernika 2019 r'!$B$1</f>
        <v>2538297.6846747519</v>
      </c>
      <c r="K45" s="18">
        <f t="shared" si="3"/>
        <v>0.18506593091352294</v>
      </c>
      <c r="L45" s="31">
        <f>'Dane - 31 pazdziernika 2019 r'!AQ47</f>
        <v>5189188.17</v>
      </c>
      <c r="M45" s="31">
        <f>L45/'Dane - 31 pazdziernika 2019 r'!$B$1</f>
        <v>1217290.6167163199</v>
      </c>
      <c r="N45" s="18">
        <f t="shared" si="1"/>
        <v>8.8752009874589879E-2</v>
      </c>
      <c r="O45" s="33">
        <f>'Dane - 31 pazdziernika 2019 r'!X47</f>
        <v>12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pazdziernika 2019 r'!Z48</f>
        <v>48369993.097499996</v>
      </c>
      <c r="G46" s="31">
        <f>F46/'Dane - 31 pazdziernika 2019 r'!$B$1</f>
        <v>11346734.170986885</v>
      </c>
      <c r="H46" s="27">
        <f t="shared" si="0"/>
        <v>0.40669298103895646</v>
      </c>
      <c r="I46" s="31">
        <f>'Dane - 31 pazdziernika 2019 r'!AK48</f>
        <v>21063925.350000001</v>
      </c>
      <c r="J46" s="31">
        <f>I46/'Dane - 31 pazdziernika 2019 r'!$B$1</f>
        <v>4941219.6744000567</v>
      </c>
      <c r="K46" s="27">
        <f t="shared" si="3"/>
        <v>0.17710464782795901</v>
      </c>
      <c r="L46" s="31">
        <f>'Dane - 31 pazdziernika 2019 r'!AQ48</f>
        <v>13761307.779999999</v>
      </c>
      <c r="M46" s="31">
        <f>L46/'Dane - 31 pazdziernika 2019 r'!$B$1</f>
        <v>3228156.3677308871</v>
      </c>
      <c r="N46" s="27">
        <f t="shared" si="1"/>
        <v>0.1157045293093508</v>
      </c>
      <c r="O46" s="33">
        <f>'Dane - 31 pazdziernika 2019 r'!X48</f>
        <v>52</v>
      </c>
    </row>
    <row r="47" spans="1:15" ht="11" thickBot="1" x14ac:dyDescent="0.3">
      <c r="A47" s="231" t="s">
        <v>147</v>
      </c>
      <c r="B47" s="23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96168767.775000006</v>
      </c>
      <c r="G47" s="50">
        <f t="shared" si="10"/>
        <v>22559470.730019473</v>
      </c>
      <c r="H47" s="51">
        <f t="shared" si="0"/>
        <v>0.36620732752633506</v>
      </c>
      <c r="I47" s="50">
        <f t="shared" si="10"/>
        <v>43637518.030000001</v>
      </c>
      <c r="J47" s="50">
        <f t="shared" si="10"/>
        <v>10236580.269300241</v>
      </c>
      <c r="K47" s="51">
        <f t="shared" si="3"/>
        <v>0.16617015302761123</v>
      </c>
      <c r="L47" s="50">
        <f t="shared" si="10"/>
        <v>27721518.93</v>
      </c>
      <c r="M47" s="50">
        <f t="shared" si="10"/>
        <v>6502971.9041028414</v>
      </c>
      <c r="N47" s="51">
        <f t="shared" si="1"/>
        <v>0.10556258125379736</v>
      </c>
      <c r="O47" s="52">
        <f t="shared" si="10"/>
        <v>80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pazdziernika 2019 r'!Z50</f>
        <v>0</v>
      </c>
      <c r="G48" s="31">
        <f>F48/'Dane - 31 pazdziernika 2019 r'!$B$1</f>
        <v>0</v>
      </c>
      <c r="H48" s="32">
        <f t="shared" si="0"/>
        <v>0</v>
      </c>
      <c r="I48" s="31">
        <f>'Dane - 31 pazdziernika 2019 r'!AK50</f>
        <v>0</v>
      </c>
      <c r="J48" s="31">
        <f>I48/'Dane - 31 pazdziernika 2019 r'!$B$1</f>
        <v>0</v>
      </c>
      <c r="K48" s="32">
        <f t="shared" si="3"/>
        <v>0</v>
      </c>
      <c r="L48" s="31">
        <f>'Dane - 31 pazdziernika 2019 r'!AQ50</f>
        <v>0</v>
      </c>
      <c r="M48" s="31">
        <f>L48/'Dane - 31 pazdziernika 2019 r'!$B$1</f>
        <v>0</v>
      </c>
      <c r="N48" s="32">
        <f t="shared" si="1"/>
        <v>0</v>
      </c>
      <c r="O48" s="33">
        <f>'Dane - 31 pazdziernika 2019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pazdziernika 2019 r'!Z51</f>
        <v>0</v>
      </c>
      <c r="G49" s="31">
        <f>F49/'Dane - 31 pazdziernika 2019 r'!$B$1</f>
        <v>0</v>
      </c>
      <c r="H49" s="18">
        <f t="shared" si="0"/>
        <v>0</v>
      </c>
      <c r="I49" s="31">
        <f>'Dane - 31 pazdziernika 2019 r'!AK51</f>
        <v>0</v>
      </c>
      <c r="J49" s="31">
        <f>I49/'Dane - 31 pazdziernika 2019 r'!$B$1</f>
        <v>0</v>
      </c>
      <c r="K49" s="18">
        <f t="shared" si="3"/>
        <v>0</v>
      </c>
      <c r="L49" s="31">
        <f>'Dane - 31 pazdziernika 2019 r'!AQ51</f>
        <v>0</v>
      </c>
      <c r="M49" s="31">
        <f>L49/'Dane - 31 pazdziernika 2019 r'!$B$1</f>
        <v>0</v>
      </c>
      <c r="N49" s="18">
        <f t="shared" si="1"/>
        <v>0</v>
      </c>
      <c r="O49" s="33">
        <f>'Dane - 31 pazdziernika 2019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pazdziernika 2019 r'!Z52</f>
        <v>0</v>
      </c>
      <c r="G50" s="31">
        <f>F50/'Dane - 31 pazdziernika 2019 r'!$B$1</f>
        <v>0</v>
      </c>
      <c r="H50" s="27">
        <f t="shared" si="0"/>
        <v>0</v>
      </c>
      <c r="I50" s="31">
        <f>'Dane - 31 pazdziernika 2019 r'!AK52</f>
        <v>0</v>
      </c>
      <c r="J50" s="31">
        <f>I50/'Dane - 31 pazdziernika 2019 r'!$B$1</f>
        <v>0</v>
      </c>
      <c r="K50" s="27">
        <f t="shared" si="3"/>
        <v>0</v>
      </c>
      <c r="L50" s="31">
        <f>'Dane - 31 pazdziernika 2019 r'!AQ52</f>
        <v>0</v>
      </c>
      <c r="M50" s="31">
        <f>L50/'Dane - 31 pazdziernika 2019 r'!$B$1</f>
        <v>0</v>
      </c>
      <c r="N50" s="27">
        <f t="shared" si="1"/>
        <v>0</v>
      </c>
      <c r="O50" s="33">
        <f>'Dane - 31 pazdziernika 2019 r'!X52</f>
        <v>0</v>
      </c>
    </row>
    <row r="51" spans="1:15" ht="11" thickBot="1" x14ac:dyDescent="0.3">
      <c r="A51" s="231" t="s">
        <v>156</v>
      </c>
      <c r="B51" s="23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1" t="s">
        <v>165</v>
      </c>
      <c r="B52" s="231"/>
      <c r="C52" s="49" t="s">
        <v>163</v>
      </c>
      <c r="D52" s="50">
        <v>42497556</v>
      </c>
      <c r="E52" s="50">
        <v>31873167</v>
      </c>
      <c r="F52" s="50">
        <f>'Dane - 31 pazdziernika 2019 r'!Z54</f>
        <v>58429708.200000003</v>
      </c>
      <c r="G52" s="50">
        <f>F52/'Dane - 31 pazdziernika 2019 r'!$B$1</f>
        <v>13706563.184686482</v>
      </c>
      <c r="H52" s="51">
        <f t="shared" si="0"/>
        <v>0.43003455491845166</v>
      </c>
      <c r="I52" s="50">
        <f>'Dane - 31 pazdziernika 2019 r'!AK54-'Dane - 31 pazdziernika 2019 r'!AM54</f>
        <v>41474976.350000001</v>
      </c>
      <c r="J52" s="50">
        <f>I52/'Dane - 31 pazdziernika 2019 r'!B1</f>
        <v>9729286.7179619502</v>
      </c>
      <c r="K52" s="51">
        <f t="shared" si="3"/>
        <v>0.3052500781601637</v>
      </c>
      <c r="L52" s="50">
        <f>'Dane - 31 pazdziernika 2019 r'!AQ54</f>
        <v>41474976.350000001</v>
      </c>
      <c r="M52" s="50">
        <f>L52/'Dane - 31 pazdziernika 2019 r'!$B$1</f>
        <v>9729286.7179619502</v>
      </c>
      <c r="N52" s="51">
        <f t="shared" si="1"/>
        <v>0.3052500781601637</v>
      </c>
      <c r="O52" s="52">
        <f>'Dane - 31 pazdziernika 2019 r'!X54</f>
        <v>66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1147711673.3170002</v>
      </c>
      <c r="G53" s="35">
        <f t="shared" si="12"/>
        <v>269232605.34307635</v>
      </c>
      <c r="H53" s="28">
        <f t="shared" si="0"/>
        <v>0.50696307667725549</v>
      </c>
      <c r="I53" s="35">
        <f t="shared" si="12"/>
        <v>686648689.00999999</v>
      </c>
      <c r="J53" s="35">
        <f t="shared" si="12"/>
        <v>161075485.93914941</v>
      </c>
      <c r="K53" s="28">
        <f t="shared" si="3"/>
        <v>0.30330399182126833</v>
      </c>
      <c r="L53" s="35">
        <f t="shared" si="12"/>
        <v>522657568.98900002</v>
      </c>
      <c r="M53" s="35">
        <f t="shared" si="12"/>
        <v>122606105.93469235</v>
      </c>
      <c r="N53" s="28">
        <f t="shared" si="1"/>
        <v>0.23086642349601133</v>
      </c>
      <c r="O53" s="36">
        <f t="shared" si="12"/>
        <v>6468</v>
      </c>
    </row>
    <row r="54" spans="1:15" x14ac:dyDescent="0.25">
      <c r="A54" s="6" t="s">
        <v>204</v>
      </c>
    </row>
    <row r="55" spans="1:15" x14ac:dyDescent="0.25">
      <c r="A55" s="6" t="s">
        <v>211</v>
      </c>
    </row>
    <row r="56" spans="1:15" x14ac:dyDescent="0.25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G13" sqref="G13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5" t="s">
        <v>187</v>
      </c>
      <c r="B1" s="268" t="s">
        <v>188</v>
      </c>
      <c r="C1" s="192" t="s">
        <v>205</v>
      </c>
      <c r="D1" s="192" t="s">
        <v>206</v>
      </c>
      <c r="E1" s="192" t="s">
        <v>207</v>
      </c>
      <c r="F1" s="192" t="s">
        <v>213</v>
      </c>
      <c r="G1" s="192" t="s">
        <v>208</v>
      </c>
      <c r="H1" s="192" t="s">
        <v>214</v>
      </c>
      <c r="I1" s="192" t="s">
        <v>209</v>
      </c>
      <c r="J1" s="192" t="s">
        <v>210</v>
      </c>
      <c r="K1" s="277" t="s">
        <v>217</v>
      </c>
      <c r="L1" s="280" t="s">
        <v>215</v>
      </c>
      <c r="M1" s="283" t="s">
        <v>216</v>
      </c>
    </row>
    <row r="2" spans="1:13" ht="15.5" x14ac:dyDescent="0.35">
      <c r="A2" s="266"/>
      <c r="B2" s="269"/>
      <c r="C2" s="193"/>
      <c r="D2" s="193"/>
      <c r="E2" s="193"/>
      <c r="F2" s="193"/>
      <c r="G2" s="193"/>
      <c r="H2" s="193"/>
      <c r="I2" s="193"/>
      <c r="J2" s="193"/>
      <c r="K2" s="278"/>
      <c r="L2" s="281"/>
      <c r="M2" s="284"/>
    </row>
    <row r="3" spans="1:13" ht="16" thickBot="1" x14ac:dyDescent="0.4">
      <c r="A3" s="267"/>
      <c r="B3" s="270"/>
      <c r="C3" s="194"/>
      <c r="D3" s="194"/>
      <c r="E3" s="194"/>
      <c r="F3" s="194"/>
      <c r="G3" s="194"/>
      <c r="H3" s="194"/>
      <c r="I3" s="194"/>
      <c r="J3" s="194"/>
      <c r="K3" s="279"/>
      <c r="L3" s="282"/>
      <c r="M3" s="285"/>
    </row>
    <row r="4" spans="1:13" ht="18" thickTop="1" thickBot="1" x14ac:dyDescent="0.4">
      <c r="A4" s="261" t="s">
        <v>189</v>
      </c>
      <c r="B4" s="262"/>
      <c r="C4" s="262"/>
      <c r="D4" s="262"/>
      <c r="E4" s="262"/>
      <c r="F4" s="262"/>
      <c r="G4" s="262"/>
      <c r="H4" s="262"/>
      <c r="I4" s="262"/>
      <c r="J4" s="262"/>
      <c r="K4" s="173"/>
      <c r="L4" s="173"/>
      <c r="M4" s="196"/>
    </row>
    <row r="5" spans="1:13" ht="32" thickTop="1" thickBot="1" x14ac:dyDescent="0.4">
      <c r="A5" s="87" t="s">
        <v>190</v>
      </c>
      <c r="B5" s="98" t="s">
        <v>98</v>
      </c>
      <c r="C5" s="98">
        <f>'Dane - 31 pazdziernika 2019 r'!C17</f>
        <v>2745</v>
      </c>
      <c r="D5" s="99">
        <f>'Dane - 31 pazdziernika 2019 r'!D17/'Dane - 31 pazdziernika 2019 r'!$B$1</f>
        <v>37008010.978441902</v>
      </c>
      <c r="E5" s="98">
        <f>'Dane - 31 pazdziernika 2019 r'!X17</f>
        <v>2642</v>
      </c>
      <c r="F5" s="99">
        <f>'Dane - 31 pazdziernika 2019 r'!Y17/'Dane - 31 pazdziernika 2019 r'!$B$1</f>
        <v>35297801.965797931</v>
      </c>
      <c r="G5" s="98">
        <f>'Dane - 31 pazdziernika 2019 r'!AB17</f>
        <v>2551</v>
      </c>
      <c r="H5" s="99">
        <f>'Dane - 31 pazdziernika 2019 r'!AD17/'Dane - 31 pazdziernika 2019 r'!$B$1</f>
        <v>34559907.34007366</v>
      </c>
      <c r="I5" s="98">
        <f>'Dane - 31 pazdziernika 2019 r'!AO17</f>
        <v>2177</v>
      </c>
      <c r="J5" s="99">
        <f>'Dane - 31 pazdziernika 2019 r'!AP17/'Dane - 31 pazdziernika 2019 r'!$B$1</f>
        <v>31523258.814422105</v>
      </c>
      <c r="K5" s="100">
        <v>3000</v>
      </c>
      <c r="L5" s="100">
        <f>G5</f>
        <v>2551</v>
      </c>
      <c r="M5" s="179">
        <f>L5/K5</f>
        <v>0.85033333333333339</v>
      </c>
    </row>
    <row r="6" spans="1:13" ht="43.5" customHeight="1" thickTop="1" thickBot="1" x14ac:dyDescent="0.4">
      <c r="A6" s="263" t="s">
        <v>191</v>
      </c>
      <c r="B6" s="98" t="s">
        <v>88</v>
      </c>
      <c r="C6" s="98">
        <f>'Dane - 31 pazdziernika 2019 r'!C12</f>
        <v>10</v>
      </c>
      <c r="D6" s="99">
        <f>'Dane - 31 pazdziernika 2019 r'!D12/'Dane - 31 pazdziernika 2019 r'!$B$1</f>
        <v>5004636.7824720256</v>
      </c>
      <c r="E6" s="98">
        <f>'Dane - 31 pazdziernika 2019 r'!X12</f>
        <v>8</v>
      </c>
      <c r="F6" s="99">
        <f>'Dane - 31 pazdziernika 2019 r'!Y12/'Dane - 31 pazdziernika 2019 r'!$B$1</f>
        <v>3784951.830913228</v>
      </c>
      <c r="G6" s="98">
        <f>'Dane - 31 pazdziernika 2019 r'!AB12</f>
        <v>6</v>
      </c>
      <c r="H6" s="99">
        <f>'Dane - 31 pazdziernika 2019 r'!AD12/'Dane - 31 pazdziernika 2019 r'!$B$1</f>
        <v>3075861.4628539258</v>
      </c>
      <c r="I6" s="98">
        <f>'Dane - 31 pazdziernika 2019 r'!AO12</f>
        <v>6</v>
      </c>
      <c r="J6" s="99">
        <f>'Dane - 31 pazdziernika 2019 r'!AP12/'Dane - 31 pazdziernika 2019 r'!$B$1</f>
        <v>2930011.6047760914</v>
      </c>
      <c r="K6" s="271">
        <v>122</v>
      </c>
      <c r="L6" s="273">
        <f>G6+G7+G8</f>
        <v>142</v>
      </c>
      <c r="M6" s="276">
        <f>L6/K6</f>
        <v>1.1639344262295082</v>
      </c>
    </row>
    <row r="7" spans="1:13" ht="39.75" customHeight="1" thickTop="1" thickBot="1" x14ac:dyDescent="0.4">
      <c r="A7" s="264"/>
      <c r="B7" s="98" t="s">
        <v>100</v>
      </c>
      <c r="C7" s="98">
        <f>'Dane - 31 pazdziernika 2019 r'!C18</f>
        <v>365</v>
      </c>
      <c r="D7" s="99">
        <f>'Dane - 31 pazdziernika 2019 r'!D18/'Dane - 31 pazdziernika 2019 r'!$B$1</f>
        <v>21852499.598864622</v>
      </c>
      <c r="E7" s="98">
        <f>'Dane - 31 pazdziernika 2019 r'!X18</f>
        <v>178</v>
      </c>
      <c r="F7" s="99">
        <f>'Dane - 31 pazdziernika 2019 r'!Y18/'Dane - 31 pazdziernika 2019 r'!$B$1</f>
        <v>8936526.8948368486</v>
      </c>
      <c r="G7" s="98">
        <f>'Dane - 31 pazdziernika 2019 r'!AB18</f>
        <v>135</v>
      </c>
      <c r="H7" s="99">
        <f>'Dane - 31 pazdziernika 2019 r'!AD18/'Dane - 31 pazdziernika 2019 r'!$B$1</f>
        <v>6094576.8655140866</v>
      </c>
      <c r="I7" s="98">
        <f>'Dane - 31 pazdziernika 2019 r'!AO18</f>
        <v>74</v>
      </c>
      <c r="J7" s="99">
        <f>'Dane - 31 pazdziernika 2019 r'!AP18/'Dane - 31 pazdziernika 2019 r'!$B$1</f>
        <v>2997793.0047620167</v>
      </c>
      <c r="K7" s="272"/>
      <c r="L7" s="274"/>
      <c r="M7" s="276"/>
    </row>
    <row r="8" spans="1:13" ht="51" customHeight="1" thickTop="1" thickBot="1" x14ac:dyDescent="0.4">
      <c r="A8" s="264"/>
      <c r="B8" s="98" t="s">
        <v>102</v>
      </c>
      <c r="C8" s="98">
        <f>'Dane - 31 pazdziernika 2019 r'!C19</f>
        <v>34</v>
      </c>
      <c r="D8" s="99">
        <f>'Dane - 31 pazdziernika 2019 r'!D19/'Dane - 31 pazdziernika 2019 r'!$B$1</f>
        <v>107087049.25989351</v>
      </c>
      <c r="E8" s="98">
        <f>'Dane - 31 pazdziernika 2019 r'!X19</f>
        <v>2</v>
      </c>
      <c r="F8" s="99">
        <f>'Dane - 31 pazdziernika 2019 r'!Y19/'Dane - 31 pazdziernika 2019 r'!$B$1</f>
        <v>44332078.118182458</v>
      </c>
      <c r="G8" s="98">
        <f>'Dane - 31 pazdziernika 2019 r'!AB19</f>
        <v>1</v>
      </c>
      <c r="H8" s="99">
        <f>'Dane - 31 pazdziernika 2019 r'!AD19/'Dane - 31 pazdziernika 2019 r'!$B$1</f>
        <v>20003.943324966571</v>
      </c>
      <c r="I8" s="98">
        <f>'Dane - 31 pazdziernika 2019 r'!AO19</f>
        <v>1</v>
      </c>
      <c r="J8" s="99">
        <f>'Dane - 31 pazdziernika 2019 r'!AP19/'Dane - 31 pazdziernika 2019 r'!$B$1</f>
        <v>20003.943324966571</v>
      </c>
      <c r="K8" s="272"/>
      <c r="L8" s="275"/>
      <c r="M8" s="276"/>
    </row>
    <row r="9" spans="1:13" ht="16.5" thickTop="1" thickBot="1" x14ac:dyDescent="0.4">
      <c r="A9" s="255" t="s">
        <v>192</v>
      </c>
      <c r="B9" s="256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pazdziernika 2019 r'!AP4/'Dane - 31 pazdziernika 2019 r'!$B$1</f>
        <v>60403966.17091652</v>
      </c>
      <c r="M9" s="179">
        <f>L9/K9</f>
        <v>0.24906456079522593</v>
      </c>
    </row>
    <row r="10" spans="1:13" ht="18" thickTop="1" thickBot="1" x14ac:dyDescent="0.4">
      <c r="A10" s="251" t="s">
        <v>212</v>
      </c>
      <c r="B10" s="252"/>
      <c r="C10" s="252"/>
      <c r="D10" s="252"/>
      <c r="E10" s="252"/>
      <c r="F10" s="252"/>
      <c r="G10" s="252"/>
      <c r="H10" s="252"/>
      <c r="I10" s="252"/>
      <c r="J10" s="252"/>
      <c r="K10" s="173"/>
      <c r="L10" s="173"/>
      <c r="M10" s="196"/>
    </row>
    <row r="11" spans="1:13" ht="15.5" thickTop="1" thickBot="1" x14ac:dyDescent="0.4">
      <c r="A11" s="253" t="s">
        <v>193</v>
      </c>
      <c r="B11" s="98" t="s">
        <v>119</v>
      </c>
      <c r="C11" s="98">
        <f>'Dane - 31 pazdziernika 2019 r'!C28</f>
        <v>709</v>
      </c>
      <c r="D11" s="99">
        <f>'Dane - 31 pazdziernika 2019 r'!D28/'Dane - 31 pazdziernika 2019 r'!$B$1</f>
        <v>114457358.18574211</v>
      </c>
      <c r="E11" s="98">
        <f>'Dane - 31 pazdziernika 2019 r'!X28</f>
        <v>287</v>
      </c>
      <c r="F11" s="99">
        <f>'Dane - 31 pazdziernika 2019 r'!Y28/'Dane - 31 pazdziernika 2019 r'!$B$1</f>
        <v>42398905.618241102</v>
      </c>
      <c r="G11" s="98">
        <f>'Dane - 31 pazdziernika 2019 r'!AB28</f>
        <v>167</v>
      </c>
      <c r="H11" s="99">
        <f>'Dane - 31 pazdziernika 2019 r'!AD28/'Dane - 31 pazdziernika 2019 r'!$B$1</f>
        <v>16976304.759670645</v>
      </c>
      <c r="I11" s="98">
        <f>'Dane - 31 pazdziernika 2019 r'!AO28</f>
        <v>122</v>
      </c>
      <c r="J11" s="99">
        <f>'Dane - 31 pazdziernika 2019 r'!AP28/'Dane - 31 pazdziernika 2019 r'!$B$1</f>
        <v>12001783.229726242</v>
      </c>
      <c r="K11" s="271">
        <v>560</v>
      </c>
      <c r="L11" s="273">
        <f>G11+G12+G13</f>
        <v>189</v>
      </c>
      <c r="M11" s="276">
        <f>L11/K11</f>
        <v>0.33750000000000002</v>
      </c>
    </row>
    <row r="12" spans="1:13" ht="15.5" thickTop="1" thickBot="1" x14ac:dyDescent="0.4">
      <c r="A12" s="254"/>
      <c r="B12" s="98" t="s">
        <v>121</v>
      </c>
      <c r="C12" s="98">
        <f>'Dane - 31 pazdziernika 2019 r'!C29</f>
        <v>106</v>
      </c>
      <c r="D12" s="99">
        <f>'Dane - 31 pazdziernika 2019 r'!D29/'Dane - 31 pazdziernika 2019 r'!$B$1</f>
        <v>6714124.8680475727</v>
      </c>
      <c r="E12" s="98">
        <f>'Dane - 31 pazdziernika 2019 r'!X29</f>
        <v>30</v>
      </c>
      <c r="F12" s="99">
        <f>'Dane - 31 pazdziernika 2019 r'!Y29/'Dane - 31 pazdziernika 2019 r'!$B$1</f>
        <v>1996350.4421872436</v>
      </c>
      <c r="G12" s="98">
        <f>'Dane - 31 pazdziernika 2019 r'!AB29</f>
        <v>14</v>
      </c>
      <c r="H12" s="99">
        <f>'Dane - 31 pazdziernika 2019 r'!AD29/'Dane - 31 pazdziernika 2019 r'!$B$1</f>
        <v>305226.50073893357</v>
      </c>
      <c r="I12" s="98">
        <f>'Dane - 31 pazdziernika 2019 r'!AO29</f>
        <v>7</v>
      </c>
      <c r="J12" s="99">
        <f>'Dane - 31 pazdziernika 2019 r'!AP29/'Dane - 31 pazdziernika 2019 r'!$B$1</f>
        <v>165452.98974876257</v>
      </c>
      <c r="K12" s="272"/>
      <c r="L12" s="274"/>
      <c r="M12" s="276"/>
    </row>
    <row r="13" spans="1:13" ht="15.5" thickTop="1" thickBot="1" x14ac:dyDescent="0.4">
      <c r="A13" s="254"/>
      <c r="B13" s="101" t="s">
        <v>123</v>
      </c>
      <c r="C13" s="98">
        <f>'Dane - 31 pazdziernika 2019 r'!C30</f>
        <v>84</v>
      </c>
      <c r="D13" s="99">
        <f>'Dane - 31 pazdziernika 2019 r'!D30/'Dane - 31 pazdziernika 2019 r'!$B$1</f>
        <v>45893064.894789934</v>
      </c>
      <c r="E13" s="98">
        <f>'Dane - 31 pazdziernika 2019 r'!X30</f>
        <v>35</v>
      </c>
      <c r="F13" s="99">
        <f>'Dane - 31 pazdziernika 2019 r'!Y30/'Dane - 31 pazdziernika 2019 r'!$B$1</f>
        <v>16648191.881113796</v>
      </c>
      <c r="G13" s="98">
        <f>'Dane - 31 pazdziernika 2019 r'!AB30</f>
        <v>8</v>
      </c>
      <c r="H13" s="99">
        <f>'Dane - 31 pazdziernika 2019 r'!AD30/'Dane - 31 pazdziernika 2019 r'!$B$1</f>
        <v>808287.35602524085</v>
      </c>
      <c r="I13" s="98">
        <f>'Dane - 31 pazdziernika 2019 r'!AO30</f>
        <v>4</v>
      </c>
      <c r="J13" s="99">
        <f>'Dane - 31 pazdziernika 2019 r'!AP30/'Dane - 31 pazdziernika 2019 r'!$B$1</f>
        <v>159145.94994018157</v>
      </c>
      <c r="K13" s="272"/>
      <c r="L13" s="275"/>
      <c r="M13" s="276"/>
    </row>
    <row r="14" spans="1:13" ht="16.5" thickTop="1" thickBot="1" x14ac:dyDescent="0.4">
      <c r="A14" s="255" t="s">
        <v>192</v>
      </c>
      <c r="B14" s="256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pazdziernika 2019 r'!AP24/'Dane - 31 pazdziernika 2019 r'!$B$1</f>
        <v>61460752.056112044</v>
      </c>
      <c r="M14" s="179">
        <f>L14/K14</f>
        <v>0.28288411702403604</v>
      </c>
    </row>
    <row r="15" spans="1:13" ht="18" thickTop="1" thickBot="1" x14ac:dyDescent="0.4">
      <c r="A15" s="257" t="s">
        <v>194</v>
      </c>
      <c r="B15" s="258"/>
      <c r="C15" s="258"/>
      <c r="D15" s="258"/>
      <c r="E15" s="258"/>
      <c r="F15" s="258"/>
      <c r="G15" s="258"/>
      <c r="H15" s="258"/>
      <c r="I15" s="258"/>
      <c r="J15" s="258"/>
      <c r="K15" s="173"/>
      <c r="L15" s="173"/>
      <c r="M15" s="196"/>
    </row>
    <row r="16" spans="1:13" ht="63" thickTop="1" thickBot="1" x14ac:dyDescent="0.4">
      <c r="A16" s="88" t="s">
        <v>195</v>
      </c>
      <c r="B16" s="172" t="s">
        <v>135</v>
      </c>
      <c r="C16" s="98">
        <f>'Dane - 31 pazdziernika 2019 r'!C37</f>
        <v>43</v>
      </c>
      <c r="D16" s="99">
        <f>'Dane - 31 pazdziernika 2019 r'!D37/'Dane - 31 pazdziernika 2019 r'!$B$1</f>
        <v>5605875.6597621338</v>
      </c>
      <c r="E16" s="98">
        <f>'Dane - 31 pazdziernika 2019 r'!X37</f>
        <v>38</v>
      </c>
      <c r="F16" s="99">
        <f>'Dane - 31 pazdziernika 2019 r'!Y37/'Dane - 31 pazdziernika 2019 r'!$B$1</f>
        <v>4707849.5507752942</v>
      </c>
      <c r="G16" s="98">
        <f>'Dane - 31 pazdziernika 2019 r'!AB37</f>
        <v>36</v>
      </c>
      <c r="H16" s="99">
        <f>'Dane - 31 pazdziernika 2019 r'!AD37/'Dane - 31 pazdziernika 2019 r'!$B$1</f>
        <v>3864090.3915175116</v>
      </c>
      <c r="I16" s="98">
        <f>'Dane - 31 pazdziernika 2019 r'!AO37</f>
        <v>30</v>
      </c>
      <c r="J16" s="99">
        <f>'Dane - 31 pazdziernika 2019 r'!AP37/'Dane - 31 pazdziernika 2019 r'!$B$1</f>
        <v>3479544.9154331558</v>
      </c>
      <c r="K16" s="189">
        <v>20</v>
      </c>
      <c r="L16" s="100">
        <f>G16</f>
        <v>36</v>
      </c>
      <c r="M16" s="179">
        <f>L16/K16</f>
        <v>1.8</v>
      </c>
    </row>
    <row r="17" spans="1:13" ht="16.5" thickTop="1" thickBot="1" x14ac:dyDescent="0.4">
      <c r="A17" s="255" t="s">
        <v>192</v>
      </c>
      <c r="B17" s="256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pazdziernika 2019 r'!AP35/'Dane - 31 pazdziernika 2019 r'!$B$1</f>
        <v>9354202.9533885363</v>
      </c>
      <c r="M17" s="179">
        <f>L17/K17</f>
        <v>0.31363815054702038</v>
      </c>
    </row>
    <row r="18" spans="1:13" ht="18" thickTop="1" thickBot="1" x14ac:dyDescent="0.4">
      <c r="A18" s="259" t="s">
        <v>196</v>
      </c>
      <c r="B18" s="260"/>
      <c r="C18" s="260"/>
      <c r="D18" s="260"/>
      <c r="E18" s="260"/>
      <c r="F18" s="260"/>
      <c r="G18" s="260"/>
      <c r="H18" s="260"/>
      <c r="I18" s="260"/>
      <c r="J18" s="260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pazdziernika 2019 r'!C42</f>
        <v>2371</v>
      </c>
      <c r="D19" s="178">
        <f>'Dane - 31 pazdziernika 2019 r'!D42/'Dane - 31 pazdziernika 2019 r'!$B$1</f>
        <v>83125282.877853096</v>
      </c>
      <c r="E19" s="177">
        <f>'Dane - 31 pazdziernika 2019 r'!X42</f>
        <v>1356</v>
      </c>
      <c r="F19" s="178">
        <f>'Dane - 31 pazdziernika 2019 r'!Y42/'Dane - 31 pazdziernika 2019 r'!$B$1</f>
        <v>47123055.739050873</v>
      </c>
      <c r="G19" s="177">
        <f>'Dane - 31 pazdziernika 2019 r'!AB42</f>
        <v>968</v>
      </c>
      <c r="H19" s="178">
        <f>'Dane - 31 pazdziernika 2019 r'!AD42/'Dane - 31 pazdziernika 2019 r'!$B$1</f>
        <v>33416267.242956672</v>
      </c>
      <c r="I19" s="177">
        <f>'Dane - 31 pazdziernika 2019 r'!AO42</f>
        <v>645</v>
      </c>
      <c r="J19" s="178">
        <f>'Dane - 31 pazdziernika 2019 r'!AP42/'Dane - 31 pazdziernika 2019 r'!$B$1</f>
        <v>20991135.766731568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5" t="s">
        <v>192</v>
      </c>
      <c r="B20" s="256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pazdziernika 2019 r'!AP40/'Dane - 31 pazdziernika 2019 r'!$B$1</f>
        <v>21379627.645499542</v>
      </c>
      <c r="M20" s="179">
        <f>L20/K20</f>
        <v>0.22801360901810108</v>
      </c>
    </row>
    <row r="21" spans="1:13" ht="18" thickTop="1" thickBot="1" x14ac:dyDescent="0.4">
      <c r="A21" s="257" t="s">
        <v>197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pazdziernika 2019 r'!C45</f>
        <v>27</v>
      </c>
      <c r="D22" s="99">
        <f>'Dane - 31 pazdziernika 2019 r'!D45/'Dane - 31 pazdziernika 2019 r'!$B$1</f>
        <v>9067531.0938562956</v>
      </c>
      <c r="E22" s="98">
        <f>'Dane - 31 pazdziernika 2019 r'!X45</f>
        <v>16</v>
      </c>
      <c r="F22" s="99">
        <f>'Dane - 31 pazdziernika 2019 r'!Y45/'Dane - 31 pazdziernika 2019 r'!$B$1</f>
        <v>5704593.0235285833</v>
      </c>
      <c r="G22" s="98">
        <f>'Dane - 31 pazdziernika 2019 r'!AB45</f>
        <v>13</v>
      </c>
      <c r="H22" s="99">
        <f>'Dane - 31 pazdziernika 2019 r'!AD45/'Dane - 31 pazdziernika 2019 r'!$B$1</f>
        <v>5031062.9454127466</v>
      </c>
      <c r="I22" s="98">
        <f>'Dane - 31 pazdziernika 2019 r'!AO45</f>
        <v>8</v>
      </c>
      <c r="J22" s="99">
        <f>'Dane - 31 pazdziernika 2019 r'!AP45/'Dane - 31 pazdziernika 2019 r'!$B$1</f>
        <v>2743366.5697060684</v>
      </c>
      <c r="K22" s="189">
        <v>15</v>
      </c>
      <c r="L22" s="100">
        <f>G22</f>
        <v>13</v>
      </c>
      <c r="M22" s="179">
        <f>L22/K22</f>
        <v>0.8666666666666667</v>
      </c>
    </row>
    <row r="23" spans="1:13" ht="32" thickTop="1" thickBot="1" x14ac:dyDescent="0.4">
      <c r="A23" s="90" t="s">
        <v>198</v>
      </c>
      <c r="B23" s="103" t="s">
        <v>154</v>
      </c>
      <c r="C23" s="98">
        <f>'Dane - 31 pazdziernika 2019 r'!C48</f>
        <v>144</v>
      </c>
      <c r="D23" s="99">
        <f>'Dane - 31 pazdziernika 2019 r'!D48/'Dane - 31 pazdziernika 2019 r'!$B$1</f>
        <v>53301915.369818665</v>
      </c>
      <c r="E23" s="98">
        <f>'Dane - 31 pazdziernika 2019 r'!X48</f>
        <v>52</v>
      </c>
      <c r="F23" s="99">
        <f>'Dane - 31 pazdziernika 2019 r'!Y48/'Dane - 31 pazdziernika 2019 r'!$B$1</f>
        <v>15128978.894649182</v>
      </c>
      <c r="G23" s="98">
        <f>'Dane - 31 pazdziernika 2019 r'!AB48</f>
        <v>41</v>
      </c>
      <c r="H23" s="99">
        <f>'Dane - 31 pazdziernika 2019 r'!AD48/'Dane - 31 pazdziernika 2019 r'!$B$1</f>
        <v>7059059.0302376309</v>
      </c>
      <c r="I23" s="98">
        <f>'Dane - 31 pazdziernika 2019 r'!AO48</f>
        <v>29</v>
      </c>
      <c r="J23" s="99">
        <f>'Dane - 31 pazdziernika 2019 r'!AP48/'Dane - 31 pazdziernika 2019 r'!$B$1</f>
        <v>4304208.5247132229</v>
      </c>
      <c r="K23" s="189">
        <v>55</v>
      </c>
      <c r="L23" s="100">
        <f>G23</f>
        <v>41</v>
      </c>
      <c r="M23" s="179">
        <f>L23/K23</f>
        <v>0.74545454545454548</v>
      </c>
    </row>
    <row r="24" spans="1:13" ht="16.5" thickTop="1" thickBot="1" x14ac:dyDescent="0.4">
      <c r="A24" s="255" t="s">
        <v>192</v>
      </c>
      <c r="B24" s="256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pazdziernika 2019 r'!AP44/'Dane - 31 pazdziernika 2019 r'!$B$1</f>
        <v>8670629.2617701571</v>
      </c>
      <c r="M24" s="179">
        <f>L24/K24</f>
        <v>0.10664849200468841</v>
      </c>
    </row>
    <row r="25" spans="1:13" ht="18" thickTop="1" thickBot="1" x14ac:dyDescent="0.4">
      <c r="A25" s="247" t="s">
        <v>199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173"/>
      <c r="L25" s="173"/>
      <c r="M25" s="196"/>
    </row>
    <row r="26" spans="1:13" ht="32" thickTop="1" thickBot="1" x14ac:dyDescent="0.4">
      <c r="A26" s="88" t="s">
        <v>200</v>
      </c>
      <c r="B26" s="172" t="s">
        <v>157</v>
      </c>
      <c r="C26" s="98">
        <f>'Dane - 31 pazdziernika 2019 r'!C49</f>
        <v>10</v>
      </c>
      <c r="D26" s="99">
        <f>'Dane - 31 pazdziernika 2019 r'!D49/'Dane - 31 pazdziernika 2019 r'!$B$1</f>
        <v>858789.80975392333</v>
      </c>
      <c r="E26" s="98">
        <f>'Dane - 31 pazdziernika 2019 r'!X49</f>
        <v>0</v>
      </c>
      <c r="F26" s="99">
        <f>'Dane - 31 pazdziernika 2019 r'!Y49/'Dane - 31 pazdziernika 2019 r'!$B$1</f>
        <v>0</v>
      </c>
      <c r="G26" s="98">
        <f>'Dane - 31 pazdziernika 2019 r'!AB49</f>
        <v>0</v>
      </c>
      <c r="H26" s="99">
        <f>'Dane - 31 pazdziernika 2019 r'!AD49/'Dane - 31 pazdziernika 2019 r'!$B$1</f>
        <v>0</v>
      </c>
      <c r="I26" s="98">
        <f>'Dane - 31 pazdziernika 2019 r'!AO49</f>
        <v>0</v>
      </c>
      <c r="J26" s="99">
        <f>'Dane - 31 pazdziernika 2019 r'!AP49/'Dane - 31 pazdziernika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9" t="s">
        <v>192</v>
      </c>
      <c r="B27" s="250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pazdziernika 2019 r'!AP49/'Dane - 31 pazdziernika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pazdziernika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2022-04-27T07:32:19Z</dcterms:modified>
</cp:coreProperties>
</file>