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grud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B44" i="1" l="1"/>
  <c r="AC44" i="1"/>
  <c r="AD44" i="1"/>
  <c r="AE44" i="1"/>
  <c r="G24" i="1"/>
  <c r="I24" i="1" l="1"/>
  <c r="H24" i="1"/>
  <c r="D42" i="2" l="1"/>
  <c r="E42" i="2"/>
  <c r="AQ24" i="1" l="1"/>
  <c r="AP24" i="1"/>
  <c r="AO2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C44" i="1" l="1"/>
  <c r="D44" i="1"/>
  <c r="E4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4" i="1" l="1"/>
  <c r="D4" i="1"/>
  <c r="E4" i="1"/>
  <c r="G4" i="1"/>
  <c r="H4" i="1"/>
  <c r="I4" i="1"/>
  <c r="K4" i="1"/>
  <c r="L4" i="1"/>
  <c r="M4" i="1"/>
  <c r="N4" i="1"/>
  <c r="O4" i="1"/>
  <c r="P4" i="1"/>
  <c r="R4" i="1"/>
  <c r="S4" i="1"/>
  <c r="T4" i="1"/>
  <c r="U4" i="1"/>
  <c r="V4" i="1"/>
  <c r="W4" i="1"/>
  <c r="X4" i="1"/>
  <c r="Y4" i="1"/>
  <c r="AB4" i="1"/>
  <c r="AC4" i="1"/>
  <c r="AD4" i="1"/>
  <c r="AE4" i="1"/>
  <c r="AG4" i="1"/>
  <c r="AH4" i="1"/>
  <c r="AI4" i="1"/>
  <c r="AJ4" i="1"/>
  <c r="AK4" i="1"/>
  <c r="AL4" i="1"/>
  <c r="AM4" i="1"/>
  <c r="AO4" i="1"/>
  <c r="AP4" i="1"/>
  <c r="AQ4" i="1"/>
  <c r="F5" i="1"/>
  <c r="J5" i="1"/>
  <c r="Q5" i="1"/>
  <c r="AA5" i="1"/>
  <c r="AR5" i="1"/>
  <c r="F6" i="1"/>
  <c r="J6" i="1"/>
  <c r="Q6" i="1"/>
  <c r="AA6" i="1"/>
  <c r="AR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Z4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AH44" i="1" l="1"/>
  <c r="AG44" i="1"/>
  <c r="C24" i="1" l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<sst xmlns="http://schemas.openxmlformats.org/spreadsheetml/2006/main" count="322" uniqueCount="226">
  <si>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</si>
  <si>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</si>
  <si>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</si>
  <si>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</si>
  <si>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</si>
  <si>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</si>
  <si>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</si>
  <si>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</si>
  <si>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</si>
  <si>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</si>
  <si>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</si>
  <si>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</si>
  <si>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</si>
  <si>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</si>
  <si>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</si>
  <si>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</si>
  <si>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</si>
  <si>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</si>
  <si>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</si>
  <si>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</si>
  <si>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</si>
  <si>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</si>
  <si>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</si>
  <si>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</si>
  <si>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</si>
  <si>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</si>
  <si>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</si>
  <si>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</si>
  <si>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</si>
  <si>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</si>
  <si>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</si>
  <si>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</si>
  <si>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</si>
  <si>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</si>
  <si>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</si>
  <si>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</si>
  <si>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</si>
  <si>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</si>
  <si>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</si>
  <si>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</si>
  <si>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</si>
  <si>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</si>
  <si>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</si>
  <si>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</si>
  <si>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</si>
  <si>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</si>
  <si>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</si>
  <si>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</si>
  <si>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</si>
  <si>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</si>
  <si>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</si>
  <si>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</si>
  <si>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</si>
  <si>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</si>
  <si>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</si>
  <si>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</si>
  <si>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</si>
  <si>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</si>
  <si>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</si>
  <si>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</si>
  <si>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</si>
  <si>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</si>
  <si>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</si>
  <si>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</si>
  <si>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</si>
  <si>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</si>
  <si>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</si>
  <si>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</si>
  <si>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</si>
  <si>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</si>
  <si>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</si>
  <si>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</si>
  <si>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</si>
  <si>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</si>
  <si>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</si>
  <si>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</si>
  <si>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</si>
  <si>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</si>
  <si>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</si>
  <si>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</si>
  <si>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</si>
  <si>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</si>
  <si>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</si>
  <si>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</si>
  <si>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</si>
  <si>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</si>
  <si>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</si>
  <si>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</si>
  <si>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</si>
  <si>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</si>
  <si>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</si>
  <si>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</si>
  <si>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</si>
  <si>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</si>
  <si>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</si>
  <si>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</si>
  <si>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</si>
  <si>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</si>
  <si>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</si>
  <si>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</si>
  <si>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</si>
  <si>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</si>
  <si>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</si>
  <si>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</si>
  <si>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</si>
  <si>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</si>
  <si>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</si>
  <si>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</si>
  <si>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</si>
  <si>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</si>
  <si>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</si>
  <si>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</si>
  <si>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</si>
  <si>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</si>
  <si>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</si>
  <si>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</si>
  <si>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</si>
  <si>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</si>
  <si>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</si>
  <si>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</si>
  <si>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</si>
  <si>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</si>
  <si>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</si>
  <si>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</si>
  <si>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</si>
  <si>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</si>
  <si>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</si>
  <si>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</si>
  <si>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</si>
  <si>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</si>
  <si>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</si>
  <si>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</si>
  <si>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</si>
  <si>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</si>
  <si>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</si>
  <si>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</si>
  <si>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</si>
  <si>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</si>
  <si>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</si>
  <si>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</si>
  <si>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</si>
  <si>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</si>
  <si>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</si>
  <si>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</si>
  <si>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</si>
  <si>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</si>
  <si>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</si>
  <si>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</si>
  <si>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</si>
  <si>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</si>
  <si>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</si>
  <si>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</si>
  <si>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</si>
  <si>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</si>
  <si>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</si>
  <si>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</si>
  <si>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</si>
  <si>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</si>
  <si>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</si>
  <si>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</si>
  <si>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</si>
  <si>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</si>
  <si>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</si>
  <si>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</si>
  <si>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</si>
  <si>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</si>
  <si>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</si>
  <si>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</si>
  <si>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</si>
  <si>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</si>
  <si>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</si>
  <si>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</si>
  <si>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</si>
  <si>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</si>
  <si>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</si>
  <si>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</si>
  <si>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</si>
  <si>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</si>
  <si>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</si>
  <si>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</si>
  <si>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</si>
  <si>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</si>
  <si>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</si>
  <si>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</si>
  <si>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</si>
  <si>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</si>
  <si>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</si>
  <si>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</si>
  <si>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</si>
  <si>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</si>
  <si>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</si>
  <si>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</si>
  <si>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</si>
  <si>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</si>
  <si>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</si>
  <si>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</si>
  <si>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</si>
  <si>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</si>
  <si>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</si>
  <si>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</si>
  <si>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</si>
  <si>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</si>
  <si>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</si>
  <si>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</si>
  <si>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</si>
  <si>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</si>
  <si>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</si>
  <si>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</si>
  <si>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</si>
  <si>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</si>
  <si>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</si>
  <si>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</si>
  <si>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</si>
  <si>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</si>
  <si>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</si>
  <si>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</si>
  <si>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</si>
  <si>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</si>
  <si>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</si>
  <si>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</si>
  <si>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</si>
  <si>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</si>
  <si>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</si>
  <si>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31.12.2019 r.</t>
  </si>
  <si>
    <t xml:space="preserve">Limit finansowy zgodny z arkuszem kalkulacyjnym z dnia 08.01.2020, zgodnie z kursem 1 EUR= 4,2567 PLN   </t>
  </si>
  <si>
    <t>Wydatki do poświadczenia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</si>
</sst>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30.54296875" style="75" bestFit="1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224</v>
      </c>
      <c r="B1" s="123">
        <v>4.2567000000000004</v>
      </c>
      <c r="C1" s="214"/>
      <c r="D1" s="214"/>
      <c r="E1" s="56"/>
      <c r="F1" s="215"/>
      <c r="G1" s="215"/>
      <c r="H1" s="215"/>
      <c r="I1" s="215"/>
      <c r="J1" s="215"/>
      <c r="K1" s="64"/>
      <c r="L1" s="64"/>
      <c r="M1" s="65"/>
      <c r="N1" s="66"/>
      <c r="O1" s="67" t="s">
        <v>0</v>
      </c>
      <c r="P1" s="224" t="s">
        <v>223</v>
      </c>
      <c r="Q1" s="224"/>
      <c r="R1" s="216"/>
      <c r="S1" s="216"/>
      <c r="T1" s="216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25" t="s">
        <v>1</v>
      </c>
      <c r="B2" s="226" t="s">
        <v>2</v>
      </c>
      <c r="C2" s="212" t="s">
        <v>176</v>
      </c>
      <c r="D2" s="212"/>
      <c r="E2" s="212"/>
      <c r="F2" s="227"/>
      <c r="G2" s="228" t="s">
        <v>175</v>
      </c>
      <c r="H2" s="229"/>
      <c r="I2" s="229"/>
      <c r="J2" s="230"/>
      <c r="K2" s="220" t="s">
        <v>177</v>
      </c>
      <c r="L2" s="220"/>
      <c r="M2" s="220"/>
      <c r="N2" s="217" t="s">
        <v>3</v>
      </c>
      <c r="O2" s="217"/>
      <c r="P2" s="217"/>
      <c r="Q2" s="218"/>
      <c r="R2" s="219"/>
      <c r="S2" s="219"/>
      <c r="T2" s="219"/>
      <c r="U2" s="220" t="s">
        <v>4</v>
      </c>
      <c r="V2" s="220"/>
      <c r="W2" s="220"/>
      <c r="X2" s="220" t="s">
        <v>218</v>
      </c>
      <c r="Y2" s="220"/>
      <c r="Z2" s="220"/>
      <c r="AA2" s="221"/>
      <c r="AB2" s="212" t="s">
        <v>5</v>
      </c>
      <c r="AC2" s="222"/>
      <c r="AD2" s="222"/>
      <c r="AE2" s="222"/>
      <c r="AF2" s="223"/>
      <c r="AG2" s="222"/>
      <c r="AH2" s="222"/>
      <c r="AI2" s="212" t="s">
        <v>220</v>
      </c>
      <c r="AJ2" s="212"/>
      <c r="AK2" s="212"/>
      <c r="AL2" s="212"/>
      <c r="AM2" s="212"/>
      <c r="AN2" s="223"/>
      <c r="AO2" s="212" t="s">
        <v>225</v>
      </c>
      <c r="AP2" s="212"/>
      <c r="AQ2" s="212"/>
      <c r="AR2" s="213"/>
    </row>
    <row r="3" spans="1:49" s="68" customFormat="1" ht="58.5" thickBot="1" x14ac:dyDescent="0.4">
      <c r="A3" s="225"/>
      <c r="B3" s="226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81.75" customHeight="1" thickBot="1" x14ac:dyDescent="0.4">
      <c r="A4" s="157" t="s">
        <v>179</v>
      </c>
      <c r="B4" s="127">
        <f>SUM(B5+B6+B7+B8+B12+B13+B14+B15+B16+B17+B18+B19+B20+B21+B22+B23)</f>
        <v>1037639124.2749448</v>
      </c>
      <c r="C4" s="138">
        <f>SUM(C5+C6+C7+C8+C12+C13+C14+C15+C16+C17+C18+C19+C20+C21+C22+C23)</f>
        <v>4375</v>
      </c>
      <c r="D4" s="139">
        <f t="shared" ref="D4:AQ4" si="0">SUM(D5+D6+D7+D8+D12+D13+D14+D15+D16+D17+D18+D19+D20+D21+D22+D23)</f>
        <v>1163473648.5799999</v>
      </c>
      <c r="E4" s="139">
        <f t="shared" si="0"/>
        <v>815410892.47749996</v>
      </c>
      <c r="F4" s="187">
        <f>D4/B4</f>
        <v>1.1212700266992945</v>
      </c>
      <c r="G4" s="138">
        <f t="shared" si="0"/>
        <v>4149</v>
      </c>
      <c r="H4" s="139">
        <f t="shared" si="0"/>
        <v>890012132.34000015</v>
      </c>
      <c r="I4" s="139">
        <f t="shared" si="0"/>
        <v>610314755.29750001</v>
      </c>
      <c r="J4" s="187">
        <f>H4/B4</f>
        <v>0.85772800149753448</v>
      </c>
      <c r="K4" s="138">
        <f t="shared" si="0"/>
        <v>448</v>
      </c>
      <c r="L4" s="139">
        <f t="shared" si="0"/>
        <v>232547687.94999999</v>
      </c>
      <c r="M4" s="139">
        <f t="shared" si="0"/>
        <v>170182387.715</v>
      </c>
      <c r="N4" s="138">
        <f t="shared" si="0"/>
        <v>3636</v>
      </c>
      <c r="O4" s="139">
        <f t="shared" si="0"/>
        <v>621030296.82000005</v>
      </c>
      <c r="P4" s="139">
        <f t="shared" si="0"/>
        <v>413409929.17249995</v>
      </c>
      <c r="Q4" s="187">
        <f>O4/B4</f>
        <v>0.5985031619291995</v>
      </c>
      <c r="R4" s="138">
        <f t="shared" si="0"/>
        <v>28</v>
      </c>
      <c r="S4" s="139">
        <f t="shared" si="0"/>
        <v>10255775.149999999</v>
      </c>
      <c r="T4" s="139">
        <f t="shared" si="0"/>
        <v>6786479.4800000004</v>
      </c>
      <c r="U4" s="138">
        <f t="shared" si="0"/>
        <v>68</v>
      </c>
      <c r="V4" s="139">
        <f t="shared" si="0"/>
        <v>1162395.1000000001</v>
      </c>
      <c r="W4" s="139">
        <f t="shared" si="0"/>
        <v>871796.32499999995</v>
      </c>
      <c r="X4" s="138">
        <f t="shared" si="0"/>
        <v>3608</v>
      </c>
      <c r="Y4" s="139">
        <f t="shared" si="0"/>
        <v>609612126.56999993</v>
      </c>
      <c r="Z4" s="139">
        <f t="shared" si="0"/>
        <v>405751653.36749995</v>
      </c>
      <c r="AA4" s="187">
        <f>Y4/B4</f>
        <v>0.58749917221555159</v>
      </c>
      <c r="AB4" s="138">
        <f t="shared" si="0"/>
        <v>3268</v>
      </c>
      <c r="AC4" s="138">
        <f t="shared" si="0"/>
        <v>3281</v>
      </c>
      <c r="AD4" s="139">
        <f t="shared" si="0"/>
        <v>325705652.93999994</v>
      </c>
      <c r="AE4" s="139">
        <f t="shared" si="0"/>
        <v>195486847.46250001</v>
      </c>
      <c r="AF4" s="187">
        <f>AD4/B4</f>
        <v>0.31389106802192746</v>
      </c>
      <c r="AG4" s="138">
        <f t="shared" si="0"/>
        <v>8</v>
      </c>
      <c r="AH4" s="139">
        <f t="shared" si="0"/>
        <v>580546.03</v>
      </c>
      <c r="AI4" s="138">
        <f t="shared" si="0"/>
        <v>3497</v>
      </c>
      <c r="AJ4" s="139">
        <f t="shared" si="0"/>
        <v>366339097.78000003</v>
      </c>
      <c r="AK4" s="139">
        <f t="shared" si="0"/>
        <v>223649598.34999999</v>
      </c>
      <c r="AL4" s="139">
        <f t="shared" si="0"/>
        <v>152094861.49999997</v>
      </c>
      <c r="AM4" s="139">
        <f t="shared" si="0"/>
        <v>114071145.55999999</v>
      </c>
      <c r="AN4" s="187">
        <f>AJ4/B4</f>
        <v>0.3530505830107179</v>
      </c>
      <c r="AO4" s="138">
        <f t="shared" si="0"/>
        <v>3228</v>
      </c>
      <c r="AP4" s="139">
        <f t="shared" si="0"/>
        <v>314454981.84000003</v>
      </c>
      <c r="AQ4" s="139">
        <f t="shared" si="0"/>
        <v>184736511.64000002</v>
      </c>
      <c r="AR4" s="131">
        <f>AP4/B4</f>
        <v>0.30304850162596453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8404087.9440000001</v>
      </c>
      <c r="C5" s="132">
        <v>3</v>
      </c>
      <c r="D5" s="133">
        <v>9954416.0800000001</v>
      </c>
      <c r="E5" s="134">
        <v>7465812.0600000005</v>
      </c>
      <c r="F5" s="186">
        <f>D5/B5</f>
        <v>1.1844730976556281</v>
      </c>
      <c r="G5" s="135">
        <v>1</v>
      </c>
      <c r="H5" s="133">
        <v>8181268.0800000001</v>
      </c>
      <c r="I5" s="133">
        <v>6135951.0600000005</v>
      </c>
      <c r="J5" s="186">
        <f>H5/$B5</f>
        <v>0.97348672866291464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0.97342753961071593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0.97342753961071593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6.0684752872452806E-2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20480818.974923998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1.0094346854641205</v>
      </c>
      <c r="G6" s="72">
        <v>279</v>
      </c>
      <c r="H6" s="70">
        <v>16446193.98</v>
      </c>
      <c r="I6" s="70">
        <v>12334645.484999999</v>
      </c>
      <c r="J6" s="186">
        <f t="shared" ref="J6:J55" si="2">H6/$B6</f>
        <v>0.80300470406657798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11534583.439999999</v>
      </c>
      <c r="Q6" s="186">
        <f t="shared" ref="Q6:Q23" si="3">O6/$B6</f>
        <v>0.7509194167884623</v>
      </c>
      <c r="R6" s="72">
        <v>3</v>
      </c>
      <c r="S6" s="70">
        <v>101472</v>
      </c>
      <c r="T6" s="71">
        <v>76104</v>
      </c>
      <c r="U6" s="72">
        <v>12</v>
      </c>
      <c r="V6" s="70">
        <v>40659.31</v>
      </c>
      <c r="W6" s="71">
        <v>30494.482499999998</v>
      </c>
      <c r="X6" s="72">
        <v>275</v>
      </c>
      <c r="Y6" s="70">
        <v>15237313.330000002</v>
      </c>
      <c r="Z6" s="70">
        <v>11427984.9575</v>
      </c>
      <c r="AA6" s="186">
        <f t="shared" ref="AA6:AA55" si="4">Y6/$B6</f>
        <v>0.74397968893021504</v>
      </c>
      <c r="AB6" s="72">
        <v>168</v>
      </c>
      <c r="AC6" s="73">
        <v>168</v>
      </c>
      <c r="AD6" s="70">
        <v>9073462.9299999997</v>
      </c>
      <c r="AE6" s="70">
        <v>6805097.1974999998</v>
      </c>
      <c r="AF6" s="186">
        <f t="shared" ref="AF6:AF55" si="5">AD6/$B6</f>
        <v>0.44302246609909651</v>
      </c>
      <c r="AG6" s="73">
        <v>1</v>
      </c>
      <c r="AH6" s="71">
        <v>59760</v>
      </c>
      <c r="AI6" s="72">
        <v>216</v>
      </c>
      <c r="AJ6" s="70">
        <v>11284489.100000001</v>
      </c>
      <c r="AK6" s="70">
        <v>8463366.7799999993</v>
      </c>
      <c r="AL6" s="70">
        <v>10352635.42</v>
      </c>
      <c r="AM6" s="70">
        <v>7764476.5600000005</v>
      </c>
      <c r="AN6" s="186">
        <f t="shared" ref="AN6:AN55" si="6">AJ6/$B6</f>
        <v>0.55097841125476166</v>
      </c>
      <c r="AO6" s="72">
        <v>105</v>
      </c>
      <c r="AP6" s="70">
        <v>5307445.3899999997</v>
      </c>
      <c r="AQ6" s="70">
        <v>3980583.99</v>
      </c>
      <c r="AR6" s="186">
        <f t="shared" ref="AR6:AR55" si="7">AP6/$B6</f>
        <v>0.25914224409181347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10003245</v>
      </c>
      <c r="C7" s="95">
        <v>5</v>
      </c>
      <c r="D7" s="91">
        <v>16285508.65</v>
      </c>
      <c r="E7" s="92">
        <v>12214131.487500001</v>
      </c>
      <c r="F7" s="186">
        <f t="shared" si="1"/>
        <v>1.6280225716754912</v>
      </c>
      <c r="G7" s="93">
        <v>3</v>
      </c>
      <c r="H7" s="91">
        <v>9465904.4499999993</v>
      </c>
      <c r="I7" s="91">
        <v>7099428.3374999994</v>
      </c>
      <c r="J7" s="186">
        <f t="shared" si="2"/>
        <v>0.94628337604447355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167173525.61551371</v>
      </c>
      <c r="C8" s="72">
        <v>41</v>
      </c>
      <c r="D8" s="97">
        <v>121015791.48999999</v>
      </c>
      <c r="E8" s="97">
        <v>90761843.617499992</v>
      </c>
      <c r="F8" s="186">
        <f t="shared" si="1"/>
        <v>0.723893278223533</v>
      </c>
      <c r="G8" s="72">
        <v>24</v>
      </c>
      <c r="H8" s="97">
        <v>114427205.09</v>
      </c>
      <c r="I8" s="97">
        <v>85820403.81750001</v>
      </c>
      <c r="J8" s="186">
        <f t="shared" si="2"/>
        <v>0.68448161674339392</v>
      </c>
      <c r="K8" s="72">
        <v>7</v>
      </c>
      <c r="L8" s="97">
        <v>6097151</v>
      </c>
      <c r="M8" s="71">
        <v>4572863.25</v>
      </c>
      <c r="N8" s="93">
        <v>19</v>
      </c>
      <c r="O8" s="97">
        <v>88613172.739999995</v>
      </c>
      <c r="P8" s="97">
        <v>66459879.509999998</v>
      </c>
      <c r="Q8" s="186">
        <f t="shared" si="3"/>
        <v>0.53006702116101501</v>
      </c>
      <c r="R8" s="72">
        <v>0</v>
      </c>
      <c r="S8" s="97">
        <v>0</v>
      </c>
      <c r="T8" s="71">
        <v>0</v>
      </c>
      <c r="U8" s="93">
        <v>9</v>
      </c>
      <c r="V8" s="97">
        <v>311276.5</v>
      </c>
      <c r="W8" s="97">
        <v>233457.375</v>
      </c>
      <c r="X8" s="93">
        <v>19</v>
      </c>
      <c r="Y8" s="97">
        <v>88301896.239999995</v>
      </c>
      <c r="Z8" s="97">
        <v>66226422.134999998</v>
      </c>
      <c r="AA8" s="186">
        <f t="shared" si="4"/>
        <v>0.5282050247781912</v>
      </c>
      <c r="AB8" s="93">
        <v>16</v>
      </c>
      <c r="AC8" s="94">
        <v>22</v>
      </c>
      <c r="AD8" s="97">
        <v>51535002.329999998</v>
      </c>
      <c r="AE8" s="97">
        <v>38651251.747499995</v>
      </c>
      <c r="AF8" s="186">
        <f t="shared" si="5"/>
        <v>0.30827250989804778</v>
      </c>
      <c r="AG8" s="93">
        <v>1</v>
      </c>
      <c r="AH8" s="71">
        <v>0</v>
      </c>
      <c r="AI8" s="93">
        <v>18</v>
      </c>
      <c r="AJ8" s="97">
        <v>67173050.670000002</v>
      </c>
      <c r="AK8" s="97">
        <v>50379787.929999992</v>
      </c>
      <c r="AL8" s="97">
        <v>65733406.479999989</v>
      </c>
      <c r="AM8" s="97">
        <v>49300054.819999993</v>
      </c>
      <c r="AN8" s="186">
        <f t="shared" si="6"/>
        <v>0.40181631883802504</v>
      </c>
      <c r="AO8" s="93">
        <v>15</v>
      </c>
      <c r="AP8" s="97">
        <v>48984337.270000003</v>
      </c>
      <c r="AQ8" s="97">
        <v>36738252.890000001</v>
      </c>
      <c r="AR8" s="186">
        <f t="shared" si="7"/>
        <v>0.29301492021326525</v>
      </c>
      <c r="AS8" s="207"/>
      <c r="AT8" s="207"/>
      <c r="AU8" s="207"/>
      <c r="AV8" s="207"/>
      <c r="AW8" s="207"/>
    </row>
    <row r="9" spans="1:49" s="124" customFormat="1" hidden="1" outlineLevel="1" collapsed="1" x14ac:dyDescent="0.3">
      <c r="A9" s="160" t="s">
        <v>20</v>
      </c>
      <c r="B9" s="169">
        <v>84188050.34067066</v>
      </c>
      <c r="C9" s="69">
        <v>15</v>
      </c>
      <c r="D9" s="70">
        <v>91804817.5</v>
      </c>
      <c r="E9" s="85">
        <v>68853613.125</v>
      </c>
      <c r="F9" s="186">
        <f t="shared" si="1"/>
        <v>1.090473257528922</v>
      </c>
      <c r="G9" s="72">
        <v>14</v>
      </c>
      <c r="H9" s="70">
        <v>85778346.5</v>
      </c>
      <c r="I9" s="70">
        <v>64333759.875</v>
      </c>
      <c r="J9" s="186">
        <f t="shared" si="2"/>
        <v>1.0188898086236009</v>
      </c>
      <c r="K9" s="72">
        <v>1</v>
      </c>
      <c r="L9" s="70">
        <v>6026471</v>
      </c>
      <c r="M9" s="71">
        <v>4519853.25</v>
      </c>
      <c r="N9" s="72">
        <v>9</v>
      </c>
      <c r="O9" s="70">
        <v>60905122.280000001</v>
      </c>
      <c r="P9" s="70">
        <v>45678841.689999998</v>
      </c>
      <c r="Q9" s="186">
        <f t="shared" si="3"/>
        <v>0.72344141518356508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9</v>
      </c>
      <c r="Y9" s="70">
        <v>60612647.709999993</v>
      </c>
      <c r="Z9" s="70">
        <v>45459485.762500003</v>
      </c>
      <c r="AA9" s="186">
        <f t="shared" si="4"/>
        <v>0.71996735242980736</v>
      </c>
      <c r="AB9" s="72">
        <v>7</v>
      </c>
      <c r="AC9" s="73">
        <v>10</v>
      </c>
      <c r="AD9" s="70">
        <v>32470640</v>
      </c>
      <c r="AE9" s="70">
        <v>24352980</v>
      </c>
      <c r="AF9" s="186">
        <f t="shared" si="5"/>
        <v>0.38569179198955345</v>
      </c>
      <c r="AG9" s="73">
        <v>1</v>
      </c>
      <c r="AH9" s="71">
        <v>0</v>
      </c>
      <c r="AI9" s="72">
        <v>8</v>
      </c>
      <c r="AJ9" s="70">
        <v>40861156.950000003</v>
      </c>
      <c r="AK9" s="70">
        <v>30645867.670000002</v>
      </c>
      <c r="AL9" s="70">
        <v>39818699.959999993</v>
      </c>
      <c r="AM9" s="70">
        <v>29864024.949999999</v>
      </c>
      <c r="AN9" s="186">
        <f t="shared" si="6"/>
        <v>0.48535578130926571</v>
      </c>
      <c r="AO9" s="72">
        <v>6</v>
      </c>
      <c r="AP9" s="70">
        <v>29751933.039999999</v>
      </c>
      <c r="AQ9" s="70">
        <v>22313949.739999998</v>
      </c>
      <c r="AR9" s="186">
        <f t="shared" si="7"/>
        <v>0.35339852769612184</v>
      </c>
      <c r="AS9" s="207"/>
      <c r="AT9" s="207"/>
      <c r="AU9" s="207"/>
      <c r="AV9" s="207"/>
      <c r="AW9" s="207"/>
    </row>
    <row r="10" spans="1:49" s="124" customFormat="1" ht="27" hidden="1" outlineLevel="1" x14ac:dyDescent="0.3">
      <c r="A10" s="160" t="s">
        <v>21</v>
      </c>
      <c r="B10" s="169">
        <v>66978127.560891941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0.42398202105878391</v>
      </c>
      <c r="G10" s="72">
        <v>6</v>
      </c>
      <c r="H10" s="70">
        <v>28397521.890000001</v>
      </c>
      <c r="I10" s="70">
        <v>21298141.4175</v>
      </c>
      <c r="J10" s="186">
        <f t="shared" si="2"/>
        <v>0.42398202105878391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20595047.420000002</v>
      </c>
      <c r="Q10" s="186">
        <f t="shared" si="3"/>
        <v>0.40998553199378684</v>
      </c>
      <c r="R10" s="72">
        <v>0</v>
      </c>
      <c r="S10" s="70">
        <v>0</v>
      </c>
      <c r="T10" s="71">
        <v>0</v>
      </c>
      <c r="U10" s="72">
        <v>5</v>
      </c>
      <c r="V10" s="70">
        <v>18801.93</v>
      </c>
      <c r="W10" s="71">
        <v>14101.4475</v>
      </c>
      <c r="X10" s="72">
        <v>6</v>
      </c>
      <c r="Y10" s="70">
        <v>27441261.329999998</v>
      </c>
      <c r="Z10" s="70">
        <v>20580945.9725</v>
      </c>
      <c r="AA10" s="186">
        <f t="shared" si="4"/>
        <v>0.4097048145314644</v>
      </c>
      <c r="AB10" s="72">
        <v>5</v>
      </c>
      <c r="AC10" s="73">
        <v>8</v>
      </c>
      <c r="AD10" s="70">
        <v>18816375.629999999</v>
      </c>
      <c r="AE10" s="70">
        <v>14112281.7225</v>
      </c>
      <c r="AF10" s="186">
        <f t="shared" si="5"/>
        <v>0.2809331391489473</v>
      </c>
      <c r="AG10" s="73">
        <v>0</v>
      </c>
      <c r="AH10" s="71">
        <v>0</v>
      </c>
      <c r="AI10" s="72">
        <v>6</v>
      </c>
      <c r="AJ10" s="70">
        <v>26063906.52</v>
      </c>
      <c r="AK10" s="70">
        <v>19547929.869999997</v>
      </c>
      <c r="AL10" s="70">
        <v>25914706.52</v>
      </c>
      <c r="AM10" s="70">
        <v>19436029.869999997</v>
      </c>
      <c r="AN10" s="186">
        <f t="shared" si="6"/>
        <v>0.38914056676643394</v>
      </c>
      <c r="AO10" s="72">
        <v>5</v>
      </c>
      <c r="AP10" s="70">
        <v>18984417.030000001</v>
      </c>
      <c r="AQ10" s="70">
        <v>14238312.76</v>
      </c>
      <c r="AR10" s="186">
        <f t="shared" si="7"/>
        <v>0.28344203878707513</v>
      </c>
      <c r="AS10" s="207"/>
      <c r="AT10" s="207"/>
      <c r="AU10" s="207"/>
      <c r="AV10" s="207"/>
      <c r="AW10" s="207"/>
    </row>
    <row r="11" spans="1:49" s="125" customFormat="1" ht="27" hidden="1" outlineLevel="1" x14ac:dyDescent="0.3">
      <c r="A11" s="160" t="s">
        <v>22</v>
      </c>
      <c r="B11" s="169">
        <v>16007347.7139511</v>
      </c>
      <c r="C11" s="69">
        <v>20</v>
      </c>
      <c r="D11" s="70">
        <v>813452.1</v>
      </c>
      <c r="E11" s="85">
        <v>610089.07500000007</v>
      </c>
      <c r="F11" s="186">
        <f t="shared" si="1"/>
        <v>5.0817419258722109E-2</v>
      </c>
      <c r="G11" s="72">
        <v>4</v>
      </c>
      <c r="H11" s="70">
        <v>251336.7</v>
      </c>
      <c r="I11" s="70">
        <v>188502.52500000002</v>
      </c>
      <c r="J11" s="186">
        <f t="shared" si="2"/>
        <v>1.570133319344023E-2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1.5492085536685655E-2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1.5492085536685655E-2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1.5492054301030071E-2</v>
      </c>
      <c r="AG11" s="73">
        <v>0</v>
      </c>
      <c r="AH11" s="71">
        <v>0</v>
      </c>
      <c r="AI11" s="72">
        <v>4</v>
      </c>
      <c r="AJ11" s="70">
        <v>247987.20000000001</v>
      </c>
      <c r="AK11" s="70">
        <v>185990.38999999998</v>
      </c>
      <c r="AL11" s="70">
        <v>0</v>
      </c>
      <c r="AM11" s="70">
        <v>0</v>
      </c>
      <c r="AN11" s="186">
        <f t="shared" si="6"/>
        <v>1.5492085536685655E-2</v>
      </c>
      <c r="AO11" s="72">
        <v>4</v>
      </c>
      <c r="AP11" s="70">
        <v>247987.20000000001</v>
      </c>
      <c r="AQ11" s="70">
        <v>185990.39</v>
      </c>
      <c r="AR11" s="186">
        <f t="shared" si="7"/>
        <v>1.5492085536685655E-2</v>
      </c>
      <c r="AS11" s="207"/>
      <c r="AT11" s="207"/>
      <c r="AU11" s="207"/>
      <c r="AV11" s="207"/>
      <c r="AW11" s="207"/>
    </row>
    <row r="12" spans="1:49" ht="36.75" customHeight="1" collapsed="1" x14ac:dyDescent="0.3">
      <c r="A12" s="159" t="s">
        <v>23</v>
      </c>
      <c r="B12" s="168">
        <v>32210161.581394672</v>
      </c>
      <c r="C12" s="69">
        <v>13</v>
      </c>
      <c r="D12" s="70">
        <v>30276905.75</v>
      </c>
      <c r="E12" s="85">
        <v>22707679.3125</v>
      </c>
      <c r="F12" s="186">
        <f t="shared" si="1"/>
        <v>0.93997993997920937</v>
      </c>
      <c r="G12" s="72">
        <v>10</v>
      </c>
      <c r="H12" s="70">
        <v>21334266.140000001</v>
      </c>
      <c r="I12" s="70">
        <v>16000699.605</v>
      </c>
      <c r="J12" s="186">
        <f t="shared" si="2"/>
        <v>0.66234582791795626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3"/>
        <v>0.50092487487923287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4"/>
        <v>0.50092487487923287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f t="shared" si="5"/>
        <v>0.42840347929116218</v>
      </c>
      <c r="AG12" s="73">
        <v>0</v>
      </c>
      <c r="AH12" s="71">
        <v>0</v>
      </c>
      <c r="AI12" s="72">
        <v>8</v>
      </c>
      <c r="AJ12" s="70">
        <v>14235621.18</v>
      </c>
      <c r="AK12" s="70">
        <v>10676715.850000001</v>
      </c>
      <c r="AL12" s="70">
        <v>12067183.4</v>
      </c>
      <c r="AM12" s="70">
        <v>9050387.5299999993</v>
      </c>
      <c r="AN12" s="186">
        <f t="shared" si="6"/>
        <v>0.4419605640296701</v>
      </c>
      <c r="AO12" s="72">
        <v>7</v>
      </c>
      <c r="AP12" s="70">
        <v>13872091.57</v>
      </c>
      <c r="AQ12" s="70">
        <v>10404068.640000001</v>
      </c>
      <c r="AR12" s="186">
        <f t="shared" si="7"/>
        <v>0.43067438624750143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63878649.721424013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1.1117317936384348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1.1117317936384341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3"/>
        <v>0.91556677943342435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4"/>
        <v>0.86070639313404618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0.69420172723418438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0.84020867980243741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0.84020867980243741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4001298.0000000005</v>
      </c>
      <c r="C14" s="69">
        <v>1</v>
      </c>
      <c r="D14" s="70">
        <v>300000</v>
      </c>
      <c r="E14" s="85">
        <v>225000</v>
      </c>
      <c r="F14" s="186">
        <f t="shared" si="1"/>
        <v>7.4975670394956825E-2</v>
      </c>
      <c r="G14" s="72">
        <v>1</v>
      </c>
      <c r="H14" s="70">
        <v>300000</v>
      </c>
      <c r="I14" s="70">
        <v>225000</v>
      </c>
      <c r="J14" s="186">
        <f t="shared" si="2"/>
        <v>7.4975670394956825E-2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7.4975670394956825E-2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7.4975670394956825E-2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f t="shared" si="5"/>
        <v>7.0889396390871148E-2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88359110.97364001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0.70240190825952631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0.54104698545758334</v>
      </c>
      <c r="K15" s="72">
        <v>77</v>
      </c>
      <c r="L15" s="70">
        <v>19504713.979999997</v>
      </c>
      <c r="M15" s="71">
        <v>14628535.484999999</v>
      </c>
      <c r="N15" s="72">
        <v>118</v>
      </c>
      <c r="O15" s="70">
        <v>24598903.490000002</v>
      </c>
      <c r="P15" s="70">
        <v>18449177.25</v>
      </c>
      <c r="Q15" s="186">
        <f t="shared" si="3"/>
        <v>0.27839691027831348</v>
      </c>
      <c r="R15" s="72">
        <v>8</v>
      </c>
      <c r="S15" s="70">
        <v>1453051.5499999998</v>
      </c>
      <c r="T15" s="71">
        <v>1089788.6399999999</v>
      </c>
      <c r="U15" s="72">
        <v>3</v>
      </c>
      <c r="V15" s="70">
        <v>40902.22</v>
      </c>
      <c r="W15" s="71">
        <v>30676.665000000001</v>
      </c>
      <c r="X15" s="72">
        <v>110</v>
      </c>
      <c r="Y15" s="70">
        <v>23104949.719999999</v>
      </c>
      <c r="Z15" s="70">
        <v>17328711.945</v>
      </c>
      <c r="AA15" s="186">
        <f t="shared" si="4"/>
        <v>0.2614891601488934</v>
      </c>
      <c r="AB15" s="72">
        <v>72</v>
      </c>
      <c r="AC15" s="73">
        <v>73</v>
      </c>
      <c r="AD15" s="70">
        <v>13244189.199999999</v>
      </c>
      <c r="AE15" s="70">
        <v>9933141.8999999985</v>
      </c>
      <c r="AF15" s="186">
        <f t="shared" si="5"/>
        <v>0.14989047596858587</v>
      </c>
      <c r="AG15" s="73">
        <v>1</v>
      </c>
      <c r="AH15" s="71">
        <v>117000</v>
      </c>
      <c r="AI15" s="72">
        <v>100</v>
      </c>
      <c r="AJ15" s="71">
        <v>17067435.789999999</v>
      </c>
      <c r="AK15" s="97">
        <v>12800576.57</v>
      </c>
      <c r="AL15" s="70">
        <v>15346878.66</v>
      </c>
      <c r="AM15" s="70">
        <v>11510158.789999999</v>
      </c>
      <c r="AN15" s="186">
        <f t="shared" si="6"/>
        <v>0.19315988585593274</v>
      </c>
      <c r="AO15" s="72">
        <v>56</v>
      </c>
      <c r="AP15" s="70">
        <v>10252584.66</v>
      </c>
      <c r="AQ15" s="70">
        <v>7689438.2999999998</v>
      </c>
      <c r="AR15" s="186">
        <f t="shared" si="7"/>
        <v>0.11603313508958496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35822165.161356904</v>
      </c>
      <c r="C16" s="69">
        <v>322</v>
      </c>
      <c r="D16" s="70">
        <v>39241636.230000004</v>
      </c>
      <c r="E16" s="85">
        <v>29431227.172499999</v>
      </c>
      <c r="F16" s="186">
        <f t="shared" si="1"/>
        <v>1.0954568506186178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0.91170327373821136</v>
      </c>
      <c r="K16" s="72">
        <v>65</v>
      </c>
      <c r="L16" s="70">
        <v>7018944.5</v>
      </c>
      <c r="M16" s="71">
        <v>5264208.375</v>
      </c>
      <c r="N16" s="72">
        <v>206</v>
      </c>
      <c r="O16" s="70">
        <v>18921762.420000002</v>
      </c>
      <c r="P16" s="70">
        <v>14191321.550000001</v>
      </c>
      <c r="Q16" s="186">
        <f t="shared" si="3"/>
        <v>0.52821381216822205</v>
      </c>
      <c r="R16" s="72">
        <v>7</v>
      </c>
      <c r="S16" s="70">
        <v>427354.6</v>
      </c>
      <c r="T16" s="71">
        <v>320515.94</v>
      </c>
      <c r="U16" s="72">
        <v>22</v>
      </c>
      <c r="V16" s="70">
        <v>137708.40000000002</v>
      </c>
      <c r="W16" s="71">
        <v>103281.3</v>
      </c>
      <c r="X16" s="72">
        <v>199</v>
      </c>
      <c r="Y16" s="70">
        <v>18356699.420000002</v>
      </c>
      <c r="Z16" s="70">
        <v>13767524.309999999</v>
      </c>
      <c r="AA16" s="186">
        <f t="shared" si="4"/>
        <v>0.51243969585072036</v>
      </c>
      <c r="AB16" s="72">
        <v>159</v>
      </c>
      <c r="AC16" s="73">
        <v>160</v>
      </c>
      <c r="AD16" s="70">
        <v>12096964.48</v>
      </c>
      <c r="AE16" s="70">
        <v>9072723.3599999994</v>
      </c>
      <c r="AF16" s="186">
        <f t="shared" si="5"/>
        <v>0.33769495577697739</v>
      </c>
      <c r="AG16" s="73">
        <v>0</v>
      </c>
      <c r="AH16" s="71">
        <v>0</v>
      </c>
      <c r="AI16" s="72">
        <v>183</v>
      </c>
      <c r="AJ16" s="70">
        <v>14083601.359999999</v>
      </c>
      <c r="AK16" s="70">
        <v>10562700.780000001</v>
      </c>
      <c r="AL16" s="70">
        <v>12514566.129999999</v>
      </c>
      <c r="AM16" s="70">
        <v>9385924.4499999993</v>
      </c>
      <c r="AN16" s="186">
        <f t="shared" si="6"/>
        <v>0.39315326967429259</v>
      </c>
      <c r="AO16" s="72">
        <v>125</v>
      </c>
      <c r="AP16" s="70">
        <v>8135189.4900000002</v>
      </c>
      <c r="AQ16" s="70">
        <v>6101391.9800000004</v>
      </c>
      <c r="AR16" s="186">
        <f t="shared" si="7"/>
        <v>0.22709932393410495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152162147.10353997</v>
      </c>
      <c r="C17" s="69">
        <v>2745</v>
      </c>
      <c r="D17" s="70">
        <v>157761450</v>
      </c>
      <c r="E17" s="85">
        <v>78880725</v>
      </c>
      <c r="F17" s="186">
        <f t="shared" si="1"/>
        <v>1.0367982642401197</v>
      </c>
      <c r="G17" s="110">
        <v>2745</v>
      </c>
      <c r="H17" s="109">
        <v>157761450</v>
      </c>
      <c r="I17" s="109">
        <v>78880725</v>
      </c>
      <c r="J17" s="186">
        <f t="shared" si="2"/>
        <v>1.0367982642401197</v>
      </c>
      <c r="K17" s="72">
        <v>98</v>
      </c>
      <c r="L17" s="70">
        <v>5687750</v>
      </c>
      <c r="M17" s="71">
        <v>2843875</v>
      </c>
      <c r="N17" s="72">
        <v>2645</v>
      </c>
      <c r="O17" s="70">
        <v>150966000</v>
      </c>
      <c r="P17" s="70">
        <v>75483000</v>
      </c>
      <c r="Q17" s="186">
        <f t="shared" si="3"/>
        <v>0.99213899694300423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2644</v>
      </c>
      <c r="Y17" s="70">
        <v>150849000</v>
      </c>
      <c r="Z17" s="70">
        <v>75424500</v>
      </c>
      <c r="AA17" s="186">
        <f t="shared" si="4"/>
        <v>0.9913700803482588</v>
      </c>
      <c r="AB17" s="72">
        <v>2644</v>
      </c>
      <c r="AC17" s="73">
        <v>2646</v>
      </c>
      <c r="AD17" s="70">
        <v>150824900</v>
      </c>
      <c r="AE17" s="70">
        <v>75412450</v>
      </c>
      <c r="AF17" s="186">
        <f t="shared" si="5"/>
        <v>0.99121169667361464</v>
      </c>
      <c r="AG17" s="73">
        <v>3</v>
      </c>
      <c r="AH17" s="71">
        <v>160500</v>
      </c>
      <c r="AI17" s="72">
        <v>2642</v>
      </c>
      <c r="AJ17" s="70">
        <v>150747500</v>
      </c>
      <c r="AK17" s="70">
        <v>75373750</v>
      </c>
      <c r="AL17" s="70">
        <v>0</v>
      </c>
      <c r="AM17" s="70">
        <v>0</v>
      </c>
      <c r="AN17" s="186">
        <f t="shared" si="6"/>
        <v>0.9907030287724754</v>
      </c>
      <c r="AO17" s="72">
        <v>2642</v>
      </c>
      <c r="AP17" s="70">
        <v>150747500</v>
      </c>
      <c r="AQ17" s="70">
        <v>75373750</v>
      </c>
      <c r="AR17" s="186">
        <f t="shared" si="7"/>
        <v>0.9907030287724754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103136927.41087067</v>
      </c>
      <c r="C18" s="69">
        <v>367</v>
      </c>
      <c r="D18" s="70">
        <v>93619340.540000007</v>
      </c>
      <c r="E18" s="85">
        <v>70214505.405000001</v>
      </c>
      <c r="F18" s="186">
        <f t="shared" si="1"/>
        <v>0.907718921730574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0.90321694545829012</v>
      </c>
      <c r="K18" s="72">
        <v>53</v>
      </c>
      <c r="L18" s="70">
        <v>12692565.610000001</v>
      </c>
      <c r="M18" s="71">
        <v>9519424.2074999996</v>
      </c>
      <c r="N18" s="72">
        <v>198</v>
      </c>
      <c r="O18" s="70">
        <v>41769076.759999998</v>
      </c>
      <c r="P18" s="70">
        <v>31326807.390000001</v>
      </c>
      <c r="Q18" s="186">
        <f t="shared" si="3"/>
        <v>0.40498663096296122</v>
      </c>
      <c r="R18" s="72">
        <v>6</v>
      </c>
      <c r="S18" s="70">
        <v>1005663</v>
      </c>
      <c r="T18" s="71">
        <v>754247.25</v>
      </c>
      <c r="U18" s="72">
        <v>22</v>
      </c>
      <c r="V18" s="70">
        <v>631848.66999999993</v>
      </c>
      <c r="W18" s="71">
        <v>473886.50249999994</v>
      </c>
      <c r="X18" s="72">
        <v>192</v>
      </c>
      <c r="Y18" s="70">
        <v>40131565.089999996</v>
      </c>
      <c r="Z18" s="70">
        <v>30098673.637500003</v>
      </c>
      <c r="AA18" s="186">
        <f t="shared" si="4"/>
        <v>0.3891095662577409</v>
      </c>
      <c r="AB18" s="72">
        <v>150</v>
      </c>
      <c r="AC18" s="73">
        <v>152</v>
      </c>
      <c r="AD18" s="70">
        <v>28197354</v>
      </c>
      <c r="AE18" s="70">
        <v>21148015.5</v>
      </c>
      <c r="AF18" s="186">
        <f t="shared" si="5"/>
        <v>0.27339726621551447</v>
      </c>
      <c r="AG18" s="73">
        <v>2</v>
      </c>
      <c r="AH18" s="71">
        <v>243286.03</v>
      </c>
      <c r="AI18" s="72">
        <v>170</v>
      </c>
      <c r="AJ18" s="70">
        <v>33037294.049999997</v>
      </c>
      <c r="AK18" s="70">
        <v>24777970.32</v>
      </c>
      <c r="AL18" s="70">
        <v>31166764.460000001</v>
      </c>
      <c r="AM18" s="70">
        <v>23375073.199999999</v>
      </c>
      <c r="AN18" s="186">
        <f t="shared" si="6"/>
        <v>0.32032459061329233</v>
      </c>
      <c r="AO18" s="72">
        <v>121</v>
      </c>
      <c r="AP18" s="70">
        <v>22264857.940000001</v>
      </c>
      <c r="AQ18" s="70">
        <v>16698643.300000001</v>
      </c>
      <c r="AR18" s="186">
        <f t="shared" si="7"/>
        <v>0.21587668450992925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296905518.48992807</v>
      </c>
      <c r="C19" s="69">
        <v>34</v>
      </c>
      <c r="D19" s="70">
        <v>456501382.29000002</v>
      </c>
      <c r="E19" s="85">
        <v>342376036.71750003</v>
      </c>
      <c r="F19" s="186">
        <f t="shared" si="1"/>
        <v>1.537530809840727</v>
      </c>
      <c r="G19" s="72">
        <v>16</v>
      </c>
      <c r="H19" s="70">
        <v>281998578.19</v>
      </c>
      <c r="I19" s="70">
        <v>211498933.64249998</v>
      </c>
      <c r="J19" s="186">
        <f t="shared" si="2"/>
        <v>0.94979230976997231</v>
      </c>
      <c r="K19" s="72">
        <v>18</v>
      </c>
      <c r="L19" s="70">
        <v>151722125.34999999</v>
      </c>
      <c r="M19" s="71">
        <v>113791594.0125</v>
      </c>
      <c r="N19" s="72">
        <v>2</v>
      </c>
      <c r="O19" s="70">
        <v>188983215.81</v>
      </c>
      <c r="P19" s="70">
        <v>141737411.84999999</v>
      </c>
      <c r="Q19" s="186">
        <f t="shared" si="3"/>
        <v>0.63650961009810558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86">
        <f t="shared" si="4"/>
        <v>0.63650961009810558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f t="shared" si="5"/>
        <v>5.3932311805592807E-4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2.8721194012731958E-4</v>
      </c>
      <c r="AO19" s="72">
        <v>1</v>
      </c>
      <c r="AP19" s="70">
        <v>85274.81</v>
      </c>
      <c r="AQ19" s="70">
        <v>63956.1</v>
      </c>
      <c r="AR19" s="186">
        <f t="shared" si="7"/>
        <v>2.8721194012731958E-4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30692953.441979505</v>
      </c>
      <c r="C20" s="69">
        <v>18</v>
      </c>
      <c r="D20" s="70">
        <v>79805440.74000001</v>
      </c>
      <c r="E20" s="85">
        <v>59854080.555</v>
      </c>
      <c r="F20" s="186">
        <f t="shared" si="1"/>
        <v>2.6001225620356285</v>
      </c>
      <c r="G20" s="72">
        <v>8</v>
      </c>
      <c r="H20" s="70">
        <v>31413390.210000001</v>
      </c>
      <c r="I20" s="70">
        <v>23560042.657499999</v>
      </c>
      <c r="J20" s="186">
        <f t="shared" si="2"/>
        <v>1.0234723833072101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5734369.9500000002</v>
      </c>
      <c r="Q20" s="186">
        <f t="shared" si="3"/>
        <v>0.24910690378667225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2999250</v>
      </c>
      <c r="AA20" s="186">
        <f t="shared" si="4"/>
        <v>0.13029049184072553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f t="shared" si="5"/>
        <v>3.5653303357352763E-2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6"/>
        <v>0.11049285062810425</v>
      </c>
      <c r="AO20" s="72">
        <v>1</v>
      </c>
      <c r="AP20" s="70">
        <v>1094304.76</v>
      </c>
      <c r="AQ20" s="70">
        <v>820728.57</v>
      </c>
      <c r="AR20" s="186">
        <f t="shared" si="7"/>
        <v>3.5653289673430143E-2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8002596.0000000009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10003245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6402673.85637323</v>
      </c>
      <c r="C23" s="95">
        <v>12</v>
      </c>
      <c r="D23" s="91">
        <v>4958193.76</v>
      </c>
      <c r="E23" s="92">
        <v>3718645.32</v>
      </c>
      <c r="F23" s="186">
        <f t="shared" si="1"/>
        <v>0.77439424078498187</v>
      </c>
      <c r="G23" s="93">
        <v>10</v>
      </c>
      <c r="H23" s="91">
        <v>4047313.95</v>
      </c>
      <c r="I23" s="91">
        <v>3035485.4625000004</v>
      </c>
      <c r="J23" s="186">
        <f t="shared" si="2"/>
        <v>0.63212870759788875</v>
      </c>
      <c r="K23" s="93">
        <v>2</v>
      </c>
      <c r="L23" s="91">
        <v>536976</v>
      </c>
      <c r="M23" s="96">
        <v>402732</v>
      </c>
      <c r="N23" s="93">
        <v>2</v>
      </c>
      <c r="O23" s="91">
        <v>1052082.95</v>
      </c>
      <c r="P23" s="91">
        <v>789062.21249999991</v>
      </c>
      <c r="Q23" s="186">
        <f t="shared" si="3"/>
        <v>0.16431930996340774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0.16431930996340774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f t="shared" si="5"/>
        <v>0.16431930996340774</v>
      </c>
      <c r="AG23" s="94">
        <v>0</v>
      </c>
      <c r="AH23" s="96">
        <v>0</v>
      </c>
      <c r="AI23" s="93">
        <v>2</v>
      </c>
      <c r="AJ23" s="91">
        <v>1052082.95</v>
      </c>
      <c r="AK23" s="91">
        <v>789062.21</v>
      </c>
      <c r="AL23" s="91">
        <v>1012082.95</v>
      </c>
      <c r="AM23" s="91">
        <v>759062.21</v>
      </c>
      <c r="AN23" s="186">
        <f t="shared" si="6"/>
        <v>0.16431930996340774</v>
      </c>
      <c r="AO23" s="93">
        <v>1</v>
      </c>
      <c r="AP23" s="91">
        <v>40000</v>
      </c>
      <c r="AQ23" s="91">
        <v>30000</v>
      </c>
      <c r="AR23" s="186">
        <f t="shared" si="7"/>
        <v>6.2473899026082589E-3</v>
      </c>
      <c r="AS23" s="207"/>
      <c r="AT23" s="207"/>
      <c r="AU23" s="207"/>
      <c r="AV23" s="207"/>
      <c r="AW23" s="207"/>
    </row>
    <row r="24" spans="1:49" s="76" customFormat="1" ht="59.25" customHeight="1" thickBot="1" x14ac:dyDescent="0.35">
      <c r="A24" s="157" t="s">
        <v>180</v>
      </c>
      <c r="B24" s="127">
        <f>SUM(B25+B26+B27+B31+B32+B33+B34)</f>
        <v>926660082.95365095</v>
      </c>
      <c r="C24" s="138">
        <f>SUM(C25+C26+C27+C31+C32+C33+C34)</f>
        <v>1936</v>
      </c>
      <c r="D24" s="139">
        <f t="shared" ref="D24:AQ24" si="8">SUM(D25+D26+D27+D31+D32+D33+D34)</f>
        <v>1065161669.7700001</v>
      </c>
      <c r="E24" s="139">
        <f t="shared" si="8"/>
        <v>798871252.3275001</v>
      </c>
      <c r="F24" s="187">
        <f>D24/B24</f>
        <v>1.1494632059415866</v>
      </c>
      <c r="G24" s="138">
        <f>G25+G26+G27+G31+G32+G33</f>
        <v>1635</v>
      </c>
      <c r="H24" s="139">
        <f>H25+H26+H27+H31+H32+H33</f>
        <v>758831103.06000006</v>
      </c>
      <c r="I24" s="139">
        <f>I25+I26+I27+I31+I32+I33</f>
        <v>569123327.29499996</v>
      </c>
      <c r="J24" s="187">
        <f t="shared" ref="J24" si="9">H24/B24</f>
        <v>0.81888830329379236</v>
      </c>
      <c r="K24" s="138">
        <f t="shared" si="8"/>
        <v>349</v>
      </c>
      <c r="L24" s="139">
        <f t="shared" si="8"/>
        <v>286667946.31999999</v>
      </c>
      <c r="M24" s="139">
        <f t="shared" si="8"/>
        <v>215000959.74000001</v>
      </c>
      <c r="N24" s="138">
        <f t="shared" si="8"/>
        <v>1338</v>
      </c>
      <c r="O24" s="139">
        <f t="shared" si="8"/>
        <v>502933655.57000005</v>
      </c>
      <c r="P24" s="139">
        <f t="shared" si="8"/>
        <v>377200237.34000003</v>
      </c>
      <c r="Q24" s="187">
        <f t="shared" ref="Q24" si="10">O24/B24</f>
        <v>0.54273801669209853</v>
      </c>
      <c r="R24" s="138">
        <f t="shared" si="8"/>
        <v>12</v>
      </c>
      <c r="S24" s="139">
        <f t="shared" si="8"/>
        <v>5095790.959999999</v>
      </c>
      <c r="T24" s="139">
        <f t="shared" si="8"/>
        <v>3821843.1799999997</v>
      </c>
      <c r="U24" s="138">
        <f t="shared" si="8"/>
        <v>41</v>
      </c>
      <c r="V24" s="139">
        <f t="shared" si="8"/>
        <v>1103203.77</v>
      </c>
      <c r="W24" s="139">
        <f t="shared" si="8"/>
        <v>827402.82750000001</v>
      </c>
      <c r="X24" s="138">
        <f t="shared" si="8"/>
        <v>1326</v>
      </c>
      <c r="Y24" s="139">
        <f t="shared" si="8"/>
        <v>496734660.84000003</v>
      </c>
      <c r="Z24" s="139">
        <f t="shared" si="8"/>
        <v>372550991.33250004</v>
      </c>
      <c r="AA24" s="187">
        <f t="shared" si="4"/>
        <v>0.53604840650597585</v>
      </c>
      <c r="AB24" s="138">
        <f t="shared" si="8"/>
        <v>208</v>
      </c>
      <c r="AC24" s="138">
        <f t="shared" si="8"/>
        <v>236</v>
      </c>
      <c r="AD24" s="139">
        <f t="shared" si="8"/>
        <v>90817632.280000001</v>
      </c>
      <c r="AE24" s="139">
        <f t="shared" si="8"/>
        <v>68113224.210000008</v>
      </c>
      <c r="AF24" s="187">
        <f t="shared" si="5"/>
        <v>9.8005335452161113E-2</v>
      </c>
      <c r="AG24" s="138">
        <f t="shared" si="8"/>
        <v>8</v>
      </c>
      <c r="AH24" s="139">
        <f t="shared" si="8"/>
        <v>2528260.64</v>
      </c>
      <c r="AI24" s="138">
        <f t="shared" si="8"/>
        <v>1208</v>
      </c>
      <c r="AJ24" s="139">
        <f t="shared" si="8"/>
        <v>356101685.01999998</v>
      </c>
      <c r="AK24" s="139">
        <f t="shared" si="8"/>
        <v>267076259.60000002</v>
      </c>
      <c r="AL24" s="139">
        <f t="shared" si="8"/>
        <v>94545646.260000005</v>
      </c>
      <c r="AM24" s="139">
        <f t="shared" si="8"/>
        <v>70909234.319999993</v>
      </c>
      <c r="AN24" s="187">
        <f t="shared" si="6"/>
        <v>0.38428512414709376</v>
      </c>
      <c r="AO24" s="138">
        <f t="shared" si="8"/>
        <v>1091</v>
      </c>
      <c r="AP24" s="139">
        <f t="shared" si="8"/>
        <v>283554717.23000002</v>
      </c>
      <c r="AQ24" s="139">
        <f t="shared" si="8"/>
        <v>212666083.51000002</v>
      </c>
      <c r="AR24" s="187">
        <f t="shared" si="7"/>
        <v>0.3059964731902482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85422654.954428017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0.9720847791993803</v>
      </c>
      <c r="K25" s="142">
        <v>5</v>
      </c>
      <c r="L25" s="141">
        <v>36630516.420000002</v>
      </c>
      <c r="M25" s="143">
        <v>27472887.315000001</v>
      </c>
      <c r="N25" s="142">
        <v>2</v>
      </c>
      <c r="O25" s="141">
        <v>10835526.870000001</v>
      </c>
      <c r="P25" s="141">
        <v>8126645.1400000006</v>
      </c>
      <c r="Q25" s="186">
        <f t="shared" ref="Q25:Q55" si="11">O25/$B25</f>
        <v>0.12684605595296269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2</v>
      </c>
      <c r="Y25" s="141">
        <v>10835311.039999999</v>
      </c>
      <c r="Z25" s="141">
        <v>8126483.2675000001</v>
      </c>
      <c r="AA25" s="186">
        <f t="shared" si="4"/>
        <v>0.12684352933985146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5"/>
        <v>2.435353994920714E-2</v>
      </c>
      <c r="AG25" s="144">
        <v>0</v>
      </c>
      <c r="AH25" s="143">
        <v>0</v>
      </c>
      <c r="AI25" s="142">
        <v>2</v>
      </c>
      <c r="AJ25" s="141">
        <v>7383670.1400000006</v>
      </c>
      <c r="AK25" s="141">
        <v>5537752.5800000001</v>
      </c>
      <c r="AL25" s="141">
        <v>7383670.1400000006</v>
      </c>
      <c r="AM25" s="141">
        <v>5537752.5800000001</v>
      </c>
      <c r="AN25" s="186">
        <f t="shared" si="6"/>
        <v>8.6436907679105751E-2</v>
      </c>
      <c r="AO25" s="142">
        <v>1</v>
      </c>
      <c r="AP25" s="141">
        <v>1087077.76</v>
      </c>
      <c r="AQ25" s="141">
        <v>815308.32</v>
      </c>
      <c r="AR25" s="186">
        <f t="shared" si="7"/>
        <v>1.2725871849568984E-2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17026800</v>
      </c>
      <c r="C26" s="69">
        <v>32</v>
      </c>
      <c r="D26" s="91">
        <v>13949637.9</v>
      </c>
      <c r="E26" s="91">
        <v>10462228.424999999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2"/>
        <v>0.81930473723776631</v>
      </c>
      <c r="K26" s="72">
        <v>21</v>
      </c>
      <c r="L26" s="91">
        <v>6480666.0300000003</v>
      </c>
      <c r="M26" s="71">
        <v>4860499.5225</v>
      </c>
      <c r="N26" s="72">
        <v>10</v>
      </c>
      <c r="O26" s="91">
        <v>5522863.1900000004</v>
      </c>
      <c r="P26" s="91">
        <v>4142147.3899999997</v>
      </c>
      <c r="Q26" s="186">
        <f t="shared" si="11"/>
        <v>0.32436295663307257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10</v>
      </c>
      <c r="Y26" s="91">
        <v>5522863.1900000004</v>
      </c>
      <c r="Z26" s="91">
        <v>4142147.3899999997</v>
      </c>
      <c r="AA26" s="186">
        <f t="shared" si="4"/>
        <v>0.32436295663307257</v>
      </c>
      <c r="AB26" s="72">
        <v>2</v>
      </c>
      <c r="AC26" s="94">
        <v>2</v>
      </c>
      <c r="AD26" s="91">
        <v>201768.25</v>
      </c>
      <c r="AE26" s="91">
        <v>151326.1875</v>
      </c>
      <c r="AF26" s="186">
        <f t="shared" si="5"/>
        <v>1.1850039349731013E-2</v>
      </c>
      <c r="AG26" s="94">
        <v>0</v>
      </c>
      <c r="AH26" s="71">
        <v>0</v>
      </c>
      <c r="AI26" s="72">
        <v>5</v>
      </c>
      <c r="AJ26" s="91">
        <v>706249.7</v>
      </c>
      <c r="AK26" s="91">
        <v>529687.27</v>
      </c>
      <c r="AL26" s="91">
        <v>706249.7</v>
      </c>
      <c r="AM26" s="91">
        <v>529687.27</v>
      </c>
      <c r="AN26" s="186">
        <f t="shared" si="6"/>
        <v>4.1478710033594095E-2</v>
      </c>
      <c r="AO26" s="72">
        <v>0</v>
      </c>
      <c r="AP26" s="91">
        <v>0</v>
      </c>
      <c r="AQ26" s="91">
        <v>0</v>
      </c>
      <c r="AR26" s="186">
        <f t="shared" si="7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601272256.60151768</v>
      </c>
      <c r="C27" s="72">
        <v>899</v>
      </c>
      <c r="D27" s="97">
        <v>712179461.45000005</v>
      </c>
      <c r="E27" s="97">
        <v>534134596.08750004</v>
      </c>
      <c r="F27" s="186">
        <v>1.1835501186384136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0.72217079812443807</v>
      </c>
      <c r="K27" s="72">
        <v>258</v>
      </c>
      <c r="L27" s="97">
        <v>235429437.19</v>
      </c>
      <c r="M27" s="71">
        <v>176572077.89250001</v>
      </c>
      <c r="N27" s="93">
        <v>410</v>
      </c>
      <c r="O27" s="97">
        <v>275392958.20000005</v>
      </c>
      <c r="P27" s="97">
        <v>206544717.65000001</v>
      </c>
      <c r="Q27" s="186">
        <f t="shared" si="11"/>
        <v>0.45801707159509231</v>
      </c>
      <c r="R27" s="72">
        <v>10</v>
      </c>
      <c r="S27" s="97">
        <v>4832380.8599999994</v>
      </c>
      <c r="T27" s="71">
        <v>3624285.61</v>
      </c>
      <c r="U27" s="93">
        <v>39</v>
      </c>
      <c r="V27" s="97">
        <v>1099541.49</v>
      </c>
      <c r="W27" s="97">
        <v>824656.11749999993</v>
      </c>
      <c r="X27" s="93">
        <v>400</v>
      </c>
      <c r="Y27" s="97">
        <v>269461035.85000002</v>
      </c>
      <c r="Z27" s="97">
        <v>202095775.92250001</v>
      </c>
      <c r="AA27" s="186">
        <f t="shared" si="4"/>
        <v>0.44815145367430526</v>
      </c>
      <c r="AB27" s="93">
        <v>203</v>
      </c>
      <c r="AC27" s="94">
        <v>228</v>
      </c>
      <c r="AD27" s="97">
        <v>87046194.530000001</v>
      </c>
      <c r="AE27" s="97">
        <v>65284645.897500008</v>
      </c>
      <c r="AF27" s="186">
        <f t="shared" si="5"/>
        <v>0.14477001653460339</v>
      </c>
      <c r="AG27" s="93">
        <v>8</v>
      </c>
      <c r="AH27" s="71">
        <v>2528260.64</v>
      </c>
      <c r="AI27" s="93">
        <v>286</v>
      </c>
      <c r="AJ27" s="97">
        <v>137704920.94</v>
      </c>
      <c r="AK27" s="97">
        <v>103278689.94</v>
      </c>
      <c r="AL27" s="97">
        <v>85161952.969999999</v>
      </c>
      <c r="AM27" s="97">
        <v>63871464.400000006</v>
      </c>
      <c r="AN27" s="186">
        <f t="shared" si="6"/>
        <v>0.22902257576015425</v>
      </c>
      <c r="AO27" s="93">
        <v>178</v>
      </c>
      <c r="AP27" s="97">
        <v>73012734.079999998</v>
      </c>
      <c r="AQ27" s="97">
        <v>54759599.510000005</v>
      </c>
      <c r="AR27" s="186">
        <f t="shared" si="7"/>
        <v>0.12143040574111814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39</v>
      </c>
      <c r="B28" s="169">
        <v>330210059.0044089</v>
      </c>
      <c r="C28" s="69">
        <v>709</v>
      </c>
      <c r="D28" s="70">
        <v>487920272.21000004</v>
      </c>
      <c r="E28" s="70">
        <v>365940204.15750003</v>
      </c>
      <c r="F28" s="186">
        <v>1.4770718179422628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0.98072230687459472</v>
      </c>
      <c r="K28" s="72">
        <v>217</v>
      </c>
      <c r="L28" s="70">
        <v>178411667.14000002</v>
      </c>
      <c r="M28" s="71">
        <v>133808750.355</v>
      </c>
      <c r="N28" s="72">
        <v>341</v>
      </c>
      <c r="O28" s="70">
        <v>192687486.44</v>
      </c>
      <c r="P28" s="70">
        <v>144515613.95000002</v>
      </c>
      <c r="Q28" s="186">
        <f t="shared" si="11"/>
        <v>0.58353003243134782</v>
      </c>
      <c r="R28" s="72">
        <v>8</v>
      </c>
      <c r="S28" s="70">
        <v>1980662.5699999998</v>
      </c>
      <c r="T28" s="71">
        <v>1485496.9</v>
      </c>
      <c r="U28" s="72">
        <v>38</v>
      </c>
      <c r="V28" s="70">
        <v>1086341.49</v>
      </c>
      <c r="W28" s="71">
        <v>814756.11749999993</v>
      </c>
      <c r="X28" s="72">
        <v>333</v>
      </c>
      <c r="Y28" s="70">
        <v>189620482.38000003</v>
      </c>
      <c r="Z28" s="70">
        <v>142215360.9325</v>
      </c>
      <c r="AA28" s="186">
        <f t="shared" si="4"/>
        <v>0.57424199296566025</v>
      </c>
      <c r="AB28" s="72">
        <v>178</v>
      </c>
      <c r="AC28" s="73">
        <v>202</v>
      </c>
      <c r="AD28" s="70">
        <v>82112183.010000005</v>
      </c>
      <c r="AE28" s="70">
        <v>61584137.257500008</v>
      </c>
      <c r="AF28" s="186">
        <f t="shared" si="5"/>
        <v>0.24866651021343861</v>
      </c>
      <c r="AG28" s="73">
        <v>7</v>
      </c>
      <c r="AH28" s="71">
        <v>2491260.64</v>
      </c>
      <c r="AI28" s="72">
        <v>238</v>
      </c>
      <c r="AJ28" s="70">
        <v>111334246.53</v>
      </c>
      <c r="AK28" s="70">
        <v>83500684.199999988</v>
      </c>
      <c r="AL28" s="70">
        <v>62629963.529999994</v>
      </c>
      <c r="AM28" s="70">
        <v>46972472.359999999</v>
      </c>
      <c r="AN28" s="186">
        <f t="shared" si="6"/>
        <v>0.33716188678708148</v>
      </c>
      <c r="AO28" s="72">
        <v>158</v>
      </c>
      <c r="AP28" s="70">
        <v>68450478.079999998</v>
      </c>
      <c r="AQ28" s="70">
        <v>51337907.539999999</v>
      </c>
      <c r="AR28" s="186">
        <f t="shared" si="7"/>
        <v>0.20729373988902641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40</v>
      </c>
      <c r="B29" s="169">
        <v>104142502.47224143</v>
      </c>
      <c r="C29" s="69">
        <v>106</v>
      </c>
      <c r="D29" s="70">
        <v>28621642.899999999</v>
      </c>
      <c r="E29" s="70">
        <v>21466232.174999997</v>
      </c>
      <c r="F29" s="186">
        <v>0.27446777249920357</v>
      </c>
      <c r="G29" s="72">
        <v>61</v>
      </c>
      <c r="H29" s="70">
        <v>15247216.08</v>
      </c>
      <c r="I29" s="70">
        <v>11435412.060000001</v>
      </c>
      <c r="J29" s="186">
        <f t="shared" si="2"/>
        <v>0.14640723737231162</v>
      </c>
      <c r="K29" s="72">
        <v>18</v>
      </c>
      <c r="L29" s="70">
        <v>3491301.75</v>
      </c>
      <c r="M29" s="71">
        <v>2618476.3125</v>
      </c>
      <c r="N29" s="72">
        <v>32</v>
      </c>
      <c r="O29" s="70">
        <v>8870976.3000000007</v>
      </c>
      <c r="P29" s="70">
        <v>6653232.1900000004</v>
      </c>
      <c r="Q29" s="186">
        <f t="shared" si="11"/>
        <v>8.5181132481087704E-2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32</v>
      </c>
      <c r="Y29" s="70">
        <v>8870976.3000000007</v>
      </c>
      <c r="Z29" s="70">
        <v>6653232.1900000004</v>
      </c>
      <c r="AA29" s="186">
        <f t="shared" si="4"/>
        <v>8.5181132481087704E-2</v>
      </c>
      <c r="AB29" s="72">
        <v>15</v>
      </c>
      <c r="AC29" s="73">
        <v>15</v>
      </c>
      <c r="AD29" s="70">
        <v>1338059.05</v>
      </c>
      <c r="AE29" s="70">
        <v>1003544.2875000001</v>
      </c>
      <c r="AF29" s="186">
        <f t="shared" si="5"/>
        <v>1.2848347391658384E-2</v>
      </c>
      <c r="AG29" s="73">
        <v>0</v>
      </c>
      <c r="AH29" s="71">
        <v>0</v>
      </c>
      <c r="AI29" s="72">
        <v>22</v>
      </c>
      <c r="AJ29" s="70">
        <v>4033645.3</v>
      </c>
      <c r="AK29" s="70">
        <v>3025233.95</v>
      </c>
      <c r="AL29" s="70">
        <v>3405615</v>
      </c>
      <c r="AM29" s="70">
        <v>2554211.2400000002</v>
      </c>
      <c r="AN29" s="186">
        <f t="shared" si="6"/>
        <v>3.873197978006284E-2</v>
      </c>
      <c r="AO29" s="72">
        <v>13</v>
      </c>
      <c r="AP29" s="70">
        <v>1193994.05</v>
      </c>
      <c r="AQ29" s="70">
        <v>895495.52</v>
      </c>
      <c r="AR29" s="186">
        <f t="shared" si="7"/>
        <v>1.1465002488472487E-2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41</v>
      </c>
      <c r="B30" s="169">
        <v>166919695.12486732</v>
      </c>
      <c r="C30" s="69">
        <v>84</v>
      </c>
      <c r="D30" s="70">
        <v>195637546.34</v>
      </c>
      <c r="E30" s="70">
        <v>146728159.755</v>
      </c>
      <c r="F30" s="186">
        <v>1.1706297729690822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0.56991284622726224</v>
      </c>
      <c r="K30" s="72">
        <v>23</v>
      </c>
      <c r="L30" s="70">
        <v>53526468.299999997</v>
      </c>
      <c r="M30" s="71">
        <v>40144851.225000001</v>
      </c>
      <c r="N30" s="72">
        <v>37</v>
      </c>
      <c r="O30" s="70">
        <v>73834495.460000008</v>
      </c>
      <c r="P30" s="70">
        <v>55375871.509999998</v>
      </c>
      <c r="Q30" s="186">
        <f t="shared" si="11"/>
        <v>0.44233543204573172</v>
      </c>
      <c r="R30" s="72">
        <v>2</v>
      </c>
      <c r="S30" s="70">
        <v>2851718.29</v>
      </c>
      <c r="T30" s="71">
        <v>2138788.71</v>
      </c>
      <c r="U30" s="72">
        <v>1</v>
      </c>
      <c r="V30" s="70">
        <v>13200</v>
      </c>
      <c r="W30" s="71">
        <v>9900</v>
      </c>
      <c r="X30" s="72">
        <v>35</v>
      </c>
      <c r="Y30" s="70">
        <v>70969577.170000002</v>
      </c>
      <c r="Z30" s="70">
        <v>53227182.799999997</v>
      </c>
      <c r="AA30" s="186">
        <f t="shared" si="4"/>
        <v>0.42517197935755824</v>
      </c>
      <c r="AB30" s="72">
        <v>10</v>
      </c>
      <c r="AC30" s="73">
        <v>11</v>
      </c>
      <c r="AD30" s="70">
        <v>3595952.4699999993</v>
      </c>
      <c r="AE30" s="70">
        <v>2696964.3525</v>
      </c>
      <c r="AF30" s="186">
        <f t="shared" si="5"/>
        <v>2.1543008854107849E-2</v>
      </c>
      <c r="AG30" s="73">
        <v>1</v>
      </c>
      <c r="AH30" s="71">
        <v>37000</v>
      </c>
      <c r="AI30" s="72">
        <v>26</v>
      </c>
      <c r="AJ30" s="70">
        <v>22337029.109999999</v>
      </c>
      <c r="AK30" s="70">
        <v>16752771.789999999</v>
      </c>
      <c r="AL30" s="70">
        <v>19126374.439999998</v>
      </c>
      <c r="AM30" s="70">
        <v>14344780.800000001</v>
      </c>
      <c r="AN30" s="186">
        <f t="shared" si="6"/>
        <v>0.13381901454642831</v>
      </c>
      <c r="AO30" s="72">
        <v>7</v>
      </c>
      <c r="AP30" s="70">
        <v>3368261.95</v>
      </c>
      <c r="AQ30" s="70">
        <v>2526196.4500000002</v>
      </c>
      <c r="AR30" s="186">
        <f t="shared" si="7"/>
        <v>2.017893662866033E-2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210922949.18026268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2"/>
        <v>1.0415531916929857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11"/>
        <v>0.9871988034931416</v>
      </c>
      <c r="R32" s="72">
        <v>1</v>
      </c>
      <c r="S32" s="70">
        <v>188440.1</v>
      </c>
      <c r="T32" s="71">
        <v>141330.07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156023244.08250001</v>
      </c>
      <c r="AA32" s="186">
        <f t="shared" si="4"/>
        <v>0.98628905635208475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0.98718246364006534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0.98718246364006534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8014124.2174426662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0.99002285274432877</v>
      </c>
      <c r="K33" s="72">
        <v>10</v>
      </c>
      <c r="L33" s="70">
        <v>3739253.33</v>
      </c>
      <c r="M33" s="71">
        <v>2804439.9975000001</v>
      </c>
      <c r="N33" s="72">
        <v>6</v>
      </c>
      <c r="O33" s="70">
        <v>2959424.25</v>
      </c>
      <c r="P33" s="70">
        <v>2219568.17</v>
      </c>
      <c r="Q33" s="186">
        <f t="shared" si="11"/>
        <v>0.36927606432139409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5</v>
      </c>
      <c r="Y33" s="70">
        <v>2884454.25</v>
      </c>
      <c r="Z33" s="70">
        <v>2163340.67</v>
      </c>
      <c r="AA33" s="186">
        <f t="shared" si="4"/>
        <v>0.3599213303584704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0.1858375811992653</v>
      </c>
      <c r="AG33" s="73">
        <v>0</v>
      </c>
      <c r="AH33" s="71">
        <v>0</v>
      </c>
      <c r="AI33" s="72">
        <v>5</v>
      </c>
      <c r="AJ33" s="70">
        <v>2087407.6300000001</v>
      </c>
      <c r="AK33" s="70">
        <v>1565555.69</v>
      </c>
      <c r="AL33" s="70">
        <v>1293773.4500000002</v>
      </c>
      <c r="AM33" s="70">
        <v>970330.07000000007</v>
      </c>
      <c r="AN33" s="186">
        <f t="shared" si="6"/>
        <v>0.26046609378187291</v>
      </c>
      <c r="AO33" s="72">
        <v>2</v>
      </c>
      <c r="AP33" s="70">
        <v>1235468.78</v>
      </c>
      <c r="AQ33" s="70">
        <v>926601.56</v>
      </c>
      <c r="AR33" s="186">
        <f t="shared" si="7"/>
        <v>0.15416142132049984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4001298.0000000005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181</v>
      </c>
      <c r="B35" s="127">
        <f>SUM(B36+B39)</f>
        <v>127613191.04983729</v>
      </c>
      <c r="C35" s="138">
        <f>SUM(C36+C39)</f>
        <v>52</v>
      </c>
      <c r="D35" s="139">
        <f t="shared" ref="D35:AQ35" si="12">SUM(D36+D39)</f>
        <v>109089975.53</v>
      </c>
      <c r="E35" s="139">
        <f t="shared" si="12"/>
        <v>85279009.158999994</v>
      </c>
      <c r="F35" s="187">
        <f>D35/B35</f>
        <v>0.85484873963692876</v>
      </c>
      <c r="G35" s="138">
        <f>SUM(G36+G39)</f>
        <v>52</v>
      </c>
      <c r="H35" s="139">
        <f t="shared" si="12"/>
        <v>109089975.53</v>
      </c>
      <c r="I35" s="139">
        <f t="shared" si="12"/>
        <v>85279009.158999994</v>
      </c>
      <c r="J35" s="187">
        <f t="shared" ref="J35" si="13">H35/B35</f>
        <v>0.85484873963692876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46</v>
      </c>
      <c r="O35" s="139">
        <f t="shared" si="12"/>
        <v>104183061.78999999</v>
      </c>
      <c r="P35" s="139">
        <f t="shared" si="12"/>
        <v>80980405.560000002</v>
      </c>
      <c r="Q35" s="187">
        <f t="shared" ref="Q35" si="14">O35/B35</f>
        <v>0.8163972778434242</v>
      </c>
      <c r="R35" s="138">
        <f t="shared" si="12"/>
        <v>1</v>
      </c>
      <c r="S35" s="139">
        <f t="shared" si="12"/>
        <v>960000</v>
      </c>
      <c r="T35" s="139">
        <f t="shared" si="12"/>
        <v>672000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45</v>
      </c>
      <c r="Y35" s="139">
        <f t="shared" si="12"/>
        <v>102632050.28999999</v>
      </c>
      <c r="Z35" s="139">
        <f t="shared" si="12"/>
        <v>79776495.210000008</v>
      </c>
      <c r="AA35" s="187">
        <f t="shared" si="4"/>
        <v>0.80424327176270272</v>
      </c>
      <c r="AB35" s="138">
        <f t="shared" si="12"/>
        <v>40</v>
      </c>
      <c r="AC35" s="138">
        <f t="shared" si="12"/>
        <v>71</v>
      </c>
      <c r="AD35" s="139">
        <f t="shared" si="12"/>
        <v>32942013.07</v>
      </c>
      <c r="AE35" s="139">
        <f t="shared" si="12"/>
        <v>28100408.407000005</v>
      </c>
      <c r="AF35" s="187">
        <f t="shared" si="5"/>
        <v>0.25813956064412669</v>
      </c>
      <c r="AG35" s="138">
        <f t="shared" si="12"/>
        <v>1</v>
      </c>
      <c r="AH35" s="139">
        <f t="shared" si="12"/>
        <v>139922.82999999999</v>
      </c>
      <c r="AI35" s="138">
        <f t="shared" si="12"/>
        <v>40</v>
      </c>
      <c r="AJ35" s="139">
        <f t="shared" si="12"/>
        <v>45343834.150000006</v>
      </c>
      <c r="AK35" s="139">
        <f t="shared" si="12"/>
        <v>37978378.850000001</v>
      </c>
      <c r="AL35" s="139">
        <f t="shared" si="12"/>
        <v>4000000</v>
      </c>
      <c r="AM35" s="139">
        <f t="shared" si="12"/>
        <v>3200000</v>
      </c>
      <c r="AN35" s="187">
        <f t="shared" si="6"/>
        <v>0.35532246922884092</v>
      </c>
      <c r="AO35" s="138">
        <f t="shared" si="12"/>
        <v>40</v>
      </c>
      <c r="AP35" s="139">
        <f t="shared" si="12"/>
        <v>42088996.140000001</v>
      </c>
      <c r="AQ35" s="139">
        <f t="shared" si="12"/>
        <v>35374508.439999998</v>
      </c>
      <c r="AR35" s="187">
        <f t="shared" si="7"/>
        <v>0.32981697106502739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87589131.82405968</v>
      </c>
      <c r="C36" s="140">
        <v>49</v>
      </c>
      <c r="D36" s="145">
        <v>72024287.349999994</v>
      </c>
      <c r="E36" s="145">
        <v>55626458.614999995</v>
      </c>
      <c r="F36" s="186">
        <f t="shared" si="1"/>
        <v>0.82229708012947544</v>
      </c>
      <c r="G36" s="148">
        <v>49</v>
      </c>
      <c r="H36" s="208">
        <v>72024287.349999994</v>
      </c>
      <c r="I36" s="208">
        <v>55626458.614999995</v>
      </c>
      <c r="J36" s="186">
        <f t="shared" si="2"/>
        <v>0.82229708012947544</v>
      </c>
      <c r="K36" s="142">
        <v>0</v>
      </c>
      <c r="L36" s="141">
        <v>0</v>
      </c>
      <c r="M36" s="143">
        <v>0</v>
      </c>
      <c r="N36" s="142">
        <v>43</v>
      </c>
      <c r="O36" s="146">
        <v>68289221.549999997</v>
      </c>
      <c r="P36" s="146">
        <v>52265333.379999995</v>
      </c>
      <c r="Q36" s="186">
        <f t="shared" si="11"/>
        <v>0.77965405213939765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42</v>
      </c>
      <c r="Y36" s="146">
        <v>66738210.049999997</v>
      </c>
      <c r="Z36" s="146">
        <v>51061423.030000001</v>
      </c>
      <c r="AA36" s="186">
        <f t="shared" si="4"/>
        <v>0.76194624447308212</v>
      </c>
      <c r="AB36" s="142">
        <v>38</v>
      </c>
      <c r="AC36" s="142">
        <v>68</v>
      </c>
      <c r="AD36" s="146">
        <v>17493579.510000002</v>
      </c>
      <c r="AE36" s="146">
        <v>15741661.559000002</v>
      </c>
      <c r="AF36" s="186">
        <f t="shared" si="5"/>
        <v>0.19972317507541187</v>
      </c>
      <c r="AG36" s="144">
        <v>1</v>
      </c>
      <c r="AH36" s="143">
        <v>139922.82999999999</v>
      </c>
      <c r="AI36" s="142">
        <v>37</v>
      </c>
      <c r="AJ36" s="146">
        <v>17058716.390000001</v>
      </c>
      <c r="AK36" s="146">
        <v>15350284.66</v>
      </c>
      <c r="AL36" s="146">
        <v>0</v>
      </c>
      <c r="AM36" s="146">
        <v>0</v>
      </c>
      <c r="AN36" s="186">
        <f t="shared" si="6"/>
        <v>0.19475836824442844</v>
      </c>
      <c r="AO36" s="142">
        <v>37</v>
      </c>
      <c r="AP36" s="146">
        <v>17058716.390000001</v>
      </c>
      <c r="AQ36" s="146">
        <v>15350284.66</v>
      </c>
      <c r="AR36" s="186">
        <f t="shared" si="7"/>
        <v>0.19475836824442844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48</v>
      </c>
      <c r="B37" s="169">
        <v>38941038.070041724</v>
      </c>
      <c r="C37" s="181">
        <v>46</v>
      </c>
      <c r="D37" s="182">
        <v>26047287.350000001</v>
      </c>
      <c r="E37" s="182">
        <v>23442558.615000002</v>
      </c>
      <c r="F37" s="186">
        <f t="shared" si="1"/>
        <v>0.66889042102960283</v>
      </c>
      <c r="G37" s="110">
        <v>46</v>
      </c>
      <c r="H37" s="109">
        <v>26047287.350000001</v>
      </c>
      <c r="I37" s="109">
        <v>23442558.615000002</v>
      </c>
      <c r="J37" s="186">
        <f t="shared" si="2"/>
        <v>0.66889042102960283</v>
      </c>
      <c r="K37" s="183">
        <v>0</v>
      </c>
      <c r="L37" s="182">
        <v>0</v>
      </c>
      <c r="M37" s="184">
        <v>0</v>
      </c>
      <c r="N37" s="183">
        <v>40</v>
      </c>
      <c r="O37" s="182">
        <v>22314391.550000001</v>
      </c>
      <c r="P37" s="182">
        <v>20082952.379999999</v>
      </c>
      <c r="Q37" s="186">
        <f t="shared" si="11"/>
        <v>0.57303021840003276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40</v>
      </c>
      <c r="Y37" s="182">
        <v>21723380.050000001</v>
      </c>
      <c r="Z37" s="182">
        <v>19551042.029999997</v>
      </c>
      <c r="AA37" s="186">
        <f t="shared" si="4"/>
        <v>0.5578531319819211</v>
      </c>
      <c r="AB37" s="183">
        <v>37</v>
      </c>
      <c r="AC37" s="185">
        <v>67</v>
      </c>
      <c r="AD37" s="182">
        <v>17480779.510000002</v>
      </c>
      <c r="AE37" s="182">
        <v>15732701.559000002</v>
      </c>
      <c r="AF37" s="186">
        <f t="shared" si="5"/>
        <v>0.44890378830060995</v>
      </c>
      <c r="AG37" s="185">
        <v>1</v>
      </c>
      <c r="AH37" s="184">
        <v>139922.82999999999</v>
      </c>
      <c r="AI37" s="183">
        <v>36</v>
      </c>
      <c r="AJ37" s="182">
        <v>17045916.390000001</v>
      </c>
      <c r="AK37" s="182">
        <v>15341324.66</v>
      </c>
      <c r="AL37" s="182">
        <v>0</v>
      </c>
      <c r="AM37" s="182">
        <v>0</v>
      </c>
      <c r="AN37" s="186">
        <f t="shared" si="6"/>
        <v>0.43773656879254674</v>
      </c>
      <c r="AO37" s="183">
        <v>36</v>
      </c>
      <c r="AP37" s="182">
        <v>17045916.390000001</v>
      </c>
      <c r="AQ37" s="182">
        <v>15341324.66</v>
      </c>
      <c r="AR37" s="186">
        <f t="shared" si="7"/>
        <v>0.43773656879254674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49</v>
      </c>
      <c r="B38" s="169">
        <v>48648093.754017957</v>
      </c>
      <c r="C38" s="118">
        <v>3</v>
      </c>
      <c r="D38" s="119">
        <v>45977000</v>
      </c>
      <c r="E38" s="119">
        <v>32183899.999999996</v>
      </c>
      <c r="F38" s="186">
        <f t="shared" si="1"/>
        <v>0.94509355767311343</v>
      </c>
      <c r="G38" s="115">
        <v>3</v>
      </c>
      <c r="H38" s="114">
        <v>45977000</v>
      </c>
      <c r="I38" s="114">
        <v>32183899.999999996</v>
      </c>
      <c r="J38" s="186">
        <f t="shared" si="2"/>
        <v>0.94509355767311343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11"/>
        <v>0.94504895160877367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4"/>
        <v>0.9253153931911694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2.6311411223472282E-4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2.6311411223472282E-4</v>
      </c>
      <c r="AO38" s="120">
        <v>1</v>
      </c>
      <c r="AP38" s="119">
        <v>12800</v>
      </c>
      <c r="AQ38" s="119">
        <v>8960</v>
      </c>
      <c r="AR38" s="186">
        <f t="shared" si="7"/>
        <v>2.6311411223472282E-4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50</v>
      </c>
      <c r="B39" s="170">
        <v>40024059.225777619</v>
      </c>
      <c r="C39" s="118">
        <v>3</v>
      </c>
      <c r="D39" s="119">
        <v>37065688.18</v>
      </c>
      <c r="E39" s="119">
        <v>29652550.544</v>
      </c>
      <c r="F39" s="186">
        <f t="shared" si="1"/>
        <v>0.92608518218781088</v>
      </c>
      <c r="G39" s="115">
        <v>3</v>
      </c>
      <c r="H39" s="114">
        <v>37065688.18</v>
      </c>
      <c r="I39" s="114">
        <v>29652550.544</v>
      </c>
      <c r="J39" s="186">
        <f t="shared" si="2"/>
        <v>0.92608518218781088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0.8968065941917871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4"/>
        <v>0.8968065941917871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0.38597868029463611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6"/>
        <v>0.70670287589877656</v>
      </c>
      <c r="AO39" s="120">
        <v>3</v>
      </c>
      <c r="AP39" s="119">
        <v>25030279.75</v>
      </c>
      <c r="AQ39" s="119">
        <v>20024223.780000001</v>
      </c>
      <c r="AR39" s="186">
        <f t="shared" si="7"/>
        <v>0.62538083927976928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182</v>
      </c>
      <c r="B40" s="127">
        <f>SUM(B41:B43)</f>
        <v>400280711.43022007</v>
      </c>
      <c r="C40" s="138">
        <f>SUM(C41:C43)</f>
        <v>2635</v>
      </c>
      <c r="D40" s="139">
        <f t="shared" ref="D40:AQ40" si="15">SUM(D41:D43)</f>
        <v>386579909.97000003</v>
      </c>
      <c r="E40" s="139">
        <f t="shared" si="15"/>
        <v>327943155.96150005</v>
      </c>
      <c r="F40" s="187">
        <f>D40/B40</f>
        <v>0.96577201681473357</v>
      </c>
      <c r="G40" s="138">
        <f t="shared" si="15"/>
        <v>2608</v>
      </c>
      <c r="H40" s="139">
        <f t="shared" si="15"/>
        <v>383364889.88000005</v>
      </c>
      <c r="I40" s="139">
        <f t="shared" si="15"/>
        <v>325210388.88500005</v>
      </c>
      <c r="J40" s="187">
        <f t="shared" ref="J40" si="16">H40/B40</f>
        <v>0.95774010321461889</v>
      </c>
      <c r="K40" s="138">
        <f t="shared" si="15"/>
        <v>574</v>
      </c>
      <c r="L40" s="139">
        <f t="shared" si="15"/>
        <v>81589928.350000024</v>
      </c>
      <c r="M40" s="139">
        <f t="shared" si="15"/>
        <v>69351438.877000004</v>
      </c>
      <c r="N40" s="138">
        <f t="shared" si="15"/>
        <v>1571</v>
      </c>
      <c r="O40" s="139">
        <f t="shared" si="15"/>
        <v>229876877.59999999</v>
      </c>
      <c r="P40" s="139">
        <f t="shared" si="15"/>
        <v>195401414.002</v>
      </c>
      <c r="Q40" s="187">
        <f t="shared" si="11"/>
        <v>0.57428917016420822</v>
      </c>
      <c r="R40" s="138">
        <f t="shared" si="15"/>
        <v>75</v>
      </c>
      <c r="S40" s="139">
        <f t="shared" si="15"/>
        <v>12798778.949999999</v>
      </c>
      <c r="T40" s="139">
        <f t="shared" si="15"/>
        <v>10878962.099999998</v>
      </c>
      <c r="U40" s="138">
        <f t="shared" si="15"/>
        <v>200</v>
      </c>
      <c r="V40" s="139">
        <f t="shared" si="15"/>
        <v>2498426.4200000004</v>
      </c>
      <c r="W40" s="139">
        <f t="shared" si="15"/>
        <v>2123662.5830000001</v>
      </c>
      <c r="X40" s="138">
        <f t="shared" si="15"/>
        <v>1496</v>
      </c>
      <c r="Y40" s="139">
        <f t="shared" si="15"/>
        <v>214579672.22999996</v>
      </c>
      <c r="Z40" s="139">
        <f t="shared" si="15"/>
        <v>182398789.31900001</v>
      </c>
      <c r="AA40" s="187">
        <f t="shared" si="4"/>
        <v>0.53607297604547977</v>
      </c>
      <c r="AB40" s="138">
        <f t="shared" si="15"/>
        <v>1132</v>
      </c>
      <c r="AC40" s="138">
        <f t="shared" si="15"/>
        <v>1212</v>
      </c>
      <c r="AD40" s="139">
        <f t="shared" si="15"/>
        <v>159090603.14999998</v>
      </c>
      <c r="AE40" s="139">
        <f t="shared" si="15"/>
        <v>135227012.33649999</v>
      </c>
      <c r="AF40" s="187">
        <f t="shared" si="5"/>
        <v>0.39744758767306687</v>
      </c>
      <c r="AG40" s="138">
        <f t="shared" si="15"/>
        <v>9</v>
      </c>
      <c r="AH40" s="139">
        <f t="shared" si="15"/>
        <v>1641093.31</v>
      </c>
      <c r="AI40" s="138">
        <f t="shared" si="15"/>
        <v>1127</v>
      </c>
      <c r="AJ40" s="139">
        <f t="shared" si="15"/>
        <v>159470600.28999999</v>
      </c>
      <c r="AK40" s="139">
        <f t="shared" si="15"/>
        <v>135550009.03</v>
      </c>
      <c r="AL40" s="139">
        <f t="shared" si="15"/>
        <v>84483754.090000004</v>
      </c>
      <c r="AM40" s="139">
        <f t="shared" si="15"/>
        <v>71811190.561000004</v>
      </c>
      <c r="AN40" s="187">
        <f t="shared" si="6"/>
        <v>0.39839691430597474</v>
      </c>
      <c r="AO40" s="138">
        <f t="shared" si="15"/>
        <v>887</v>
      </c>
      <c r="AP40" s="139">
        <f t="shared" si="15"/>
        <v>121885422.48</v>
      </c>
      <c r="AQ40" s="139">
        <f t="shared" si="15"/>
        <v>103602607.912</v>
      </c>
      <c r="AR40" s="187">
        <f t="shared" si="7"/>
        <v>0.30449986471868251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108851.52969647059</v>
      </c>
      <c r="C41" s="201">
        <v>5</v>
      </c>
      <c r="D41" s="147">
        <v>99811</v>
      </c>
      <c r="E41" s="147">
        <v>84839.35</v>
      </c>
      <c r="F41" s="202">
        <f t="shared" si="1"/>
        <v>0.91694623197597813</v>
      </c>
      <c r="G41" s="148">
        <v>5</v>
      </c>
      <c r="H41" s="147">
        <v>99811</v>
      </c>
      <c r="I41" s="147">
        <v>84839.35</v>
      </c>
      <c r="J41" s="202">
        <f t="shared" si="2"/>
        <v>0.91694623197597813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0.91694623197597813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0.91694623197597813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0.91694623197597813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0.91694623197597813</v>
      </c>
      <c r="AO41" s="148">
        <v>5</v>
      </c>
      <c r="AP41" s="147">
        <v>99811</v>
      </c>
      <c r="AQ41" s="147">
        <v>84839.35</v>
      </c>
      <c r="AR41" s="202">
        <f t="shared" si="7"/>
        <v>0.91694623197597813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387887053.09114361</v>
      </c>
      <c r="C42" s="203">
        <v>2569</v>
      </c>
      <c r="D42" s="109">
        <v>382490629.21000004</v>
      </c>
      <c r="E42" s="109">
        <v>324467267.34900004</v>
      </c>
      <c r="F42" s="202">
        <f t="shared" si="1"/>
        <v>0.98608764113641212</v>
      </c>
      <c r="G42" s="110">
        <v>2542</v>
      </c>
      <c r="H42" s="109">
        <v>379275609.12000006</v>
      </c>
      <c r="I42" s="109">
        <v>321734500.27250004</v>
      </c>
      <c r="J42" s="202">
        <f t="shared" si="2"/>
        <v>0.97779909408546284</v>
      </c>
      <c r="K42" s="110">
        <v>571</v>
      </c>
      <c r="L42" s="109">
        <v>81069928.350000024</v>
      </c>
      <c r="M42" s="111">
        <v>68909438.877000004</v>
      </c>
      <c r="N42" s="110">
        <v>1509</v>
      </c>
      <c r="O42" s="109">
        <v>226478405.32999998</v>
      </c>
      <c r="P42" s="109">
        <v>192512712.58200002</v>
      </c>
      <c r="Q42" s="202">
        <f t="shared" si="11"/>
        <v>0.58387719704783059</v>
      </c>
      <c r="R42" s="110">
        <v>74</v>
      </c>
      <c r="S42" s="109">
        <v>12743778.949999999</v>
      </c>
      <c r="T42" s="111">
        <v>10832212.099999998</v>
      </c>
      <c r="U42" s="110">
        <v>190</v>
      </c>
      <c r="V42" s="109">
        <v>2456281.5300000003</v>
      </c>
      <c r="W42" s="111">
        <v>2087839.423</v>
      </c>
      <c r="X42" s="110">
        <v>1435</v>
      </c>
      <c r="Y42" s="109">
        <v>211278344.84999996</v>
      </c>
      <c r="Z42" s="109">
        <v>179592661.05900002</v>
      </c>
      <c r="AA42" s="202">
        <f t="shared" si="4"/>
        <v>0.54469037614502414</v>
      </c>
      <c r="AB42" s="110">
        <v>1083</v>
      </c>
      <c r="AC42" s="112">
        <v>1162</v>
      </c>
      <c r="AD42" s="109">
        <v>156756976.00999999</v>
      </c>
      <c r="AE42" s="109">
        <v>133243429.2775</v>
      </c>
      <c r="AF42" s="202">
        <f t="shared" si="5"/>
        <v>0.40413046726044266</v>
      </c>
      <c r="AG42" s="112">
        <v>9</v>
      </c>
      <c r="AH42" s="111">
        <v>1641093.31</v>
      </c>
      <c r="AI42" s="110">
        <v>1071</v>
      </c>
      <c r="AJ42" s="109">
        <v>156501112.19</v>
      </c>
      <c r="AK42" s="109">
        <v>133025944.18000001</v>
      </c>
      <c r="AL42" s="109">
        <v>82548430.180000007</v>
      </c>
      <c r="AM42" s="109">
        <v>70166165.24000001</v>
      </c>
      <c r="AN42" s="202">
        <f t="shared" si="6"/>
        <v>0.4034708324054998</v>
      </c>
      <c r="AO42" s="110">
        <v>842</v>
      </c>
      <c r="AP42" s="109">
        <v>119799395.45</v>
      </c>
      <c r="AQ42" s="109">
        <v>101829484.972</v>
      </c>
      <c r="AR42" s="202">
        <f t="shared" si="7"/>
        <v>0.30885123516058727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12284806.80938</v>
      </c>
      <c r="C43" s="204">
        <v>61</v>
      </c>
      <c r="D43" s="114">
        <v>3989469.7600000002</v>
      </c>
      <c r="E43" s="114">
        <v>3391049.2625000002</v>
      </c>
      <c r="F43" s="202">
        <f t="shared" si="1"/>
        <v>0.32474827011148938</v>
      </c>
      <c r="G43" s="115">
        <v>61</v>
      </c>
      <c r="H43" s="114">
        <v>3989469.7600000002</v>
      </c>
      <c r="I43" s="114">
        <v>3391049.2625000002</v>
      </c>
      <c r="J43" s="202">
        <f t="shared" si="2"/>
        <v>0.32474827011148938</v>
      </c>
      <c r="K43" s="115">
        <v>3</v>
      </c>
      <c r="L43" s="114">
        <v>520000</v>
      </c>
      <c r="M43" s="116">
        <v>442000</v>
      </c>
      <c r="N43" s="115">
        <v>57</v>
      </c>
      <c r="O43" s="114">
        <v>3298661.27</v>
      </c>
      <c r="P43" s="114">
        <v>2803862.07</v>
      </c>
      <c r="Q43" s="202">
        <f t="shared" si="11"/>
        <v>0.26851551849242955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56</v>
      </c>
      <c r="Y43" s="114">
        <v>3201516.38</v>
      </c>
      <c r="Z43" s="114">
        <v>2721288.9099999997</v>
      </c>
      <c r="AA43" s="202">
        <f t="shared" si="4"/>
        <v>0.2606077921840414</v>
      </c>
      <c r="AB43" s="115">
        <v>44</v>
      </c>
      <c r="AC43" s="117">
        <v>45</v>
      </c>
      <c r="AD43" s="114">
        <v>2233816.14</v>
      </c>
      <c r="AE43" s="114">
        <v>1898743.709</v>
      </c>
      <c r="AF43" s="202">
        <f t="shared" si="5"/>
        <v>0.18183567512794596</v>
      </c>
      <c r="AG43" s="117">
        <v>0</v>
      </c>
      <c r="AH43" s="116">
        <v>0</v>
      </c>
      <c r="AI43" s="115">
        <v>51</v>
      </c>
      <c r="AJ43" s="114">
        <v>2869677.1</v>
      </c>
      <c r="AK43" s="114">
        <v>2439225.4999999995</v>
      </c>
      <c r="AL43" s="114">
        <v>1935323.91</v>
      </c>
      <c r="AM43" s="114">
        <v>1645025.321</v>
      </c>
      <c r="AN43" s="202">
        <f t="shared" si="6"/>
        <v>0.23359562299415837</v>
      </c>
      <c r="AO43" s="115">
        <v>40</v>
      </c>
      <c r="AP43" s="114">
        <v>1986216.0299999998</v>
      </c>
      <c r="AQ43" s="114">
        <v>1688283.5899999999</v>
      </c>
      <c r="AR43" s="202">
        <f t="shared" si="7"/>
        <v>0.16168068906736366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183</v>
      </c>
      <c r="B44" s="127">
        <f>SUM(B45:B48)</f>
        <v>346693423.87200534</v>
      </c>
      <c r="C44" s="138">
        <f>C45+C46+C47+C48</f>
        <v>197</v>
      </c>
      <c r="D44" s="139">
        <f t="shared" ref="D44:E44" si="17">D45+D46+D47+D48</f>
        <v>325304683.92000002</v>
      </c>
      <c r="E44" s="139">
        <f t="shared" si="17"/>
        <v>243978512.94</v>
      </c>
      <c r="F44" s="187">
        <f>D44/B44</f>
        <v>0.93830647344524831</v>
      </c>
      <c r="G44" s="138">
        <f>G45+G46+G47+G48</f>
        <v>157</v>
      </c>
      <c r="H44" s="139">
        <f t="shared" ref="H44:AE44" si="18">H45+H46+H47+H48</f>
        <v>246037879.94</v>
      </c>
      <c r="I44" s="139">
        <f t="shared" si="18"/>
        <v>184528409.95499998</v>
      </c>
      <c r="J44" s="187">
        <f t="shared" si="2"/>
        <v>0.70966987833848838</v>
      </c>
      <c r="K44" s="138">
        <f t="shared" si="18"/>
        <v>59</v>
      </c>
      <c r="L44" s="139">
        <f t="shared" si="18"/>
        <v>80853642.760000005</v>
      </c>
      <c r="M44" s="139">
        <f t="shared" si="18"/>
        <v>60640232.070000008</v>
      </c>
      <c r="N44" s="138">
        <f t="shared" si="18"/>
        <v>86</v>
      </c>
      <c r="O44" s="139">
        <f t="shared" si="18"/>
        <v>136098964.06</v>
      </c>
      <c r="P44" s="139">
        <f t="shared" si="18"/>
        <v>102074222.78999999</v>
      </c>
      <c r="Q44" s="187">
        <f t="shared" si="11"/>
        <v>0.39256286588881462</v>
      </c>
      <c r="R44" s="138">
        <f t="shared" si="18"/>
        <v>1</v>
      </c>
      <c r="S44" s="139">
        <f t="shared" si="18"/>
        <v>34698.800000000003</v>
      </c>
      <c r="T44" s="139">
        <f t="shared" si="18"/>
        <v>26024.1</v>
      </c>
      <c r="U44" s="138">
        <f t="shared" si="18"/>
        <v>12</v>
      </c>
      <c r="V44" s="139">
        <f t="shared" si="18"/>
        <v>826794.66</v>
      </c>
      <c r="W44" s="139">
        <f t="shared" si="18"/>
        <v>620095.995</v>
      </c>
      <c r="X44" s="138">
        <f t="shared" si="18"/>
        <v>85</v>
      </c>
      <c r="Y44" s="139">
        <f t="shared" si="18"/>
        <v>135237470.59999999</v>
      </c>
      <c r="Z44" s="139">
        <f t="shared" si="18"/>
        <v>101428102.69500001</v>
      </c>
      <c r="AA44" s="187">
        <f t="shared" si="4"/>
        <v>0.39007798039436681</v>
      </c>
      <c r="AB44" s="138">
        <f t="shared" si="18"/>
        <v>63</v>
      </c>
      <c r="AC44" s="138">
        <f t="shared" si="18"/>
        <v>85</v>
      </c>
      <c r="AD44" s="139">
        <f t="shared" si="18"/>
        <v>63550043.32</v>
      </c>
      <c r="AE44" s="139">
        <f t="shared" si="18"/>
        <v>47662532.49000001</v>
      </c>
      <c r="AF44" s="187">
        <f t="shared" si="5"/>
        <v>0.18330328452800951</v>
      </c>
      <c r="AG44" s="138">
        <f>SUM(AG45:AG48)</f>
        <v>1</v>
      </c>
      <c r="AH44" s="139">
        <f>SUM(AH45:AH48)</f>
        <v>32938.699999999997</v>
      </c>
      <c r="AI44" s="138">
        <f t="shared" ref="AI44:AM44" si="19">AI45+AI46+AI47+AI48</f>
        <v>75</v>
      </c>
      <c r="AJ44" s="139">
        <f t="shared" si="19"/>
        <v>81511133.859999999</v>
      </c>
      <c r="AK44" s="139">
        <f t="shared" si="19"/>
        <v>61133350.079999998</v>
      </c>
      <c r="AL44" s="139">
        <f t="shared" si="19"/>
        <v>36871541.75</v>
      </c>
      <c r="AM44" s="139">
        <f t="shared" si="19"/>
        <v>27653656.219999999</v>
      </c>
      <c r="AN44" s="187">
        <f t="shared" si="6"/>
        <v>0.23511012395231598</v>
      </c>
      <c r="AO44" s="138">
        <f t="shared" ref="AO44:AQ44" si="20">AO45+AO46+AO47+AO48</f>
        <v>61</v>
      </c>
      <c r="AP44" s="139">
        <f t="shared" si="20"/>
        <v>60939507.569999993</v>
      </c>
      <c r="AQ44" s="139">
        <f t="shared" si="20"/>
        <v>45704630.370000005</v>
      </c>
      <c r="AR44" s="187">
        <f t="shared" si="7"/>
        <v>0.17577347412421085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99422957.281830668</v>
      </c>
      <c r="C45" s="132">
        <v>27</v>
      </c>
      <c r="D45" s="133">
        <v>38653978.300000004</v>
      </c>
      <c r="E45" s="133">
        <v>28990483.725000001</v>
      </c>
      <c r="F45" s="186">
        <f t="shared" si="1"/>
        <v>0.38878322830841744</v>
      </c>
      <c r="G45" s="135">
        <v>27</v>
      </c>
      <c r="H45" s="133">
        <v>38653978.299999997</v>
      </c>
      <c r="I45" s="133">
        <v>28990483.724999998</v>
      </c>
      <c r="J45" s="186">
        <f t="shared" si="2"/>
        <v>0.38878322830841733</v>
      </c>
      <c r="K45" s="135">
        <v>1</v>
      </c>
      <c r="L45" s="133">
        <v>34737</v>
      </c>
      <c r="M45" s="136">
        <v>26052.75</v>
      </c>
      <c r="N45" s="135">
        <v>19</v>
      </c>
      <c r="O45" s="133">
        <v>29153857.949999999</v>
      </c>
      <c r="P45" s="133">
        <v>21865393.399999999</v>
      </c>
      <c r="Q45" s="186">
        <f t="shared" si="11"/>
        <v>0.29323064558780532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18</v>
      </c>
      <c r="Y45" s="133">
        <v>28818879.599999998</v>
      </c>
      <c r="Z45" s="133">
        <v>21614159.637500003</v>
      </c>
      <c r="AA45" s="186">
        <f t="shared" si="4"/>
        <v>0.28986142021815103</v>
      </c>
      <c r="AB45" s="135">
        <v>13</v>
      </c>
      <c r="AC45" s="137">
        <v>22</v>
      </c>
      <c r="AD45" s="133">
        <v>21386435.449999999</v>
      </c>
      <c r="AE45" s="133">
        <v>16039826.587500002</v>
      </c>
      <c r="AF45" s="186">
        <f t="shared" si="5"/>
        <v>0.2151056057342636</v>
      </c>
      <c r="AG45" s="137">
        <v>1</v>
      </c>
      <c r="AH45" s="136">
        <v>32938.699999999997</v>
      </c>
      <c r="AI45" s="135">
        <v>15</v>
      </c>
      <c r="AJ45" s="133">
        <v>27395075.57</v>
      </c>
      <c r="AK45" s="133">
        <v>20546306.609999999</v>
      </c>
      <c r="AL45" s="133">
        <v>10434700.67</v>
      </c>
      <c r="AM45" s="133">
        <v>7826025.5</v>
      </c>
      <c r="AN45" s="186">
        <f t="shared" si="6"/>
        <v>0.27554074349593294</v>
      </c>
      <c r="AO45" s="135">
        <v>12</v>
      </c>
      <c r="AP45" s="133">
        <v>21169611.039999999</v>
      </c>
      <c r="AQ45" s="133">
        <v>15877208.210000001</v>
      </c>
      <c r="AR45" s="186">
        <f t="shared" si="7"/>
        <v>0.212924777322719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10680068.8134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77926506.786985338</v>
      </c>
      <c r="C47" s="69">
        <v>26</v>
      </c>
      <c r="D47" s="70">
        <v>59429970.590000004</v>
      </c>
      <c r="E47" s="70">
        <v>44572477.942500003</v>
      </c>
      <c r="F47" s="186">
        <f t="shared" si="1"/>
        <v>0.76264127625345479</v>
      </c>
      <c r="G47" s="72">
        <v>23</v>
      </c>
      <c r="H47" s="70">
        <v>54205141.960000001</v>
      </c>
      <c r="I47" s="70">
        <v>40653856.469999999</v>
      </c>
      <c r="J47" s="186">
        <f t="shared" si="2"/>
        <v>0.69559311965787884</v>
      </c>
      <c r="K47" s="72">
        <v>9</v>
      </c>
      <c r="L47" s="70">
        <v>6820760.8300000001</v>
      </c>
      <c r="M47" s="71">
        <v>5115570.6225000005</v>
      </c>
      <c r="N47" s="72">
        <v>13</v>
      </c>
      <c r="O47" s="70">
        <v>40312909.079999998</v>
      </c>
      <c r="P47" s="70">
        <v>30234681.759999998</v>
      </c>
      <c r="Q47" s="186">
        <f t="shared" si="11"/>
        <v>0.51731959691452178</v>
      </c>
      <c r="R47" s="72">
        <v>0</v>
      </c>
      <c r="S47" s="70">
        <v>0</v>
      </c>
      <c r="T47" s="71">
        <v>0</v>
      </c>
      <c r="U47" s="72">
        <v>2</v>
      </c>
      <c r="V47" s="70">
        <v>161582.85</v>
      </c>
      <c r="W47" s="71">
        <v>121187.13750000001</v>
      </c>
      <c r="X47" s="72">
        <v>13</v>
      </c>
      <c r="Y47" s="70">
        <v>40151326.229999997</v>
      </c>
      <c r="Z47" s="70">
        <v>30113494.622499999</v>
      </c>
      <c r="AA47" s="186">
        <f t="shared" si="4"/>
        <v>0.51524606819288032</v>
      </c>
      <c r="AB47" s="72">
        <v>8</v>
      </c>
      <c r="AC47" s="73">
        <v>10</v>
      </c>
      <c r="AD47" s="70">
        <v>9253823.9299999997</v>
      </c>
      <c r="AE47" s="70">
        <v>6940367.9474999998</v>
      </c>
      <c r="AF47" s="186">
        <f t="shared" si="5"/>
        <v>0.11875065765870439</v>
      </c>
      <c r="AG47" s="73">
        <v>0</v>
      </c>
      <c r="AH47" s="71">
        <v>0</v>
      </c>
      <c r="AI47" s="72">
        <v>11</v>
      </c>
      <c r="AJ47" s="70">
        <v>15646669.59</v>
      </c>
      <c r="AK47" s="70">
        <v>11735002.15</v>
      </c>
      <c r="AL47" s="70">
        <v>14994552.59</v>
      </c>
      <c r="AM47" s="70">
        <v>11245914.41</v>
      </c>
      <c r="AN47" s="186">
        <f t="shared" si="6"/>
        <v>0.20078751422504648</v>
      </c>
      <c r="AO47" s="72">
        <v>8</v>
      </c>
      <c r="AP47" s="70">
        <v>9017354.9499999993</v>
      </c>
      <c r="AQ47" s="70">
        <v>6763016.1699999999</v>
      </c>
      <c r="AR47" s="186">
        <f t="shared" si="7"/>
        <v>0.11571614488827575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158663890.98978937</v>
      </c>
      <c r="C48" s="95">
        <v>144</v>
      </c>
      <c r="D48" s="91">
        <v>227220735.03</v>
      </c>
      <c r="E48" s="91">
        <v>170415551.27250001</v>
      </c>
      <c r="F48" s="186">
        <f t="shared" si="1"/>
        <v>1.4320885086867214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0.96542923991355822</v>
      </c>
      <c r="K48" s="93">
        <v>49</v>
      </c>
      <c r="L48" s="91">
        <v>73998144.930000007</v>
      </c>
      <c r="M48" s="96">
        <v>55498608.697500005</v>
      </c>
      <c r="N48" s="93">
        <v>54</v>
      </c>
      <c r="O48" s="91">
        <v>66632197.030000001</v>
      </c>
      <c r="P48" s="91">
        <v>49974147.630000003</v>
      </c>
      <c r="Q48" s="186">
        <f t="shared" si="11"/>
        <v>0.419958168265822</v>
      </c>
      <c r="R48" s="93">
        <v>0</v>
      </c>
      <c r="S48" s="91">
        <v>0</v>
      </c>
      <c r="T48" s="96">
        <v>0</v>
      </c>
      <c r="U48" s="93">
        <v>8</v>
      </c>
      <c r="V48" s="91">
        <v>364932.26</v>
      </c>
      <c r="W48" s="96">
        <v>273699.19500000001</v>
      </c>
      <c r="X48" s="93">
        <v>54</v>
      </c>
      <c r="Y48" s="91">
        <v>66267264.770000003</v>
      </c>
      <c r="Z48" s="91">
        <v>49700448.435000002</v>
      </c>
      <c r="AA48" s="186">
        <f t="shared" si="4"/>
        <v>0.41765813479429015</v>
      </c>
      <c r="AB48" s="93">
        <v>42</v>
      </c>
      <c r="AC48" s="94">
        <v>53</v>
      </c>
      <c r="AD48" s="91">
        <v>32909783.940000001</v>
      </c>
      <c r="AE48" s="91">
        <v>24682337.955000002</v>
      </c>
      <c r="AF48" s="186">
        <f t="shared" si="5"/>
        <v>0.20741823318903652</v>
      </c>
      <c r="AG48" s="94">
        <v>0</v>
      </c>
      <c r="AH48" s="96">
        <v>0</v>
      </c>
      <c r="AI48" s="93">
        <v>49</v>
      </c>
      <c r="AJ48" s="91">
        <v>38469388.700000003</v>
      </c>
      <c r="AK48" s="91">
        <v>28852041.32</v>
      </c>
      <c r="AL48" s="91">
        <v>11442288.49</v>
      </c>
      <c r="AM48" s="91">
        <v>8581716.3100000005</v>
      </c>
      <c r="AN48" s="186">
        <f t="shared" si="6"/>
        <v>0.24245837197119827</v>
      </c>
      <c r="AO48" s="93">
        <v>41</v>
      </c>
      <c r="AP48" s="91">
        <v>30752541.579999998</v>
      </c>
      <c r="AQ48" s="91">
        <v>23064405.989999998</v>
      </c>
      <c r="AR48" s="186">
        <f t="shared" si="7"/>
        <v>0.19382193004442985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184</v>
      </c>
      <c r="B49" s="127">
        <f>SUM(B50:B52)</f>
        <v>13337662.8378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0.27448100349520144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0.27448100349520144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7713331.9515000004</v>
      </c>
      <c r="C50" s="132">
        <v>4</v>
      </c>
      <c r="D50" s="133">
        <v>3030195.58</v>
      </c>
      <c r="E50" s="133">
        <v>2272646.6850000001</v>
      </c>
      <c r="F50" s="186">
        <f t="shared" si="1"/>
        <v>0.3928517013209476</v>
      </c>
      <c r="G50" s="135">
        <v>4</v>
      </c>
      <c r="H50" s="133">
        <v>3030195.58</v>
      </c>
      <c r="I50" s="133">
        <v>2272646.6850000001</v>
      </c>
      <c r="J50" s="186">
        <f t="shared" si="2"/>
        <v>0.3928517013209476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  <c r="AS50" s="207"/>
      <c r="AT50" s="207"/>
      <c r="AU50" s="207"/>
      <c r="AV50" s="207"/>
      <c r="AW50" s="207"/>
    </row>
    <row r="51" spans="1:49" ht="40.5" x14ac:dyDescent="0.3">
      <c r="A51" s="159" t="s">
        <v>62</v>
      </c>
      <c r="B51" s="168">
        <v>2808919.7094000001</v>
      </c>
      <c r="C51" s="69">
        <v>3</v>
      </c>
      <c r="D51" s="70">
        <v>421000</v>
      </c>
      <c r="E51" s="70">
        <v>315750</v>
      </c>
      <c r="F51" s="186">
        <f t="shared" si="1"/>
        <v>0.14987968456027095</v>
      </c>
      <c r="G51" s="72">
        <v>3</v>
      </c>
      <c r="H51" s="70">
        <v>421000</v>
      </c>
      <c r="I51" s="70">
        <v>315750</v>
      </c>
      <c r="J51" s="186">
        <f t="shared" si="2"/>
        <v>0.14987968456027095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2815411.1769000003</v>
      </c>
      <c r="C52" s="95">
        <v>3</v>
      </c>
      <c r="D52" s="91">
        <v>209739.5</v>
      </c>
      <c r="E52" s="91">
        <v>157304.625</v>
      </c>
      <c r="F52" s="186">
        <f t="shared" si="1"/>
        <v>7.449693377680644E-2</v>
      </c>
      <c r="G52" s="93">
        <v>3</v>
      </c>
      <c r="H52" s="91">
        <v>209739.5</v>
      </c>
      <c r="I52" s="91">
        <v>157304.625</v>
      </c>
      <c r="J52" s="186">
        <f t="shared" si="2"/>
        <v>7.449693377680644E-2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185</v>
      </c>
      <c r="B53" s="127">
        <f>B54</f>
        <v>181483607.33564663</v>
      </c>
      <c r="C53" s="138">
        <f>C54</f>
        <v>88</v>
      </c>
      <c r="D53" s="139">
        <f>D54</f>
        <v>95553350.180000007</v>
      </c>
      <c r="E53" s="139">
        <f>E54</f>
        <v>71665012.635000005</v>
      </c>
      <c r="F53" s="187">
        <f t="shared" ref="F53" si="21">F54</f>
        <v>0.52651229266827348</v>
      </c>
      <c r="G53" s="138">
        <f t="shared" ref="G53:AR53" si="22">G54</f>
        <v>88</v>
      </c>
      <c r="H53" s="139">
        <f t="shared" si="22"/>
        <v>95553350.180000007</v>
      </c>
      <c r="I53" s="139">
        <f t="shared" si="22"/>
        <v>71665012.635000005</v>
      </c>
      <c r="J53" s="187">
        <f t="shared" si="22"/>
        <v>0.52651229266827348</v>
      </c>
      <c r="K53" s="138">
        <f t="shared" si="22"/>
        <v>1</v>
      </c>
      <c r="L53" s="139">
        <f t="shared" si="22"/>
        <v>847113.07</v>
      </c>
      <c r="M53" s="139">
        <f t="shared" si="22"/>
        <v>635334.80249999999</v>
      </c>
      <c r="N53" s="138">
        <f t="shared" si="22"/>
        <v>72</v>
      </c>
      <c r="O53" s="139">
        <f t="shared" si="22"/>
        <v>85019934.019999996</v>
      </c>
      <c r="P53" s="139">
        <f t="shared" si="22"/>
        <v>63764950.270000003</v>
      </c>
      <c r="Q53" s="187">
        <f t="shared" si="22"/>
        <v>0.46847169983104342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72</v>
      </c>
      <c r="Y53" s="139">
        <f t="shared" si="22"/>
        <v>84888431.079999998</v>
      </c>
      <c r="Z53" s="139">
        <f t="shared" si="22"/>
        <v>63666323.065000005</v>
      </c>
      <c r="AA53" s="187">
        <f t="shared" si="22"/>
        <v>0.46774710028218836</v>
      </c>
      <c r="AB53" s="138">
        <f t="shared" si="22"/>
        <v>66</v>
      </c>
      <c r="AC53" s="138">
        <f t="shared" si="22"/>
        <v>105</v>
      </c>
      <c r="AD53" s="139">
        <f t="shared" si="22"/>
        <v>75481569.730000004</v>
      </c>
      <c r="AE53" s="139">
        <f t="shared" si="22"/>
        <v>56611177.297499999</v>
      </c>
      <c r="AF53" s="187">
        <f t="shared" si="22"/>
        <v>0.41591398164353144</v>
      </c>
      <c r="AG53" s="138">
        <f t="shared" si="22"/>
        <v>0</v>
      </c>
      <c r="AH53" s="138">
        <f t="shared" si="22"/>
        <v>0</v>
      </c>
      <c r="AI53" s="138">
        <f t="shared" si="22"/>
        <v>47</v>
      </c>
      <c r="AJ53" s="139">
        <f t="shared" si="22"/>
        <v>64186892.319999993</v>
      </c>
      <c r="AK53" s="139">
        <f t="shared" si="22"/>
        <v>48140168.93</v>
      </c>
      <c r="AL53" s="138">
        <f t="shared" si="22"/>
        <v>0</v>
      </c>
      <c r="AM53" s="138">
        <f t="shared" si="22"/>
        <v>0</v>
      </c>
      <c r="AN53" s="187">
        <f t="shared" si="22"/>
        <v>0.35367873309509945</v>
      </c>
      <c r="AO53" s="138">
        <f t="shared" si="22"/>
        <v>47</v>
      </c>
      <c r="AP53" s="139">
        <f t="shared" si="22"/>
        <v>64186892.32</v>
      </c>
      <c r="AQ53" s="139">
        <f t="shared" si="22"/>
        <v>48140168.93</v>
      </c>
      <c r="AR53" s="187">
        <f t="shared" si="22"/>
        <v>0.35367873309509945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181483607.33564663</v>
      </c>
      <c r="C54" s="152">
        <v>88</v>
      </c>
      <c r="D54" s="153">
        <v>95553350.180000007</v>
      </c>
      <c r="E54" s="153">
        <v>71665012.635000005</v>
      </c>
      <c r="F54" s="186">
        <f t="shared" si="1"/>
        <v>0.52651229266827348</v>
      </c>
      <c r="G54" s="209">
        <v>88</v>
      </c>
      <c r="H54" s="210">
        <v>95553350.180000007</v>
      </c>
      <c r="I54" s="210">
        <v>71665012.635000005</v>
      </c>
      <c r="J54" s="186">
        <f t="shared" si="2"/>
        <v>0.52651229266827348</v>
      </c>
      <c r="K54" s="154">
        <v>1</v>
      </c>
      <c r="L54" s="153">
        <v>847113.07</v>
      </c>
      <c r="M54" s="155">
        <v>635334.80249999999</v>
      </c>
      <c r="N54" s="154">
        <v>72</v>
      </c>
      <c r="O54" s="153">
        <v>85019934.019999996</v>
      </c>
      <c r="P54" s="153">
        <v>63764950.270000003</v>
      </c>
      <c r="Q54" s="186">
        <f t="shared" si="11"/>
        <v>0.46847169983104342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72</v>
      </c>
      <c r="Y54" s="153">
        <v>84888431.079999998</v>
      </c>
      <c r="Z54" s="153">
        <v>63666323.065000005</v>
      </c>
      <c r="AA54" s="186">
        <f t="shared" si="4"/>
        <v>0.46774710028218836</v>
      </c>
      <c r="AB54" s="154">
        <v>66</v>
      </c>
      <c r="AC54" s="156">
        <v>105</v>
      </c>
      <c r="AD54" s="153">
        <v>75481569.730000004</v>
      </c>
      <c r="AE54" s="153">
        <v>56611177.297499999</v>
      </c>
      <c r="AF54" s="186">
        <f t="shared" si="5"/>
        <v>0.41591398164353144</v>
      </c>
      <c r="AG54" s="156">
        <v>0</v>
      </c>
      <c r="AH54" s="155">
        <v>0</v>
      </c>
      <c r="AI54" s="154">
        <v>47</v>
      </c>
      <c r="AJ54" s="153">
        <v>64186892.319999993</v>
      </c>
      <c r="AK54" s="153">
        <v>48140168.93</v>
      </c>
      <c r="AL54" s="153">
        <v>0</v>
      </c>
      <c r="AM54" s="153">
        <v>0</v>
      </c>
      <c r="AN54" s="186">
        <f t="shared" si="6"/>
        <v>0.35367873309509945</v>
      </c>
      <c r="AO54" s="154">
        <v>47</v>
      </c>
      <c r="AP54" s="153">
        <v>64186892.32</v>
      </c>
      <c r="AQ54" s="153">
        <v>48140168.93</v>
      </c>
      <c r="AR54" s="186">
        <f t="shared" si="7"/>
        <v>0.35367873309509945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3033707803.7541051</v>
      </c>
      <c r="C55" s="128">
        <f>SUM(C4+C24+C35+C40+C44+C49+C53)</f>
        <v>9293</v>
      </c>
      <c r="D55" s="129">
        <f>SUM(D4+D24+D35+D40+D44+D49+D53)</f>
        <v>3148824173.0300002</v>
      </c>
      <c r="E55" s="129">
        <f>SUM(E4+E24+E35+E40+E44+E49+E53)</f>
        <v>2345893536.8105001</v>
      </c>
      <c r="F55" s="187">
        <f>D55/B55</f>
        <v>1.0379457669368957</v>
      </c>
      <c r="G55" s="128">
        <f>SUM(G4+G24+G35+G40+G44+G49+G53)</f>
        <v>8699</v>
      </c>
      <c r="H55" s="130">
        <f>SUM(H4+H24+H35+H40+H44+H49+H53)</f>
        <v>2486550266.0099998</v>
      </c>
      <c r="I55" s="130">
        <f>SUM(I4+I24+I35+I40+I44+I49+I53)</f>
        <v>1848866604.5364997</v>
      </c>
      <c r="J55" s="187">
        <f t="shared" si="2"/>
        <v>0.81964065983315293</v>
      </c>
      <c r="K55" s="128">
        <f t="shared" ref="K55:P55" si="23">SUM(K4+K24+K35+K40+K44+K49+K53)</f>
        <v>1440</v>
      </c>
      <c r="L55" s="130">
        <f t="shared" si="23"/>
        <v>685037592.69000006</v>
      </c>
      <c r="M55" s="130">
        <f t="shared" si="23"/>
        <v>517708808.88450003</v>
      </c>
      <c r="N55" s="128">
        <f t="shared" si="23"/>
        <v>6749</v>
      </c>
      <c r="O55" s="130">
        <f t="shared" si="23"/>
        <v>1679142789.8599999</v>
      </c>
      <c r="P55" s="130">
        <f t="shared" si="23"/>
        <v>1232831159.1345</v>
      </c>
      <c r="Q55" s="187">
        <f t="shared" si="11"/>
        <v>0.55349522712178167</v>
      </c>
      <c r="R55" s="128">
        <f t="shared" ref="R55:Z55" si="24">SUM(R4+R24+R35+R40+R44+R49+R53)</f>
        <v>117</v>
      </c>
      <c r="S55" s="130">
        <f t="shared" si="24"/>
        <v>29145043.859999996</v>
      </c>
      <c r="T55" s="130">
        <f t="shared" si="24"/>
        <v>22185308.859999999</v>
      </c>
      <c r="U55" s="128">
        <f t="shared" si="24"/>
        <v>327</v>
      </c>
      <c r="V55" s="130">
        <f t="shared" si="24"/>
        <v>6313334.3900000015</v>
      </c>
      <c r="W55" s="130">
        <f t="shared" si="24"/>
        <v>5073495.2855000002</v>
      </c>
      <c r="X55" s="128">
        <f t="shared" si="24"/>
        <v>6632</v>
      </c>
      <c r="Y55" s="130">
        <f t="shared" si="24"/>
        <v>1643684411.6099997</v>
      </c>
      <c r="Z55" s="130">
        <f t="shared" si="24"/>
        <v>1205572354.9890001</v>
      </c>
      <c r="AA55" s="187">
        <f t="shared" si="4"/>
        <v>0.54180709479535205</v>
      </c>
      <c r="AB55" s="128">
        <f>SUM(AB4+AB24+AB35+AB40+AB44+AB49+AB53)</f>
        <v>4777</v>
      </c>
      <c r="AC55" s="128">
        <f>SUM(AC4+AC24+AC35+AC40+AC44+AC49+AC53)</f>
        <v>4990</v>
      </c>
      <c r="AD55" s="130">
        <f>SUM(AD4+AD24+AD35+AD40+AD44+AD49+AD53)</f>
        <v>747587514.48999989</v>
      </c>
      <c r="AE55" s="206">
        <f>SUM(AE4+AE24+AE35+AE40+AE44+AE49+AE53)</f>
        <v>531201202.20350003</v>
      </c>
      <c r="AF55" s="187">
        <f t="shared" si="5"/>
        <v>0.24642700050574648</v>
      </c>
      <c r="AG55" s="128">
        <f t="shared" ref="AG55:AM55" si="25">SUM(AG4+AG24+AG35+AG40+AG44+AG49+AG53)</f>
        <v>27</v>
      </c>
      <c r="AH55" s="130">
        <f t="shared" si="25"/>
        <v>4922761.5100000007</v>
      </c>
      <c r="AI55" s="128">
        <f t="shared" si="25"/>
        <v>5994</v>
      </c>
      <c r="AJ55" s="129">
        <f t="shared" si="25"/>
        <v>1072953243.4199998</v>
      </c>
      <c r="AK55" s="129">
        <f t="shared" si="25"/>
        <v>773527764.84000003</v>
      </c>
      <c r="AL55" s="129">
        <f t="shared" si="25"/>
        <v>371995803.60000002</v>
      </c>
      <c r="AM55" s="129">
        <f t="shared" si="25"/>
        <v>287645226.66100001</v>
      </c>
      <c r="AN55" s="187">
        <f t="shared" si="6"/>
        <v>0.35367718739829146</v>
      </c>
      <c r="AO55" s="128">
        <f>SUM(AO4+AO24+AO35+AO40+AO44+AO49+AO53)</f>
        <v>5354</v>
      </c>
      <c r="AP55" s="130">
        <f>SUM(AP4+AP24+AP35+AP40+AP44+AP49+AP53)</f>
        <v>887110517.58000004</v>
      </c>
      <c r="AQ55" s="130">
        <f>SUM(AQ4+AQ24+AQ35+AQ40+AQ44+AQ49+AQ53)</f>
        <v>630224510.80199993</v>
      </c>
      <c r="AR55" s="187">
        <f t="shared" si="7"/>
        <v>0.29241791727015781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7" t="s">
        <v>66</v>
      </c>
      <c r="B1" s="237" t="s">
        <v>67</v>
      </c>
      <c r="C1" s="237"/>
      <c r="D1" s="237" t="s">
        <v>200</v>
      </c>
      <c r="E1" s="237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1" t="s">
        <v>202</v>
      </c>
      <c r="M1" s="232"/>
      <c r="N1" s="233"/>
      <c r="O1" s="234" t="s">
        <v>70</v>
      </c>
    </row>
    <row r="2" spans="1:15" ht="30.75" customHeight="1" thickBot="1" x14ac:dyDescent="0.3">
      <c r="A2" s="238"/>
      <c r="B2" s="239"/>
      <c r="C2" s="238"/>
      <c r="D2" s="240"/>
      <c r="E2" s="238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5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grudnia 2019 r'!Z5</f>
        <v>6135577.9800000004</v>
      </c>
      <c r="G3" s="16">
        <f>F3/'Dane - 31 grudnia 2019 r'!$B$1</f>
        <v>1441393.0932412432</v>
      </c>
      <c r="H3" s="17">
        <f>G3/E3</f>
        <v>0.97342753842081875</v>
      </c>
      <c r="I3" s="16">
        <f>'Dane - 31 grudnia 2019 r'!AK5</f>
        <v>382500</v>
      </c>
      <c r="J3" s="16">
        <f>I3/'Dane - 31 grudnia 2019 r'!$B$1</f>
        <v>89858.340968355755</v>
      </c>
      <c r="K3" s="17">
        <f>J3/E3</f>
        <v>6.0684752872452799E-2</v>
      </c>
      <c r="L3" s="16">
        <f>'Dane - 31 grudnia 2019 r'!AQ5</f>
        <v>0</v>
      </c>
      <c r="M3" s="16">
        <f>L3/'Dane - 31 grudnia 2019 r'!$B$1</f>
        <v>0</v>
      </c>
      <c r="N3" s="17">
        <f>M3/E3</f>
        <v>0</v>
      </c>
      <c r="O3" s="19">
        <f>'Dane - 31 grudnia 2019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grudnia 2019 r'!Z6</f>
        <v>11427984.9575</v>
      </c>
      <c r="G4" s="22">
        <f>F4/'Dane - 31 grudnia 2019 r'!$B$1</f>
        <v>2684705.2781497398</v>
      </c>
      <c r="H4" s="18">
        <f t="shared" ref="H4:H53" si="0">G4/E4</f>
        <v>0.74668482218043108</v>
      </c>
      <c r="I4" s="22">
        <f>'Dane - 31 grudnia 2019 r'!AK6</f>
        <v>8463366.7799999993</v>
      </c>
      <c r="J4" s="22">
        <f>I4/'Dane - 31 grudnia 2019 r'!$B$1</f>
        <v>1988246.0074705754</v>
      </c>
      <c r="K4" s="18">
        <f>J4/E4</f>
        <v>0.55298178486179261</v>
      </c>
      <c r="L4" s="22">
        <f>'Dane - 31 grudnia 2019 r'!AQ6</f>
        <v>3980583.99</v>
      </c>
      <c r="M4" s="22">
        <f>L4/'Dane - 31 grudnia 2019 r'!$B$1</f>
        <v>935133.78673620406</v>
      </c>
      <c r="N4" s="18">
        <f t="shared" ref="N4:N53" si="1">M4/E4</f>
        <v>0.26008449081802365</v>
      </c>
      <c r="O4" s="23">
        <f>'Dane - 31 grudnia 2019 r'!X6</f>
        <v>275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grudnia 2019 r'!Z7</f>
        <v>0</v>
      </c>
      <c r="G5" s="22">
        <f>F5/'Dane - 31 grudnia 2019 r'!$B$1</f>
        <v>0</v>
      </c>
      <c r="H5" s="18">
        <f t="shared" si="0"/>
        <v>0</v>
      </c>
      <c r="I5" s="22">
        <f>'Dane - 31 grudnia 2019 r'!AK7</f>
        <v>0</v>
      </c>
      <c r="J5" s="22">
        <f>I5/'Dane - 31 grudnia 2019 r'!$B$1</f>
        <v>0</v>
      </c>
      <c r="K5" s="18">
        <f>J5/E5</f>
        <v>0</v>
      </c>
      <c r="L5" s="22">
        <f>'Dane - 31 grudnia 2019 r'!AQ7</f>
        <v>0</v>
      </c>
      <c r="M5" s="22">
        <f>L5/'Dane - 31 grudnia 2019 r'!$B$1</f>
        <v>0</v>
      </c>
      <c r="N5" s="18">
        <f t="shared" si="1"/>
        <v>0</v>
      </c>
      <c r="O5" s="23">
        <f>'Dane - 31 grudnia 2019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66226422.134999998</v>
      </c>
      <c r="G6" s="46">
        <f t="shared" si="2"/>
        <v>15558160.578617239</v>
      </c>
      <c r="H6" s="47">
        <f t="shared" si="0"/>
        <v>0.53029136577170688</v>
      </c>
      <c r="I6" s="46">
        <f t="shared" si="2"/>
        <v>50379787.93</v>
      </c>
      <c r="J6" s="46">
        <f t="shared" si="2"/>
        <v>11835409.573143516</v>
      </c>
      <c r="K6" s="47">
        <f>J6/E6</f>
        <v>0.40340344061210481</v>
      </c>
      <c r="L6" s="46">
        <f t="shared" si="2"/>
        <v>36738252.890000001</v>
      </c>
      <c r="M6" s="46">
        <f t="shared" si="2"/>
        <v>8630688.7706439253</v>
      </c>
      <c r="N6" s="47">
        <f t="shared" si="1"/>
        <v>0.29417229065147438</v>
      </c>
      <c r="O6" s="48">
        <f>SUM(O7:O9)</f>
        <v>19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- 31 grudnia 2019 r'!Z9</f>
        <v>45459485.762500003</v>
      </c>
      <c r="G7" s="22">
        <f>F7/'Dane - 31 grudnia 2019 r'!$B$1</f>
        <v>10679513.652007423</v>
      </c>
      <c r="H7" s="18">
        <f t="shared" si="0"/>
        <v>0.72343699515074789</v>
      </c>
      <c r="I7" s="22">
        <f>'Dane - 31 grudnia 2019 r'!AK9</f>
        <v>30645867.670000002</v>
      </c>
      <c r="J7" s="22">
        <f>I7/'Dane - 31 grudnia 2019 r'!$B$1</f>
        <v>7199442.6832992695</v>
      </c>
      <c r="K7" s="18">
        <f>J7/E7</f>
        <v>0.48769479128734022</v>
      </c>
      <c r="L7" s="22">
        <f>'Dane - 31 grudnia 2019 r'!AQ9</f>
        <v>22313949.739999998</v>
      </c>
      <c r="M7" s="22">
        <f>L7/'Dane - 31 grudnia 2019 r'!$B$1</f>
        <v>5242077.1348697338</v>
      </c>
      <c r="N7" s="18">
        <f t="shared" si="1"/>
        <v>0.35510161364752435</v>
      </c>
      <c r="O7" s="23">
        <f>'Dane - 31 grudnia 2019 r'!X9</f>
        <v>9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- 31 grudnia 2019 r'!Z10</f>
        <v>20580945.9725</v>
      </c>
      <c r="G8" s="22">
        <f>F8/'Dane - 31 grudnia 2019 r'!$B$1</f>
        <v>4834953.3611717997</v>
      </c>
      <c r="H8" s="18">
        <f t="shared" si="0"/>
        <v>0.41125082197131474</v>
      </c>
      <c r="I8" s="22">
        <f>'Dane - 31 grudnia 2019 r'!AK10</f>
        <v>19547929.869999997</v>
      </c>
      <c r="J8" s="22">
        <f>I8/'Dane - 31 grudnia 2019 r'!$B$1</f>
        <v>4592273.3267554669</v>
      </c>
      <c r="K8" s="18">
        <f t="shared" ref="K8:K53" si="3">J8/E8</f>
        <v>0.39060897577870624</v>
      </c>
      <c r="L8" s="22">
        <f>'Dane - 31 grudnia 2019 r'!AQ10</f>
        <v>14238312.76</v>
      </c>
      <c r="M8" s="22">
        <f>L8/'Dane - 31 grudnia 2019 r'!$B$1</f>
        <v>3344918.0726854131</v>
      </c>
      <c r="N8" s="18">
        <f t="shared" si="1"/>
        <v>0.28451159795369596</v>
      </c>
      <c r="O8" s="23">
        <f>'Dane - 31 grudnia 2019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- 31 grudnia 2019 r'!Z11</f>
        <v>185990.39999999999</v>
      </c>
      <c r="G9" s="22">
        <f>F9/'Dane - 31 grudnia 2019 r'!$B$1</f>
        <v>43693.565438015357</v>
      </c>
      <c r="H9" s="18">
        <f t="shared" si="0"/>
        <v>1.5494172141140197E-2</v>
      </c>
      <c r="I9" s="22">
        <f>'Dane - 31 grudnia 2019 r'!AK11</f>
        <v>185990.38999999998</v>
      </c>
      <c r="J9" s="22">
        <f>I9/'Dane - 31 grudnia 2019 r'!$B$1</f>
        <v>43693.563088777686</v>
      </c>
      <c r="K9" s="18">
        <f t="shared" si="3"/>
        <v>1.5494171308077193E-2</v>
      </c>
      <c r="L9" s="22">
        <f>'Dane - 31 grudnia 2019 r'!AQ11</f>
        <v>185990.39</v>
      </c>
      <c r="M9" s="22">
        <f>L9/'Dane - 31 grudnia 2019 r'!$B$1</f>
        <v>43693.563088777693</v>
      </c>
      <c r="N9" s="18">
        <f t="shared" si="1"/>
        <v>1.5494171308077197E-2</v>
      </c>
      <c r="O9" s="23">
        <f>'Dane - 31 grudnia 2019 r'!X11</f>
        <v>4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grudnia 2019 r'!Z12</f>
        <v>12101153.34</v>
      </c>
      <c r="G10" s="22">
        <f>F10/'Dane - 31 grudnia 2019 r'!$B$1</f>
        <v>2842848.5305518354</v>
      </c>
      <c r="H10" s="18">
        <f t="shared" si="0"/>
        <v>0.50405115789926158</v>
      </c>
      <c r="I10" s="22">
        <f>'Dane - 31 grudnia 2019 r'!AK12</f>
        <v>10676715.850000001</v>
      </c>
      <c r="J10" s="22">
        <f>I10/'Dane - 31 grudnia 2019 r'!$B$1</f>
        <v>2508214.3092066627</v>
      </c>
      <c r="K10" s="18">
        <f t="shared" si="3"/>
        <v>0.4447188491501175</v>
      </c>
      <c r="L10" s="22">
        <f>'Dane - 31 grudnia 2019 r'!AQ12</f>
        <v>10404068.640000001</v>
      </c>
      <c r="M10" s="22">
        <f>L10/'Dane - 31 grudnia 2019 r'!$B$1</f>
        <v>2444162.9995066598</v>
      </c>
      <c r="N10" s="18">
        <f t="shared" si="1"/>
        <v>0.4333622339550815</v>
      </c>
      <c r="O10" s="23">
        <f>'Dane - 31 grudnia 2019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grudnia 2019 r'!Z13</f>
        <v>27490381</v>
      </c>
      <c r="G11" s="22">
        <f>F11/'Dane - 31 grudnia 2019 r'!$B$1</f>
        <v>6458143.8673150558</v>
      </c>
      <c r="H11" s="18">
        <f t="shared" si="0"/>
        <v>0.87863069820946671</v>
      </c>
      <c r="I11" s="22">
        <f>'Dane - 31 grudnia 2019 r'!AK13</f>
        <v>26835697.870000001</v>
      </c>
      <c r="J11" s="22">
        <f>I11/'Dane - 31 grudnia 2019 r'!$B$1</f>
        <v>6304343.2400685977</v>
      </c>
      <c r="K11" s="18">
        <f t="shared" si="3"/>
        <v>0.85770611751275472</v>
      </c>
      <c r="L11" s="22">
        <f>'Dane - 31 grudnia 2019 r'!AQ13</f>
        <v>26835697.870000001</v>
      </c>
      <c r="M11" s="22">
        <f>L11/'Dane - 31 grudnia 2019 r'!$B$1</f>
        <v>6304343.2400685977</v>
      </c>
      <c r="N11" s="18">
        <f t="shared" si="1"/>
        <v>0.85770611751275472</v>
      </c>
      <c r="O11" s="23">
        <f>'Dane - 31 grudnia 2019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grudnia 2019 r'!Z14</f>
        <v>225000</v>
      </c>
      <c r="G12" s="22">
        <f>F12/'Dane - 31 grudnia 2019 r'!$B$1</f>
        <v>52857.847628444564</v>
      </c>
      <c r="H12" s="18">
        <f t="shared" si="0"/>
        <v>7.4975670394956825E-2</v>
      </c>
      <c r="I12" s="22">
        <f>'Dane - 31 grudnia 2019 r'!AK14</f>
        <v>0</v>
      </c>
      <c r="J12" s="22">
        <f>I12/'Dane - 31 grudnia 2019 r'!$B$1</f>
        <v>0</v>
      </c>
      <c r="K12" s="18">
        <f t="shared" si="3"/>
        <v>0</v>
      </c>
      <c r="L12" s="22">
        <f>'Dane - 31 grudnia 2019 r'!AQ14</f>
        <v>0</v>
      </c>
      <c r="M12" s="22">
        <f>L12/'Dane - 31 grudnia 2019 r'!$B$1</f>
        <v>0</v>
      </c>
      <c r="N12" s="18">
        <f t="shared" si="1"/>
        <v>0</v>
      </c>
      <c r="O12" s="23">
        <f>'Dane - 31 grudnia 2019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grudnia 2019 r'!Z15</f>
        <v>17328711.945</v>
      </c>
      <c r="G13" s="22">
        <f>F13/'Dane - 31 grudnia 2019 r'!$B$1</f>
        <v>4070926.2914934102</v>
      </c>
      <c r="H13" s="18">
        <f t="shared" si="0"/>
        <v>0.26173689015797535</v>
      </c>
      <c r="I13" s="22">
        <f>'Dane - 31 grudnia 2019 r'!AK15</f>
        <v>12800576.57</v>
      </c>
      <c r="J13" s="22">
        <f>I13/'Dane - 31 grudnia 2019 r'!$B$1</f>
        <v>3007159.6706368783</v>
      </c>
      <c r="K13" s="18">
        <f t="shared" si="3"/>
        <v>0.19334288170377009</v>
      </c>
      <c r="L13" s="22">
        <f>'Dane - 31 grudnia 2019 r'!AQ15</f>
        <v>7689438.2999999998</v>
      </c>
      <c r="M13" s="22">
        <f>L13/'Dane - 31 grudnia 2019 r'!$B$1</f>
        <v>1806431.8133765592</v>
      </c>
      <c r="N13" s="18">
        <f t="shared" si="1"/>
        <v>0.11614306210937644</v>
      </c>
      <c r="O13" s="23">
        <f>'Dane - 31 grudnia 2019 r'!X15</f>
        <v>110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grudnia 2019 r'!Z16</f>
        <v>13767524.309999999</v>
      </c>
      <c r="G14" s="22">
        <f>F14/'Dane - 31 grudnia 2019 r'!$B$1</f>
        <v>3234318.6764394948</v>
      </c>
      <c r="H14" s="18">
        <f t="shared" si="0"/>
        <v>0.51354670304848926</v>
      </c>
      <c r="I14" s="22">
        <f>'Dane - 31 grudnia 2019 r'!AK16</f>
        <v>10562700.780000001</v>
      </c>
      <c r="J14" s="22">
        <f>I14/'Dane - 31 grudnia 2019 r'!$B$1</f>
        <v>2481429.4594404115</v>
      </c>
      <c r="K14" s="18">
        <f t="shared" si="3"/>
        <v>0.3940025845399584</v>
      </c>
      <c r="L14" s="22">
        <f>'Dane - 31 grudnia 2019 r'!AQ16</f>
        <v>6101391.9800000004</v>
      </c>
      <c r="M14" s="22">
        <f>L14/'Dane - 31 grudnia 2019 r'!$B$1</f>
        <v>1433361.989334461</v>
      </c>
      <c r="N14" s="18">
        <f t="shared" si="1"/>
        <v>0.22758991847645374</v>
      </c>
      <c r="O14" s="23">
        <f>'Dane - 31 grudnia 2019 r'!X16</f>
        <v>199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- 31 grudnia 2019 r'!Z17</f>
        <v>75424500</v>
      </c>
      <c r="G15" s="22">
        <f>F15/'Dane - 31 grudnia 2019 r'!$B$1</f>
        <v>17719007.682007186</v>
      </c>
      <c r="H15" s="18">
        <f t="shared" si="0"/>
        <v>1.0090551071758078</v>
      </c>
      <c r="I15" s="22">
        <f>'Dane - 31 grudnia 2019 r'!AK17</f>
        <v>75373750</v>
      </c>
      <c r="J15" s="22">
        <f>I15/'Dane - 31 grudnia 2019 r'!$B$1</f>
        <v>17707085.300819881</v>
      </c>
      <c r="K15" s="18">
        <f t="shared" si="3"/>
        <v>1.0083761560831368</v>
      </c>
      <c r="L15" s="22">
        <f>'Dane - 31 grudnia 2019 r'!AQ17</f>
        <v>75373750</v>
      </c>
      <c r="M15" s="22">
        <f>L15/'Dane - 31 grudnia 2019 r'!$B$1</f>
        <v>17707085.300819881</v>
      </c>
      <c r="N15" s="18">
        <f t="shared" si="1"/>
        <v>1.0083761560831368</v>
      </c>
      <c r="O15" s="23">
        <f>'Dane - 31 grudnia 2019 r'!X17</f>
        <v>2644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- 31 grudnia 2019 r'!Z18</f>
        <v>30098673.637500003</v>
      </c>
      <c r="G16" s="22">
        <f>F16/'Dane - 31 grudnia 2019 r'!$B$1</f>
        <v>7070893.7997744735</v>
      </c>
      <c r="H16" s="18">
        <f t="shared" si="0"/>
        <v>0.38990315962362687</v>
      </c>
      <c r="I16" s="22">
        <f>'Dane - 31 grudnia 2019 r'!AK18</f>
        <v>24777970.32</v>
      </c>
      <c r="J16" s="22">
        <f>I16/'Dane - 31 grudnia 2019 r'!$B$1</f>
        <v>5820934.1320741419</v>
      </c>
      <c r="K16" s="18">
        <f t="shared" si="3"/>
        <v>0.32097789534459015</v>
      </c>
      <c r="L16" s="22">
        <f>'Dane - 31 grudnia 2019 r'!AQ18</f>
        <v>16698643.300000001</v>
      </c>
      <c r="M16" s="22">
        <f>L16/'Dane - 31 grudnia 2019 r'!$B$1</f>
        <v>3922908.1917917635</v>
      </c>
      <c r="N16" s="18">
        <f t="shared" si="1"/>
        <v>0.21631696673789708</v>
      </c>
      <c r="O16" s="23">
        <f>'Dane - 31 grudnia 2019 r'!X18</f>
        <v>192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- 31 grudnia 2019 r'!Z19</f>
        <v>141737411.84999999</v>
      </c>
      <c r="G17" s="22">
        <f>F17/'Dane - 31 grudnia 2019 r'!$B$1</f>
        <v>33297486.750299525</v>
      </c>
      <c r="H17" s="18">
        <f t="shared" si="0"/>
        <v>0.63651109677991924</v>
      </c>
      <c r="I17" s="22">
        <f>'Dane - 31 grudnia 2019 r'!AK19</f>
        <v>63956.1</v>
      </c>
      <c r="J17" s="22">
        <f>I17/'Dane - 31 grudnia 2019 r'!$B$1</f>
        <v>15024.807949820282</v>
      </c>
      <c r="K17" s="18">
        <f t="shared" si="3"/>
        <v>2.8721257729644504E-4</v>
      </c>
      <c r="L17" s="22">
        <f>'Dane - 31 grudnia 2019 r'!AQ19</f>
        <v>63956.1</v>
      </c>
      <c r="M17" s="22">
        <f>L17/'Dane - 31 grudnia 2019 r'!$B$1</f>
        <v>15024.807949820282</v>
      </c>
      <c r="N17" s="18">
        <f t="shared" si="1"/>
        <v>2.8721257729644504E-4</v>
      </c>
      <c r="O17" s="23">
        <f>'Dane - 31 grudnia 2019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- 31 grudnia 2019 r'!Z20</f>
        <v>2999250</v>
      </c>
      <c r="G18" s="22">
        <f>F18/'Dane - 31 grudnia 2019 r'!$B$1</f>
        <v>704595.10888716602</v>
      </c>
      <c r="H18" s="18">
        <f t="shared" si="0"/>
        <v>0.13035987213453581</v>
      </c>
      <c r="I18" s="22">
        <f>'Dane - 31 grudnia 2019 r'!AK20</f>
        <v>2543513.94</v>
      </c>
      <c r="J18" s="22">
        <f>I18/'Dane - 31 grudnia 2019 r'!$B$1</f>
        <v>597531.87680597638</v>
      </c>
      <c r="K18" s="18">
        <f t="shared" si="3"/>
        <v>0.11055168858574956</v>
      </c>
      <c r="L18" s="22">
        <f>'Dane - 31 grudnia 2019 r'!AQ20</f>
        <v>820728.57</v>
      </c>
      <c r="M18" s="22">
        <f>L18/'Dane - 31 grudnia 2019 r'!$B$1</f>
        <v>192808.64754387198</v>
      </c>
      <c r="N18" s="18">
        <f t="shared" si="1"/>
        <v>3.5672275216257536E-2</v>
      </c>
      <c r="O18" s="23">
        <f>'Dane - 31 grudnia 2019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- 31 grudnia 2019 r'!Z21</f>
        <v>0</v>
      </c>
      <c r="G19" s="22">
        <f>F19/'Dane - 31 grudnia 2019 r'!$B$1</f>
        <v>0</v>
      </c>
      <c r="H19" s="18">
        <f t="shared" si="0"/>
        <v>0</v>
      </c>
      <c r="I19" s="22">
        <f>'Dane - 31 grudnia 2019 r'!AK21</f>
        <v>0</v>
      </c>
      <c r="J19" s="22">
        <f>I19/'Dane - 31 grudnia 2019 r'!$B$1</f>
        <v>0</v>
      </c>
      <c r="K19" s="18">
        <f t="shared" si="3"/>
        <v>0</v>
      </c>
      <c r="L19" s="22">
        <f>'Dane - 31 grudnia 2019 r'!AQ21</f>
        <v>0</v>
      </c>
      <c r="M19" s="22">
        <f>L19/'Dane - 31 grudnia 2019 r'!$B$1</f>
        <v>0</v>
      </c>
      <c r="N19" s="18">
        <f t="shared" si="1"/>
        <v>0</v>
      </c>
      <c r="O19" s="23">
        <f>'Dane - 31 grudnia 2019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- 31 grudnia 2019 r'!Z22</f>
        <v>0</v>
      </c>
      <c r="G20" s="22">
        <f>F20/'Dane - 31 grudnia 2019 r'!$B$1</f>
        <v>0</v>
      </c>
      <c r="H20" s="18">
        <f t="shared" si="0"/>
        <v>0</v>
      </c>
      <c r="I20" s="22">
        <f>'Dane - 31 grudnia 2019 r'!AK22</f>
        <v>0</v>
      </c>
      <c r="J20" s="22">
        <f>I20/'Dane - 31 grudnia 2019 r'!$B$1</f>
        <v>0</v>
      </c>
      <c r="K20" s="18">
        <f t="shared" si="3"/>
        <v>0</v>
      </c>
      <c r="L20" s="22">
        <f>'Dane - 31 grudnia 2019 r'!AQ22</f>
        <v>0</v>
      </c>
      <c r="M20" s="22">
        <f>L20/'Dane - 31 grudnia 2019 r'!$B$1</f>
        <v>0</v>
      </c>
      <c r="N20" s="18">
        <f t="shared" si="1"/>
        <v>0</v>
      </c>
      <c r="O20" s="23">
        <f>'Dane - 31 grudnia 2019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- 31 grudnia 2019 r'!Z23</f>
        <v>789062.21249999991</v>
      </c>
      <c r="G21" s="22">
        <f>F21/'Dane - 31 grudnia 2019 r'!$B$1</f>
        <v>185369.46754528151</v>
      </c>
      <c r="H21" s="27">
        <f t="shared" si="0"/>
        <v>0.16433463434865384</v>
      </c>
      <c r="I21" s="22">
        <f>'Dane - 31 grudnia 2019 r'!AK23</f>
        <v>789062.21</v>
      </c>
      <c r="J21" s="22">
        <f>I21/'Dane - 31 grudnia 2019 r'!$B$1</f>
        <v>185369.46695797212</v>
      </c>
      <c r="K21" s="27">
        <f t="shared" si="3"/>
        <v>0.16433463382798946</v>
      </c>
      <c r="L21" s="22">
        <f>'Dane - 31 grudnia 2019 r'!AQ23</f>
        <v>30000</v>
      </c>
      <c r="M21" s="22">
        <f>L21/'Dane - 31 grudnia 2019 r'!$B$1</f>
        <v>7047.7130171259423</v>
      </c>
      <c r="N21" s="27">
        <f t="shared" si="1"/>
        <v>6.2479725329130697E-3</v>
      </c>
      <c r="O21" s="23">
        <f>'Dane - 31 grudnia 2019 r'!X23</f>
        <v>2</v>
      </c>
    </row>
    <row r="22" spans="1:15" ht="30.5" thickBot="1" x14ac:dyDescent="0.3">
      <c r="A22" s="236" t="s">
        <v>74</v>
      </c>
      <c r="B22" s="23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405751653.36749995</v>
      </c>
      <c r="G22" s="50">
        <f t="shared" si="4"/>
        <v>95320706.971950084</v>
      </c>
      <c r="H22" s="51">
        <f>G22/E22</f>
        <v>0.56413675032636679</v>
      </c>
      <c r="I22" s="50">
        <f t="shared" si="4"/>
        <v>223649598.34999999</v>
      </c>
      <c r="J22" s="50">
        <f t="shared" si="4"/>
        <v>52540606.185542785</v>
      </c>
      <c r="K22" s="51">
        <f t="shared" si="3"/>
        <v>0.31095118547968453</v>
      </c>
      <c r="L22" s="50">
        <f t="shared" si="4"/>
        <v>184736511.63999999</v>
      </c>
      <c r="M22" s="50">
        <f t="shared" si="4"/>
        <v>43398997.260788873</v>
      </c>
      <c r="N22" s="51">
        <f t="shared" si="1"/>
        <v>0.25684838121614961</v>
      </c>
      <c r="O22" s="52">
        <f t="shared" si="4"/>
        <v>3608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- 31 grudnia 2019 r'!Z25</f>
        <v>8126483.2675000001</v>
      </c>
      <c r="G23" s="31">
        <f>F23/'Dane - 31 grudnia 2019 r'!$B$1</f>
        <v>1909104.0635938637</v>
      </c>
      <c r="H23" s="32">
        <f t="shared" si="0"/>
        <v>0.12686762783053321</v>
      </c>
      <c r="I23" s="31">
        <f>'Dane - 31 grudnia 2019 r'!AK25</f>
        <v>5537752.5800000001</v>
      </c>
      <c r="J23" s="31">
        <f>I23/'Dane - 31 grudnia 2019 r'!$B$1</f>
        <v>1300949.6981229591</v>
      </c>
      <c r="K23" s="32">
        <f t="shared" si="3"/>
        <v>8.645332922135561E-2</v>
      </c>
      <c r="L23" s="31">
        <f>'Dane - 31 grudnia 2019 r'!AQ25</f>
        <v>815308.32</v>
      </c>
      <c r="M23" s="31">
        <f>L23/'Dane - 31 grudnia 2019 r'!$B$1</f>
        <v>191535.30199450275</v>
      </c>
      <c r="N23" s="32">
        <f t="shared" si="1"/>
        <v>1.2728289606226923E-2</v>
      </c>
      <c r="O23" s="33">
        <f>'Dane - 31 grudnia 2019 r'!X25</f>
        <v>2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- 31 grudnia 2019 r'!Z26</f>
        <v>4142147.3899999997</v>
      </c>
      <c r="G24" s="31">
        <f>F24/'Dane - 31 grudnia 2019 r'!$B$1</f>
        <v>973088.86931190814</v>
      </c>
      <c r="H24" s="18">
        <f t="shared" si="0"/>
        <v>0.32436295643730273</v>
      </c>
      <c r="I24" s="31">
        <f>'Dane - 31 grudnia 2019 r'!AK26</f>
        <v>529687.27</v>
      </c>
      <c r="J24" s="31">
        <f>I24/'Dane - 31 grudnia 2019 r'!$B$1</f>
        <v>124436.12892616345</v>
      </c>
      <c r="K24" s="18">
        <f t="shared" si="3"/>
        <v>4.1478709642054482E-2</v>
      </c>
      <c r="L24" s="31">
        <f>'Dane - 31 grudnia 2019 r'!AQ26</f>
        <v>0</v>
      </c>
      <c r="M24" s="31">
        <f>L24/'Dane - 31 grudnia 2019 r'!$B$1</f>
        <v>0</v>
      </c>
      <c r="N24" s="18">
        <f t="shared" si="1"/>
        <v>0</v>
      </c>
      <c r="O24" s="33">
        <f>'Dane - 31 grudnia 2019 r'!X26</f>
        <v>10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202095775.92250001</v>
      </c>
      <c r="G25" s="46">
        <f t="shared" ref="G25:O25" si="5">SUM(G26:G28)</f>
        <v>47477101.022505693</v>
      </c>
      <c r="H25" s="47">
        <f t="shared" si="0"/>
        <v>0.44861687095671587</v>
      </c>
      <c r="I25" s="46">
        <f t="shared" si="5"/>
        <v>103278689.94</v>
      </c>
      <c r="J25" s="46">
        <f t="shared" si="5"/>
        <v>24262618.916061729</v>
      </c>
      <c r="K25" s="47">
        <f t="shared" si="3"/>
        <v>0.2292604212329471</v>
      </c>
      <c r="L25" s="46">
        <f t="shared" si="5"/>
        <v>54759599.510000005</v>
      </c>
      <c r="M25" s="46">
        <f t="shared" si="5"/>
        <v>12864331.409307679</v>
      </c>
      <c r="N25" s="47">
        <f t="shared" si="1"/>
        <v>0.12155662370914547</v>
      </c>
      <c r="O25" s="48">
        <f t="shared" si="5"/>
        <v>400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- 31 grudnia 2019 r'!Z28</f>
        <v>142215360.9325</v>
      </c>
      <c r="G26" s="22">
        <f>F26/'Dane - 31 grudnia 2019 r'!$B$1</f>
        <v>33409768.349308148</v>
      </c>
      <c r="H26" s="18">
        <f t="shared" si="0"/>
        <v>0.57522472786711354</v>
      </c>
      <c r="I26" s="22">
        <f>'Dane - 31 grudnia 2019 r'!AK28</f>
        <v>83500684.199999988</v>
      </c>
      <c r="J26" s="22">
        <f>I26/'Dane - 31 grudnia 2019 r'!$B$1</f>
        <v>19616295.299175411</v>
      </c>
      <c r="K26" s="18">
        <f t="shared" si="3"/>
        <v>0.33773889143002034</v>
      </c>
      <c r="L26" s="22">
        <f>'Dane - 31 grudnia 2019 r'!AQ28</f>
        <v>51337907.539999999</v>
      </c>
      <c r="M26" s="22">
        <f>L26/'Dane - 31 grudnia 2019 r'!$B$1</f>
        <v>12060494.641388869</v>
      </c>
      <c r="N26" s="18">
        <f t="shared" si="1"/>
        <v>0.20764869350491486</v>
      </c>
      <c r="O26" s="23">
        <f>'Dane - 31 grudnia 2019 r'!X28</f>
        <v>333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- 31 grudnia 2019 r'!Z29</f>
        <v>6653232.1900000004</v>
      </c>
      <c r="G27" s="22">
        <f>F27/'Dane - 31 grudnia 2019 r'!$B$1</f>
        <v>1563002.3703808114</v>
      </c>
      <c r="H27" s="18">
        <f t="shared" si="0"/>
        <v>8.5193490332260174E-2</v>
      </c>
      <c r="I27" s="22">
        <f>'Dane - 31 grudnia 2019 r'!AK29</f>
        <v>3025233.95</v>
      </c>
      <c r="J27" s="22">
        <f>I27/'Dane - 31 grudnia 2019 r'!$B$1</f>
        <v>710699.3563088777</v>
      </c>
      <c r="K27" s="18">
        <f t="shared" si="3"/>
        <v>3.873759879589446E-2</v>
      </c>
      <c r="L27" s="22">
        <f>'Dane - 31 grudnia 2019 r'!AQ29</f>
        <v>895495.52</v>
      </c>
      <c r="M27" s="22">
        <f>L27/'Dane - 31 grudnia 2019 r'!$B$1</f>
        <v>210373.18110273214</v>
      </c>
      <c r="N27" s="18">
        <f t="shared" si="1"/>
        <v>1.1466665636646344E-2</v>
      </c>
      <c r="O27" s="23">
        <f>'Dane - 31 grudnia 2019 r'!X29</f>
        <v>32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- 31 grudnia 2019 r'!Z30</f>
        <v>53227182.799999997</v>
      </c>
      <c r="G28" s="22">
        <f>F28/'Dane - 31 grudnia 2019 r'!$B$1</f>
        <v>12504330.302816734</v>
      </c>
      <c r="H28" s="18">
        <f t="shared" si="0"/>
        <v>0.42528546082910224</v>
      </c>
      <c r="I28" s="22">
        <f>'Dane - 31 grudnia 2019 r'!AK30</f>
        <v>16752771.789999999</v>
      </c>
      <c r="J28" s="22">
        <f>I28/'Dane - 31 grudnia 2019 r'!$B$1</f>
        <v>3935624.2605774421</v>
      </c>
      <c r="K28" s="18">
        <f t="shared" si="3"/>
        <v>0.13385473166306547</v>
      </c>
      <c r="L28" s="22">
        <f>'Dane - 31 grudnia 2019 r'!AQ30</f>
        <v>2526196.4500000002</v>
      </c>
      <c r="M28" s="22">
        <f>L28/'Dane - 31 grudnia 2019 r'!$B$1</f>
        <v>593463.58681607817</v>
      </c>
      <c r="N28" s="18">
        <f t="shared" si="1"/>
        <v>2.0184322462076507E-2</v>
      </c>
      <c r="O28" s="23">
        <f>'Dane - 31 grudnia 2019 r'!X30</f>
        <v>35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- 31 grudnia 2019 r'!Z31</f>
        <v>0</v>
      </c>
      <c r="G29" s="22">
        <f>F29/'Dane - 31 grudnia 2019 r'!$B$1</f>
        <v>0</v>
      </c>
      <c r="H29" s="18">
        <v>0</v>
      </c>
      <c r="I29" s="22">
        <f>'Dane - 31 grudnia 2019 r'!AK31</f>
        <v>0</v>
      </c>
      <c r="J29" s="22">
        <f>I29/'Dane - 31 grudnia 2019 r'!$B$1</f>
        <v>0</v>
      </c>
      <c r="K29" s="18">
        <v>0</v>
      </c>
      <c r="L29" s="22">
        <f>'Dane - 31 grudnia 2019 r'!AQ31</f>
        <v>0</v>
      </c>
      <c r="M29" s="22">
        <f>L29/'Dane - 31 grudnia 2019 r'!$B$1</f>
        <v>0</v>
      </c>
      <c r="N29" s="18">
        <v>0</v>
      </c>
      <c r="O29" s="23">
        <f>'Dane - 31 grudnia 2019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- 31 grudnia 2019 r'!Z32</f>
        <v>156023244.08250001</v>
      </c>
      <c r="G30" s="22">
        <f>F30/'Dane - 31 grudnia 2019 r'!$B$1</f>
        <v>36653568.276481777</v>
      </c>
      <c r="H30" s="18">
        <f t="shared" si="0"/>
        <v>0.9918264752566166</v>
      </c>
      <c r="I30" s="22">
        <f>'Dane - 31 grudnia 2019 r'!AK32</f>
        <v>156164574.12000003</v>
      </c>
      <c r="J30" s="22">
        <f>I30/'Dane - 31 grudnia 2019 r'!$B$1</f>
        <v>36686770.061315112</v>
      </c>
      <c r="K30" s="18">
        <f t="shared" si="3"/>
        <v>0.99272489826894317</v>
      </c>
      <c r="L30" s="22">
        <f>'Dane - 31 grudnia 2019 r'!AQ32</f>
        <v>156164574.12</v>
      </c>
      <c r="M30" s="22">
        <f>L30/'Dane - 31 grudnia 2019 r'!$B$1</f>
        <v>36686770.061315104</v>
      </c>
      <c r="N30" s="18">
        <f t="shared" si="1"/>
        <v>0.99272489826894295</v>
      </c>
      <c r="O30" s="23">
        <f>'Dane - 31 grudnia 2019 r'!X32</f>
        <v>909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- 31 grudnia 2019 r'!Z33</f>
        <v>2163340.67</v>
      </c>
      <c r="G31" s="22">
        <f>F31/'Dane - 31 grudnia 2019 r'!$B$1</f>
        <v>508220.1400145652</v>
      </c>
      <c r="H31" s="18">
        <f t="shared" si="0"/>
        <v>0.36043981561316679</v>
      </c>
      <c r="I31" s="22">
        <f>'Dane - 31 grudnia 2019 r'!AK33</f>
        <v>1565555.69</v>
      </c>
      <c r="J31" s="22">
        <f>I31/'Dane - 31 grudnia 2019 r'!$B$1</f>
        <v>367786.24051495286</v>
      </c>
      <c r="K31" s="18">
        <f t="shared" si="3"/>
        <v>0.2608413053297538</v>
      </c>
      <c r="L31" s="22">
        <f>'Dane - 31 grudnia 2019 r'!AQ33</f>
        <v>926601.56</v>
      </c>
      <c r="M31" s="22">
        <f>L31/'Dane - 31 grudnia 2019 r'!$B$1</f>
        <v>217680.72920337351</v>
      </c>
      <c r="N31" s="18">
        <f t="shared" si="1"/>
        <v>0.15438349588891739</v>
      </c>
      <c r="O31" s="23">
        <f>'Dane - 31 grudnia 2019 r'!X33</f>
        <v>5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- 31 grudnia 2019 r'!Z34</f>
        <v>0</v>
      </c>
      <c r="G32" s="22">
        <f>F32/'Dane - 31 grudnia 2019 r'!$B$1</f>
        <v>0</v>
      </c>
      <c r="H32" s="27">
        <f t="shared" si="0"/>
        <v>0</v>
      </c>
      <c r="I32" s="22">
        <f>'Dane - 31 grudnia 2019 r'!AK34</f>
        <v>0</v>
      </c>
      <c r="J32" s="22">
        <f>I32/'Dane - 31 grudnia 2019 r'!$B$1</f>
        <v>0</v>
      </c>
      <c r="K32" s="27">
        <f t="shared" si="3"/>
        <v>0</v>
      </c>
      <c r="L32" s="22">
        <f>'Dane - 31 grudnia 2019 r'!AQ34</f>
        <v>0</v>
      </c>
      <c r="M32" s="22">
        <f>L32/'Dane - 31 grudnia 2019 r'!$B$1</f>
        <v>0</v>
      </c>
      <c r="N32" s="27">
        <f t="shared" si="1"/>
        <v>0</v>
      </c>
      <c r="O32" s="23">
        <f>'Dane - 31 grudnia 2019 r'!X34</f>
        <v>0</v>
      </c>
    </row>
    <row r="33" spans="1:15" ht="20.5" thickBot="1" x14ac:dyDescent="0.3">
      <c r="A33" s="236" t="s">
        <v>112</v>
      </c>
      <c r="B33" s="23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372550991.33249998</v>
      </c>
      <c r="G33" s="50">
        <f t="shared" si="6"/>
        <v>87521082.3719078</v>
      </c>
      <c r="H33" s="51">
        <f t="shared" si="0"/>
        <v>0.53710860518294923</v>
      </c>
      <c r="I33" s="50">
        <f t="shared" si="6"/>
        <v>267076259.60000002</v>
      </c>
      <c r="J33" s="50">
        <f t="shared" si="6"/>
        <v>62742561.044940919</v>
      </c>
      <c r="K33" s="51">
        <f t="shared" si="3"/>
        <v>0.38504516323567578</v>
      </c>
      <c r="L33" s="50">
        <f t="shared" si="6"/>
        <v>212666083.51000002</v>
      </c>
      <c r="M33" s="50">
        <f t="shared" si="6"/>
        <v>49960317.501820661</v>
      </c>
      <c r="N33" s="51">
        <f t="shared" si="1"/>
        <v>0.30660174349618535</v>
      </c>
      <c r="O33" s="52">
        <f t="shared" si="6"/>
        <v>1326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51061423.030000001</v>
      </c>
      <c r="G34" s="40">
        <f t="shared" si="7"/>
        <v>11995541.858716846</v>
      </c>
      <c r="H34" s="41">
        <f t="shared" si="0"/>
        <v>0.74078435847309387</v>
      </c>
      <c r="I34" s="40">
        <f t="shared" si="7"/>
        <v>15350284.66</v>
      </c>
      <c r="J34" s="40">
        <f t="shared" si="7"/>
        <v>3606146.7004956892</v>
      </c>
      <c r="K34" s="41">
        <f t="shared" si="3"/>
        <v>0.22269749058024782</v>
      </c>
      <c r="L34" s="40">
        <f t="shared" si="7"/>
        <v>15350284.66</v>
      </c>
      <c r="M34" s="40">
        <f t="shared" si="7"/>
        <v>3606146.7004956892</v>
      </c>
      <c r="N34" s="41">
        <f t="shared" si="1"/>
        <v>0.22269749058024782</v>
      </c>
      <c r="O34" s="42">
        <f t="shared" si="7"/>
        <v>42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- 31 grudnia 2019 r'!Z37</f>
        <v>19551042.029999997</v>
      </c>
      <c r="G35" s="22">
        <f>F35/'Dane - 31 grudnia 2019 r'!$B$1</f>
        <v>4593004.4471069127</v>
      </c>
      <c r="H35" s="18">
        <f t="shared" si="0"/>
        <v>0.56059900270192009</v>
      </c>
      <c r="I35" s="22">
        <f>'Dane - 31 grudnia 2019 r'!AK37</f>
        <v>15341324.66</v>
      </c>
      <c r="J35" s="22">
        <f>I35/'Dane - 31 grudnia 2019 r'!$B$1</f>
        <v>3604041.7835412407</v>
      </c>
      <c r="K35" s="18">
        <f t="shared" si="3"/>
        <v>0.43989119819422617</v>
      </c>
      <c r="L35" s="22">
        <f>'Dane - 31 grudnia 2019 r'!AQ37</f>
        <v>15341324.66</v>
      </c>
      <c r="M35" s="22">
        <f>L35/'Dane - 31 grudnia 2019 r'!$B$1</f>
        <v>3604041.7835412407</v>
      </c>
      <c r="N35" s="18">
        <f t="shared" si="1"/>
        <v>0.43989119819422617</v>
      </c>
      <c r="O35" s="23">
        <f>'Dane - 31 grudnia 2019 r'!X37</f>
        <v>40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- 31 grudnia 2019 r'!Z38</f>
        <v>31510381</v>
      </c>
      <c r="G36" s="22">
        <f>F36/'Dane - 31 grudnia 2019 r'!$B$1</f>
        <v>7402537.4116099318</v>
      </c>
      <c r="H36" s="18">
        <f t="shared" si="0"/>
        <v>0.92531740778059346</v>
      </c>
      <c r="I36" s="22">
        <f>'Dane - 31 grudnia 2019 r'!AK38</f>
        <v>8960</v>
      </c>
      <c r="J36" s="22">
        <f>I36/'Dane - 31 grudnia 2019 r'!$B$1</f>
        <v>2104.9169544482816</v>
      </c>
      <c r="K36" s="18">
        <f t="shared" si="3"/>
        <v>2.6311468508470647E-4</v>
      </c>
      <c r="L36" s="22">
        <f>'Dane - 31 grudnia 2019 r'!AQ38</f>
        <v>8960</v>
      </c>
      <c r="M36" s="22">
        <f>L36/'Dane - 31 grudnia 2019 r'!$B$1</f>
        <v>2104.9169544482816</v>
      </c>
      <c r="N36" s="18">
        <f t="shared" si="1"/>
        <v>2.6311468508470647E-4</v>
      </c>
      <c r="O36" s="23">
        <f>'Dane - 31 grudnia 2019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- 31 grudnia 2019 r'!Z39</f>
        <v>28715072.18</v>
      </c>
      <c r="G37" s="22">
        <f>F37/'Dane - 31 grudnia 2019 r'!$B$1</f>
        <v>6745852.933023233</v>
      </c>
      <c r="H37" s="27">
        <f t="shared" si="0"/>
        <v>0.90739450273512001</v>
      </c>
      <c r="I37" s="22">
        <f>'Dane - 31 grudnia 2019 r'!AK39</f>
        <v>22628094.190000001</v>
      </c>
      <c r="J37" s="22">
        <f>I37/'Dane - 31 grudnia 2019 r'!$B$1</f>
        <v>5315877.1325204968</v>
      </c>
      <c r="K37" s="27">
        <f t="shared" si="3"/>
        <v>0.71504637518130421</v>
      </c>
      <c r="L37" s="22">
        <f>'Dane - 31 grudnia 2019 r'!AQ39</f>
        <v>20024223.780000001</v>
      </c>
      <c r="M37" s="22">
        <f>L37/'Dane - 31 grudnia 2019 r'!$B$1</f>
        <v>4704166.0864049615</v>
      </c>
      <c r="N37" s="27">
        <f t="shared" si="1"/>
        <v>0.63276423146744354</v>
      </c>
      <c r="O37" s="23">
        <f>'Dane - 31 grudnia 2019 r'!X39</f>
        <v>3</v>
      </c>
    </row>
    <row r="38" spans="1:15" ht="11" thickBot="1" x14ac:dyDescent="0.3">
      <c r="A38" s="236" t="s">
        <v>133</v>
      </c>
      <c r="B38" s="23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79776495.210000008</v>
      </c>
      <c r="G38" s="50">
        <f t="shared" si="8"/>
        <v>18741394.791740078</v>
      </c>
      <c r="H38" s="51">
        <f t="shared" si="0"/>
        <v>0.79320802024045445</v>
      </c>
      <c r="I38" s="50">
        <f t="shared" si="8"/>
        <v>37978378.850000001</v>
      </c>
      <c r="J38" s="50">
        <f t="shared" si="8"/>
        <v>8922023.833016187</v>
      </c>
      <c r="K38" s="51">
        <f t="shared" si="3"/>
        <v>0.37761441663050532</v>
      </c>
      <c r="L38" s="50">
        <f t="shared" si="8"/>
        <v>35374508.439999998</v>
      </c>
      <c r="M38" s="50">
        <f t="shared" si="8"/>
        <v>8310312.7869006507</v>
      </c>
      <c r="N38" s="51">
        <f t="shared" si="1"/>
        <v>0.35172444882179288</v>
      </c>
      <c r="O38" s="52">
        <f t="shared" si="8"/>
        <v>45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- 31 grudnia 2019 r'!Z41</f>
        <v>84839.35</v>
      </c>
      <c r="G39" s="31">
        <f>F39/'Dane - 31 grudnia 2019 r'!$B$1</f>
        <v>19930.779711983461</v>
      </c>
      <c r="H39" s="32">
        <f t="shared" si="0"/>
        <v>0.93791904526980996</v>
      </c>
      <c r="I39" s="31">
        <f>'Dane - 31 grudnia 2019 r'!AK41</f>
        <v>84839.35</v>
      </c>
      <c r="J39" s="31">
        <f>I39/'Dane - 31 grudnia 2019 r'!$B$1</f>
        <v>19930.779711983461</v>
      </c>
      <c r="K39" s="32">
        <f t="shared" si="3"/>
        <v>0.93791904526980996</v>
      </c>
      <c r="L39" s="31">
        <f>'Dane - 31 grudnia 2019 r'!AQ41</f>
        <v>84839.35</v>
      </c>
      <c r="M39" s="31">
        <f>L39/'Dane - 31 grudnia 2019 r'!$B$1</f>
        <v>19930.779711983461</v>
      </c>
      <c r="N39" s="32">
        <f t="shared" si="1"/>
        <v>0.93791904526980996</v>
      </c>
      <c r="O39" s="33">
        <f>'Dane - 31 grudnia 2019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- 31 grudnia 2019 r'!Z42</f>
        <v>179592661.05900002</v>
      </c>
      <c r="G40" s="31">
        <f>F40/'Dane - 31 grudnia 2019 r'!$B$1</f>
        <v>42190584.504193388</v>
      </c>
      <c r="H40" s="18">
        <f t="shared" si="0"/>
        <v>0.54630366343252279</v>
      </c>
      <c r="I40" s="31">
        <f>'Dane - 31 grudnia 2019 r'!AK42</f>
        <v>133025944.18000001</v>
      </c>
      <c r="J40" s="31">
        <f>I40/'Dane - 31 grudnia 2019 r'!$B$1</f>
        <v>31250955.947095167</v>
      </c>
      <c r="K40" s="18">
        <f t="shared" si="3"/>
        <v>0.40465217347177573</v>
      </c>
      <c r="L40" s="31">
        <f>'Dane - 31 grudnia 2019 r'!AQ42</f>
        <v>101829484.972</v>
      </c>
      <c r="M40" s="31">
        <f>L40/'Dane - 31 grudnia 2019 r'!$B$1</f>
        <v>23922166.22547983</v>
      </c>
      <c r="N40" s="18">
        <f t="shared" si="1"/>
        <v>0.30975553431648889</v>
      </c>
      <c r="O40" s="33">
        <f>'Dane - 31 grudnia 2019 r'!X42</f>
        <v>1435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- 31 grudnia 2019 r'!Z43</f>
        <v>2721288.9099999997</v>
      </c>
      <c r="G41" s="31">
        <f>F41/'Dane - 31 grudnia 2019 r'!$B$1</f>
        <v>639295.44247891544</v>
      </c>
      <c r="H41" s="27">
        <f t="shared" si="0"/>
        <v>0.26098335968315806</v>
      </c>
      <c r="I41" s="31">
        <f>'Dane - 31 grudnia 2019 r'!AK43</f>
        <v>2439225.4999999995</v>
      </c>
      <c r="J41" s="31">
        <f>I41/'Dane - 31 grudnia 2019 r'!$B$1</f>
        <v>573032.0436018511</v>
      </c>
      <c r="K41" s="27">
        <f t="shared" si="3"/>
        <v>0.23393226043567389</v>
      </c>
      <c r="L41" s="31">
        <f>'Dane - 31 grudnia 2019 r'!AQ43</f>
        <v>1688283.5899999999</v>
      </c>
      <c r="M41" s="31">
        <f>L41/'Dane - 31 grudnia 2019 r'!$B$1</f>
        <v>396617.94112810388</v>
      </c>
      <c r="N41" s="27">
        <f t="shared" si="1"/>
        <v>0.1619136879575728</v>
      </c>
      <c r="O41" s="33">
        <f>'Dane - 31 grudnia 2019 r'!X43</f>
        <v>56</v>
      </c>
    </row>
    <row r="42" spans="1:15" ht="11" thickBot="1" x14ac:dyDescent="0.3">
      <c r="A42" s="236" t="s">
        <v>140</v>
      </c>
      <c r="B42" s="23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182398789.31900001</v>
      </c>
      <c r="G42" s="50">
        <f t="shared" si="9"/>
        <v>42849810.72638429</v>
      </c>
      <c r="H42" s="51">
        <f t="shared" si="0"/>
        <v>0.53763881323184892</v>
      </c>
      <c r="I42" s="50">
        <f t="shared" si="9"/>
        <v>135550009.03</v>
      </c>
      <c r="J42" s="50">
        <f t="shared" si="9"/>
        <v>31843918.770409003</v>
      </c>
      <c r="K42" s="51">
        <f t="shared" si="3"/>
        <v>0.39954731202190169</v>
      </c>
      <c r="L42" s="50">
        <f t="shared" si="9"/>
        <v>103602607.912</v>
      </c>
      <c r="M42" s="50">
        <f>SUM(M39:M41)</f>
        <v>24338714.946319919</v>
      </c>
      <c r="N42" s="51">
        <f t="shared" si="1"/>
        <v>0.30537912764385894</v>
      </c>
      <c r="O42" s="52">
        <f t="shared" si="9"/>
        <v>1496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- 31 grudnia 2019 r'!Z45</f>
        <v>21614159.637500003</v>
      </c>
      <c r="G43" s="31">
        <f>F43/'Dane - 31 grudnia 2019 r'!$B$1</f>
        <v>5077679.8077148972</v>
      </c>
      <c r="H43" s="32">
        <f t="shared" si="0"/>
        <v>0.29051237116725465</v>
      </c>
      <c r="I43" s="31">
        <f>'Dane - 31 grudnia 2019 r'!AK45</f>
        <v>20546306.609999999</v>
      </c>
      <c r="J43" s="31">
        <f>I43/'Dane - 31 grudnia 2019 r'!$B$1</f>
        <v>4826815.7516385932</v>
      </c>
      <c r="K43" s="32">
        <f t="shared" si="3"/>
        <v>0.27615953394017478</v>
      </c>
      <c r="L43" s="31">
        <f>'Dane - 31 grudnia 2019 r'!AQ45</f>
        <v>15877208.210000001</v>
      </c>
      <c r="M43" s="31">
        <f>L43/'Dane - 31 grudnia 2019 r'!$B$1</f>
        <v>3729933.565907863</v>
      </c>
      <c r="N43" s="32">
        <f t="shared" si="1"/>
        <v>0.21340294889840139</v>
      </c>
      <c r="O43" s="33">
        <f>'Dane - 31 grudnia 2019 r'!X45</f>
        <v>18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- 31 grudnia 2019 r'!Z46</f>
        <v>0</v>
      </c>
      <c r="G44" s="31">
        <f>F44/'Dane - 31 grudnia 2019 r'!$B$1</f>
        <v>0</v>
      </c>
      <c r="H44" s="18">
        <f t="shared" si="0"/>
        <v>0</v>
      </c>
      <c r="I44" s="31">
        <f>'Dane - 31 grudnia 2019 r'!AK46</f>
        <v>0</v>
      </c>
      <c r="J44" s="31">
        <f>I44/'Dane - 31 grudnia 2019 r'!$B$1</f>
        <v>0</v>
      </c>
      <c r="K44" s="18">
        <f t="shared" si="3"/>
        <v>0</v>
      </c>
      <c r="L44" s="31">
        <f>'Dane - 31 grudnia 2019 r'!AQ46</f>
        <v>0</v>
      </c>
      <c r="M44" s="31">
        <f>L44/'Dane - 31 grudnia 2019 r'!$B$1</f>
        <v>0</v>
      </c>
      <c r="N44" s="18">
        <f t="shared" si="1"/>
        <v>0</v>
      </c>
      <c r="O44" s="33">
        <f>'Dane - 31 grudnia 2019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- 31 grudnia 2019 r'!Z47</f>
        <v>30113494.622499999</v>
      </c>
      <c r="G45" s="31">
        <f>F45/'Dane - 31 grudnia 2019 r'!$B$1</f>
        <v>7074375.6014048429</v>
      </c>
      <c r="H45" s="18">
        <f t="shared" si="0"/>
        <v>0.5157889534432839</v>
      </c>
      <c r="I45" s="31">
        <f>'Dane - 31 grudnia 2019 r'!AK47</f>
        <v>11735002.15</v>
      </c>
      <c r="J45" s="31">
        <f>I45/'Dane - 31 grudnia 2019 r'!$B$1</f>
        <v>2756830.9136185306</v>
      </c>
      <c r="K45" s="18">
        <f t="shared" si="3"/>
        <v>0.20099907212631205</v>
      </c>
      <c r="L45" s="31">
        <f>'Dane - 31 grudnia 2019 r'!AQ47</f>
        <v>6763016.1699999999</v>
      </c>
      <c r="M45" s="31">
        <f>L45/'Dane - 31 grudnia 2019 r'!$B$1</f>
        <v>1588793.2365447411</v>
      </c>
      <c r="N45" s="18">
        <f t="shared" si="1"/>
        <v>0.11583806782218993</v>
      </c>
      <c r="O45" s="33">
        <f>'Dane - 31 grudnia 2019 r'!X47</f>
        <v>13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- 31 grudnia 2019 r'!Z48</f>
        <v>49700448.435000002</v>
      </c>
      <c r="G46" s="31">
        <f>F46/'Dane - 31 grudnia 2019 r'!$B$1</f>
        <v>11675816.579744872</v>
      </c>
      <c r="H46" s="27">
        <f t="shared" si="0"/>
        <v>0.41848804945322121</v>
      </c>
      <c r="I46" s="31">
        <f>'Dane - 31 grudnia 2019 r'!AK48</f>
        <v>28852041.32</v>
      </c>
      <c r="J46" s="31">
        <f>I46/'Dane - 31 grudnia 2019 r'!$B$1</f>
        <v>6778030.2393873185</v>
      </c>
      <c r="K46" s="27">
        <f t="shared" si="3"/>
        <v>0.24294015194936625</v>
      </c>
      <c r="L46" s="31">
        <f>'Dane - 31 grudnia 2019 r'!AQ48</f>
        <v>23064405.989999998</v>
      </c>
      <c r="M46" s="31">
        <f>L46/'Dane - 31 grudnia 2019 r'!$B$1</f>
        <v>5418377.1442666845</v>
      </c>
      <c r="N46" s="27">
        <f t="shared" si="1"/>
        <v>0.19420706610274854</v>
      </c>
      <c r="O46" s="33">
        <f>'Dane - 31 grudnia 2019 r'!X48</f>
        <v>54</v>
      </c>
    </row>
    <row r="47" spans="1:15" ht="11" thickBot="1" x14ac:dyDescent="0.3">
      <c r="A47" s="236" t="s">
        <v>147</v>
      </c>
      <c r="B47" s="23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23827871.988864612</v>
      </c>
      <c r="H47" s="51">
        <f t="shared" si="0"/>
        <v>0.3867972536283964</v>
      </c>
      <c r="I47" s="50">
        <f t="shared" si="10"/>
        <v>61133350.079999998</v>
      </c>
      <c r="J47" s="50">
        <f t="shared" si="10"/>
        <v>14361676.904644443</v>
      </c>
      <c r="K47" s="51">
        <f t="shared" si="3"/>
        <v>0.23313274415822208</v>
      </c>
      <c r="L47" s="50">
        <f t="shared" si="10"/>
        <v>45704630.370000005</v>
      </c>
      <c r="M47" s="50">
        <f t="shared" si="10"/>
        <v>10737103.946719289</v>
      </c>
      <c r="N47" s="51">
        <f t="shared" si="1"/>
        <v>0.17429514144001113</v>
      </c>
      <c r="O47" s="52">
        <f t="shared" si="10"/>
        <v>85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- 31 grudnia 2019 r'!Z50</f>
        <v>0</v>
      </c>
      <c r="G48" s="31">
        <f>F48/'Dane - 31 grudnia 2019 r'!$B$1</f>
        <v>0</v>
      </c>
      <c r="H48" s="32">
        <f t="shared" si="0"/>
        <v>0</v>
      </c>
      <c r="I48" s="31">
        <f>'Dane - 31 grudnia 2019 r'!AK50</f>
        <v>0</v>
      </c>
      <c r="J48" s="31">
        <f>I48/'Dane - 31 grudnia 2019 r'!$B$1</f>
        <v>0</v>
      </c>
      <c r="K48" s="32">
        <f t="shared" si="3"/>
        <v>0</v>
      </c>
      <c r="L48" s="31">
        <f>'Dane - 31 grudnia 2019 r'!AQ50</f>
        <v>0</v>
      </c>
      <c r="M48" s="31">
        <f>L48/'Dane - 31 grudnia 2019 r'!$B$1</f>
        <v>0</v>
      </c>
      <c r="N48" s="32">
        <f t="shared" si="1"/>
        <v>0</v>
      </c>
      <c r="O48" s="33">
        <f>'Dane - 31 grudnia 2019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- 31 grudnia 2019 r'!Z51</f>
        <v>0</v>
      </c>
      <c r="G49" s="31">
        <f>F49/'Dane - 31 grudnia 2019 r'!$B$1</f>
        <v>0</v>
      </c>
      <c r="H49" s="18">
        <f t="shared" si="0"/>
        <v>0</v>
      </c>
      <c r="I49" s="31">
        <f>'Dane - 31 grudnia 2019 r'!AK51</f>
        <v>0</v>
      </c>
      <c r="J49" s="31">
        <f>I49/'Dane - 31 grudnia 2019 r'!$B$1</f>
        <v>0</v>
      </c>
      <c r="K49" s="18">
        <f t="shared" si="3"/>
        <v>0</v>
      </c>
      <c r="L49" s="31">
        <f>'Dane - 31 grudnia 2019 r'!AQ51</f>
        <v>0</v>
      </c>
      <c r="M49" s="31">
        <f>L49/'Dane - 31 grudnia 2019 r'!$B$1</f>
        <v>0</v>
      </c>
      <c r="N49" s="18">
        <f t="shared" si="1"/>
        <v>0</v>
      </c>
      <c r="O49" s="33">
        <f>'Dane - 31 grudnia 2019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- 31 grudnia 2019 r'!Z52</f>
        <v>0</v>
      </c>
      <c r="G50" s="31">
        <f>F50/'Dane - 31 grudnia 2019 r'!$B$1</f>
        <v>0</v>
      </c>
      <c r="H50" s="27">
        <f t="shared" si="0"/>
        <v>0</v>
      </c>
      <c r="I50" s="31">
        <f>'Dane - 31 grudnia 2019 r'!AK52</f>
        <v>0</v>
      </c>
      <c r="J50" s="31">
        <f>I50/'Dane - 31 grudnia 2019 r'!$B$1</f>
        <v>0</v>
      </c>
      <c r="K50" s="27">
        <f t="shared" si="3"/>
        <v>0</v>
      </c>
      <c r="L50" s="31">
        <f>'Dane - 31 grudnia 2019 r'!AQ52</f>
        <v>0</v>
      </c>
      <c r="M50" s="31">
        <f>L50/'Dane - 31 grudnia 2019 r'!$B$1</f>
        <v>0</v>
      </c>
      <c r="N50" s="27">
        <f t="shared" si="1"/>
        <v>0</v>
      </c>
      <c r="O50" s="33">
        <f>'Dane - 31 grudnia 2019 r'!X52</f>
        <v>0</v>
      </c>
    </row>
    <row r="51" spans="1:15" ht="11" thickBot="1" x14ac:dyDescent="0.3">
      <c r="A51" s="236" t="s">
        <v>156</v>
      </c>
      <c r="B51" s="23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6" t="s">
        <v>165</v>
      </c>
      <c r="B52" s="236"/>
      <c r="C52" s="49" t="s">
        <v>163</v>
      </c>
      <c r="D52" s="50">
        <v>42497556</v>
      </c>
      <c r="E52" s="50">
        <v>31873167</v>
      </c>
      <c r="F52" s="50">
        <f>'Dane - 31 grudnia 2019 r'!Z54</f>
        <v>63666323.065000005</v>
      </c>
      <c r="G52" s="50">
        <f>F52/'Dane - 31 grudnia 2019 r'!$B$1</f>
        <v>14956732.460591538</v>
      </c>
      <c r="H52" s="51">
        <f t="shared" si="0"/>
        <v>0.46925780737733208</v>
      </c>
      <c r="I52" s="50">
        <f>'Dane - 31 grudnia 2019 r'!AK54-'Dane - 31 grudnia 2019 r'!AM54</f>
        <v>48140168.93</v>
      </c>
      <c r="J52" s="50">
        <f>I52/'Dane - 31 grudnia 2019 r'!B1</f>
        <v>11309269.840486761</v>
      </c>
      <c r="K52" s="51">
        <f t="shared" si="3"/>
        <v>0.3548210267428637</v>
      </c>
      <c r="L52" s="50">
        <f>'Dane - 31 grudnia 2019 r'!AQ54</f>
        <v>48140168.93</v>
      </c>
      <c r="M52" s="50">
        <f>L52/'Dane - 31 grudnia 2019 r'!$B$1</f>
        <v>11309269.840486761</v>
      </c>
      <c r="N52" s="51">
        <f t="shared" si="1"/>
        <v>0.3548210267428637</v>
      </c>
      <c r="O52" s="52">
        <f>'Dane - 31 grudnia 2019 r'!X54</f>
        <v>72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1205572354.9889998</v>
      </c>
      <c r="G53" s="35">
        <f t="shared" si="12"/>
        <v>283217599.31143844</v>
      </c>
      <c r="H53" s="28">
        <f t="shared" si="0"/>
        <v>0.53329672062977473</v>
      </c>
      <c r="I53" s="35">
        <f t="shared" si="12"/>
        <v>773527764.84000003</v>
      </c>
      <c r="J53" s="35">
        <f t="shared" si="12"/>
        <v>181720056.57904011</v>
      </c>
      <c r="K53" s="28">
        <f t="shared" si="3"/>
        <v>0.34217757117449454</v>
      </c>
      <c r="L53" s="35">
        <f t="shared" si="12"/>
        <v>630224510.80200005</v>
      </c>
      <c r="M53" s="35">
        <f t="shared" si="12"/>
        <v>148054716.28303617</v>
      </c>
      <c r="N53" s="28">
        <f t="shared" si="1"/>
        <v>0.27878597537538702</v>
      </c>
      <c r="O53" s="36">
        <f t="shared" si="12"/>
        <v>6632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6" t="s">
        <v>186</v>
      </c>
      <c r="B1" s="269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53" t="s">
        <v>216</v>
      </c>
      <c r="L1" s="256" t="s">
        <v>214</v>
      </c>
      <c r="M1" s="259" t="s">
        <v>215</v>
      </c>
    </row>
    <row r="2" spans="1:13" ht="15.5" x14ac:dyDescent="0.35">
      <c r="A2" s="267"/>
      <c r="B2" s="270"/>
      <c r="C2" s="193"/>
      <c r="D2" s="193"/>
      <c r="E2" s="193"/>
      <c r="F2" s="193"/>
      <c r="G2" s="193"/>
      <c r="H2" s="193"/>
      <c r="I2" s="193"/>
      <c r="J2" s="193"/>
      <c r="K2" s="254"/>
      <c r="L2" s="257"/>
      <c r="M2" s="260"/>
    </row>
    <row r="3" spans="1:13" ht="16" thickBot="1" x14ac:dyDescent="0.4">
      <c r="A3" s="268"/>
      <c r="B3" s="271"/>
      <c r="C3" s="194"/>
      <c r="D3" s="194"/>
      <c r="E3" s="194"/>
      <c r="F3" s="194"/>
      <c r="G3" s="194"/>
      <c r="H3" s="194"/>
      <c r="I3" s="194"/>
      <c r="J3" s="194"/>
      <c r="K3" s="255"/>
      <c r="L3" s="258"/>
      <c r="M3" s="261"/>
    </row>
    <row r="4" spans="1:13" ht="18" thickTop="1" thickBot="1" x14ac:dyDescent="0.4">
      <c r="A4" s="262" t="s">
        <v>188</v>
      </c>
      <c r="B4" s="263"/>
      <c r="C4" s="263"/>
      <c r="D4" s="263"/>
      <c r="E4" s="263"/>
      <c r="F4" s="263"/>
      <c r="G4" s="263"/>
      <c r="H4" s="263"/>
      <c r="I4" s="263"/>
      <c r="J4" s="263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- 31 grudnia 2019 r'!C17</f>
        <v>2745</v>
      </c>
      <c r="D5" s="99">
        <f>'Dane - 31 grudnia 2019 r'!D17/'Dane - 31 grudnia 2019 r'!$B$1</f>
        <v>37061914.158855446</v>
      </c>
      <c r="E5" s="98">
        <f>'Dane - 31 grudnia 2019 r'!X17</f>
        <v>2644</v>
      </c>
      <c r="F5" s="99">
        <f>'Dane - 31 grudnia 2019 r'!Y17/'Dane - 31 grudnia 2019 r'!$B$1</f>
        <v>35438015.364014372</v>
      </c>
      <c r="G5" s="98">
        <f>'Dane - 31 grudnia 2019 r'!AB17</f>
        <v>2644</v>
      </c>
      <c r="H5" s="99">
        <f>'Dane - 31 grudnia 2019 r'!AD17/'Dane - 31 grudnia 2019 r'!$B$1</f>
        <v>35432353.701223947</v>
      </c>
      <c r="I5" s="98">
        <f>'Dane - 31 grudnia 2019 r'!AO17</f>
        <v>2642</v>
      </c>
      <c r="J5" s="99">
        <f>'Dane - 31 grudnia 2019 r'!AP17/'Dane - 31 grudnia 2019 r'!$B$1</f>
        <v>35414170.601639763</v>
      </c>
      <c r="K5" s="100">
        <v>3000</v>
      </c>
      <c r="L5" s="100">
        <f>G5</f>
        <v>2644</v>
      </c>
      <c r="M5" s="179">
        <f>L5/K5</f>
        <v>0.8813333333333333</v>
      </c>
    </row>
    <row r="6" spans="1:13" ht="43.5" customHeight="1" thickTop="1" thickBot="1" x14ac:dyDescent="0.4">
      <c r="A6" s="264" t="s">
        <v>190</v>
      </c>
      <c r="B6" s="98" t="s">
        <v>88</v>
      </c>
      <c r="C6" s="98">
        <f>'Dane - 31 grudnia 2019 r'!C12</f>
        <v>13</v>
      </c>
      <c r="D6" s="99">
        <f>'Dane - 31 grudnia 2019 r'!D12/'Dane - 31 grudnia 2019 r'!$B$1</f>
        <v>7112764.7590856757</v>
      </c>
      <c r="E6" s="98">
        <f>'Dane - 31 grudnia 2019 r'!X12</f>
        <v>8</v>
      </c>
      <c r="F6" s="99">
        <f>'Dane - 31 grudnia 2019 r'!Y12/'Dane - 31 grudnia 2019 r'!$B$1</f>
        <v>3790464.7167993984</v>
      </c>
      <c r="G6" s="98">
        <f>'Dane - 31 grudnia 2019 r'!AB12</f>
        <v>7</v>
      </c>
      <c r="H6" s="99">
        <f>'Dane - 31 grudnia 2019 r'!AD12/'Dane - 31 grudnia 2019 r'!$B$1</f>
        <v>3241700.2114313906</v>
      </c>
      <c r="I6" s="98">
        <f>'Dane - 31 grudnia 2019 r'!AO12</f>
        <v>7</v>
      </c>
      <c r="J6" s="99">
        <f>'Dane - 31 grudnia 2019 r'!AP12/'Dane - 31 grudnia 2019 r'!$B$1</f>
        <v>3258884.0110884015</v>
      </c>
      <c r="K6" s="247">
        <v>122</v>
      </c>
      <c r="L6" s="249">
        <f>G6+G7+G8</f>
        <v>159</v>
      </c>
      <c r="M6" s="252">
        <f>L6/K6</f>
        <v>1.3032786885245902</v>
      </c>
    </row>
    <row r="7" spans="1:13" ht="39.75" customHeight="1" thickTop="1" thickBot="1" x14ac:dyDescent="0.4">
      <c r="A7" s="265"/>
      <c r="B7" s="98" t="s">
        <v>100</v>
      </c>
      <c r="C7" s="98">
        <f>'Dane - 31 grudnia 2019 r'!C18</f>
        <v>367</v>
      </c>
      <c r="D7" s="99">
        <f>'Dane - 31 grudnia 2019 r'!D18/'Dane - 31 grudnia 2019 r'!$B$1</f>
        <v>21993408.165950149</v>
      </c>
      <c r="E7" s="98">
        <f>'Dane - 31 grudnia 2019 r'!X18</f>
        <v>192</v>
      </c>
      <c r="F7" s="99">
        <f>'Dane - 31 grudnia 2019 r'!Y18/'Dane - 31 grudnia 2019 r'!$B$1</f>
        <v>9427858.4560809992</v>
      </c>
      <c r="G7" s="98">
        <f>'Dane - 31 grudnia 2019 r'!AB18</f>
        <v>150</v>
      </c>
      <c r="H7" s="99">
        <f>'Dane - 31 grudnia 2019 r'!AD18/'Dane - 31 grudnia 2019 r'!$B$1</f>
        <v>6624228.6278102752</v>
      </c>
      <c r="I7" s="98">
        <f>'Dane - 31 grudnia 2019 r'!AO18</f>
        <v>121</v>
      </c>
      <c r="J7" s="99">
        <f>'Dane - 31 grudnia 2019 r'!AP18/'Dane - 31 grudnia 2019 r'!$B$1</f>
        <v>5230544.3042732636</v>
      </c>
      <c r="K7" s="248"/>
      <c r="L7" s="250"/>
      <c r="M7" s="252"/>
    </row>
    <row r="8" spans="1:13" ht="51" customHeight="1" thickTop="1" thickBot="1" x14ac:dyDescent="0.4">
      <c r="A8" s="265"/>
      <c r="B8" s="98" t="s">
        <v>102</v>
      </c>
      <c r="C8" s="98">
        <f>'Dane - 31 grudnia 2019 r'!C19</f>
        <v>34</v>
      </c>
      <c r="D8" s="99">
        <f>'Dane - 31 grudnia 2019 r'!D19/'Dane - 31 grudnia 2019 r'!$B$1</f>
        <v>107243024.47670731</v>
      </c>
      <c r="E8" s="98">
        <f>'Dane - 31 grudnia 2019 r'!X19</f>
        <v>2</v>
      </c>
      <c r="F8" s="99">
        <f>'Dane - 31 grudnia 2019 r'!Y19/'Dane - 31 grudnia 2019 r'!$B$1</f>
        <v>44396649.002748601</v>
      </c>
      <c r="G8" s="98">
        <f>'Dane - 31 grudnia 2019 r'!AB19</f>
        <v>2</v>
      </c>
      <c r="H8" s="99">
        <f>'Dane - 31 grudnia 2019 r'!AD19/'Dane - 31 grudnia 2019 r'!$B$1</f>
        <v>37617.875349449103</v>
      </c>
      <c r="I8" s="98">
        <f>'Dane - 31 grudnia 2019 r'!AO19</f>
        <v>1</v>
      </c>
      <c r="J8" s="99">
        <f>'Dane - 31 grudnia 2019 r'!AP19/'Dane - 31 grudnia 2019 r'!$B$1</f>
        <v>20033.079615664716</v>
      </c>
      <c r="K8" s="248"/>
      <c r="L8" s="251"/>
      <c r="M8" s="252"/>
    </row>
    <row r="9" spans="1:13" ht="16.5" thickTop="1" thickBot="1" x14ac:dyDescent="0.4">
      <c r="A9" s="272" t="s">
        <v>191</v>
      </c>
      <c r="B9" s="273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grudnia 2019 r'!AP4/'Dane - 31 grudnia 2019 r'!$B$1</f>
        <v>73872948.960462332</v>
      </c>
      <c r="M9" s="179">
        <f>L9/K9</f>
        <v>0.30460141533462021</v>
      </c>
    </row>
    <row r="10" spans="1:13" ht="18" thickTop="1" thickBot="1" x14ac:dyDescent="0.4">
      <c r="A10" s="278" t="s">
        <v>211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73"/>
      <c r="L10" s="173"/>
      <c r="M10" s="196"/>
    </row>
    <row r="11" spans="1:13" ht="15.5" thickTop="1" thickBot="1" x14ac:dyDescent="0.4">
      <c r="A11" s="280" t="s">
        <v>192</v>
      </c>
      <c r="B11" s="98" t="s">
        <v>119</v>
      </c>
      <c r="C11" s="98">
        <f>'Dane - 31 grudnia 2019 r'!C28</f>
        <v>709</v>
      </c>
      <c r="D11" s="99">
        <f>'Dane - 31 grudnia 2019 r'!D28/'Dane - 31 grudnia 2019 r'!$B$1</f>
        <v>114624068.45913501</v>
      </c>
      <c r="E11" s="98">
        <f>'Dane - 31 grudnia 2019 r'!X28</f>
        <v>333</v>
      </c>
      <c r="F11" s="99">
        <f>'Dane - 31 grudnia 2019 r'!Y28/'Dane - 31 grudnia 2019 r'!$B$1</f>
        <v>44546358.066107549</v>
      </c>
      <c r="G11" s="98">
        <f>'Dane - 31 grudnia 2019 r'!AB28</f>
        <v>178</v>
      </c>
      <c r="H11" s="99">
        <f>'Dane - 31 grudnia 2019 r'!AD28/'Dane - 31 grudnia 2019 r'!$B$1</f>
        <v>19290103.36880682</v>
      </c>
      <c r="I11" s="98">
        <f>'Dane - 31 grudnia 2019 r'!AO28</f>
        <v>158</v>
      </c>
      <c r="J11" s="99">
        <f>'Dane - 31 grudnia 2019 r'!AP28/'Dane - 31 grudnia 2019 r'!$B$1</f>
        <v>16080644.179763665</v>
      </c>
      <c r="K11" s="247">
        <v>560</v>
      </c>
      <c r="L11" s="249">
        <f>G11+G12+G13</f>
        <v>203</v>
      </c>
      <c r="M11" s="252">
        <f>L11/K11</f>
        <v>0.36249999999999999</v>
      </c>
    </row>
    <row r="12" spans="1:13" ht="15.5" thickTop="1" thickBot="1" x14ac:dyDescent="0.4">
      <c r="A12" s="281"/>
      <c r="B12" s="98" t="s">
        <v>121</v>
      </c>
      <c r="C12" s="98">
        <f>'Dane - 31 grudnia 2019 r'!C29</f>
        <v>106</v>
      </c>
      <c r="D12" s="99">
        <f>'Dane - 31 grudnia 2019 r'!D29/'Dane - 31 grudnia 2019 r'!$B$1</f>
        <v>6723904.1745953429</v>
      </c>
      <c r="E12" s="98">
        <f>'Dane - 31 grudnia 2019 r'!X29</f>
        <v>32</v>
      </c>
      <c r="F12" s="99">
        <f>'Dane - 31 grudnia 2019 r'!Y29/'Dane - 31 grudnia 2019 r'!$B$1</f>
        <v>2084003.1714708577</v>
      </c>
      <c r="G12" s="98">
        <f>'Dane - 31 grudnia 2019 r'!AB29</f>
        <v>15</v>
      </c>
      <c r="H12" s="99">
        <f>'Dane - 31 grudnia 2019 r'!AD29/'Dane - 31 grudnia 2019 r'!$B$1</f>
        <v>314341.8728122724</v>
      </c>
      <c r="I12" s="98">
        <f>'Dane - 31 grudnia 2019 r'!AO29</f>
        <v>13</v>
      </c>
      <c r="J12" s="99">
        <f>'Dane - 31 grudnia 2019 r'!AP29/'Dane - 31 grudnia 2019 r'!$B$1</f>
        <v>280497.58028519741</v>
      </c>
      <c r="K12" s="248"/>
      <c r="L12" s="250"/>
      <c r="M12" s="252"/>
    </row>
    <row r="13" spans="1:13" ht="15.5" thickTop="1" thickBot="1" x14ac:dyDescent="0.4">
      <c r="A13" s="281"/>
      <c r="B13" s="101" t="s">
        <v>123</v>
      </c>
      <c r="C13" s="98">
        <f>'Dane - 31 grudnia 2019 r'!C30</f>
        <v>84</v>
      </c>
      <c r="D13" s="99">
        <f>'Dane - 31 grudnia 2019 r'!D30/'Dane - 31 grudnia 2019 r'!$B$1</f>
        <v>45959909.399299927</v>
      </c>
      <c r="E13" s="98">
        <f>'Dane - 31 grudnia 2019 r'!X30</f>
        <v>35</v>
      </c>
      <c r="F13" s="99">
        <f>'Dane - 31 grudnia 2019 r'!Y30/'Dane - 31 grudnia 2019 r'!$B$1</f>
        <v>16672440.428031104</v>
      </c>
      <c r="G13" s="98">
        <f>'Dane - 31 grudnia 2019 r'!AB30</f>
        <v>10</v>
      </c>
      <c r="H13" s="99">
        <f>'Dane - 31 grudnia 2019 r'!AD30/'Dane - 31 grudnia 2019 r'!$B$1</f>
        <v>844774.70105950593</v>
      </c>
      <c r="I13" s="98">
        <f>'Dane - 31 grudnia 2019 r'!AO30</f>
        <v>7</v>
      </c>
      <c r="J13" s="99">
        <f>'Dane - 31 grudnia 2019 r'!AP30/'Dane - 31 grudnia 2019 r'!$B$1</f>
        <v>791284.78633683373</v>
      </c>
      <c r="K13" s="248"/>
      <c r="L13" s="251"/>
      <c r="M13" s="252"/>
    </row>
    <row r="14" spans="1:13" ht="16.5" thickTop="1" thickBot="1" x14ac:dyDescent="0.4">
      <c r="A14" s="272" t="s">
        <v>191</v>
      </c>
      <c r="B14" s="273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grudnia 2019 r'!AP24/'Dane - 31 grudnia 2019 r'!$B$1</f>
        <v>66613742.389644556</v>
      </c>
      <c r="M14" s="179">
        <f>L14/K14</f>
        <v>0.30660167777246128</v>
      </c>
    </row>
    <row r="15" spans="1:13" ht="18" thickTop="1" thickBot="1" x14ac:dyDescent="0.4">
      <c r="A15" s="282" t="s">
        <v>193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- 31 grudnia 2019 r'!C37</f>
        <v>46</v>
      </c>
      <c r="D16" s="99">
        <f>'Dane - 31 grudnia 2019 r'!D37/'Dane - 31 grudnia 2019 r'!$B$1</f>
        <v>6119126.8705804963</v>
      </c>
      <c r="E16" s="98">
        <f>'Dane - 31 grudnia 2019 r'!X37</f>
        <v>40</v>
      </c>
      <c r="F16" s="99">
        <f>'Dane - 31 grudnia 2019 r'!Y37/'Dane - 31 grudnia 2019 r'!$B$1</f>
        <v>5103338.2784786336</v>
      </c>
      <c r="G16" s="98">
        <f>'Dane - 31 grudnia 2019 r'!AB37</f>
        <v>37</v>
      </c>
      <c r="H16" s="99">
        <f>'Dane - 31 grudnia 2019 r'!AD37/'Dane - 31 grudnia 2019 r'!$B$1</f>
        <v>4106650.5767378486</v>
      </c>
      <c r="I16" s="98">
        <f>'Dane - 31 grudnia 2019 r'!AO37</f>
        <v>36</v>
      </c>
      <c r="J16" s="99">
        <f>'Dane - 31 grudnia 2019 r'!AP37/'Dane - 31 grudnia 2019 r'!$B$1</f>
        <v>4004490.8943547816</v>
      </c>
      <c r="K16" s="189">
        <v>20</v>
      </c>
      <c r="L16" s="100">
        <f>G16</f>
        <v>37</v>
      </c>
      <c r="M16" s="179">
        <f>L16/K16</f>
        <v>1.85</v>
      </c>
    </row>
    <row r="17" spans="1:13" ht="16.5" thickTop="1" thickBot="1" x14ac:dyDescent="0.4">
      <c r="A17" s="272" t="s">
        <v>191</v>
      </c>
      <c r="B17" s="273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grudnia 2019 r'!AP35/'Dane - 31 grudnia 2019 r'!$B$1</f>
        <v>9887705.5324547179</v>
      </c>
      <c r="M17" s="179">
        <f>L17/K17</f>
        <v>0.33152602010086291</v>
      </c>
    </row>
    <row r="18" spans="1:13" ht="18" thickTop="1" thickBot="1" x14ac:dyDescent="0.4">
      <c r="A18" s="284" t="s">
        <v>195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- 31 grudnia 2019 r'!C42</f>
        <v>2569</v>
      </c>
      <c r="D19" s="178">
        <f>'Dane - 31 grudnia 2019 r'!D42/'Dane - 31 grudnia 2019 r'!$B$1</f>
        <v>89856139.547066972</v>
      </c>
      <c r="E19" s="177">
        <f>'Dane - 31 grudnia 2019 r'!X42</f>
        <v>1435</v>
      </c>
      <c r="F19" s="178">
        <f>'Dane - 31 grudnia 2019 r'!Y42/'Dane - 31 grudnia 2019 r'!$B$1</f>
        <v>49634304.707872279</v>
      </c>
      <c r="G19" s="177">
        <f>'Dane - 31 grudnia 2019 r'!AB42</f>
        <v>1083</v>
      </c>
      <c r="H19" s="178">
        <f>'Dane - 31 grudnia 2019 r'!AD42/'Dane - 31 grudnia 2019 r'!$B$1</f>
        <v>36825939.345032528</v>
      </c>
      <c r="I19" s="177">
        <f>'Dane - 31 grudnia 2019 r'!AO42</f>
        <v>842</v>
      </c>
      <c r="J19" s="178">
        <f>'Dane - 31 grudnia 2019 r'!AP42/'Dane - 31 grudnia 2019 r'!$B$1</f>
        <v>28143725.291892778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72" t="s">
        <v>191</v>
      </c>
      <c r="B20" s="273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grudnia 2019 r'!AP40/'Dane - 31 grudnia 2019 r'!$B$1</f>
        <v>28633782.620339699</v>
      </c>
      <c r="M20" s="179">
        <f>L20/K20</f>
        <v>0.30537913116918947</v>
      </c>
    </row>
    <row r="21" spans="1:13" ht="18" thickTop="1" thickBot="1" x14ac:dyDescent="0.4">
      <c r="A21" s="282" t="s">
        <v>196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- 31 grudnia 2019 r'!C45</f>
        <v>27</v>
      </c>
      <c r="D22" s="99">
        <f>'Dane - 31 grudnia 2019 r'!D45/'Dane - 31 grudnia 2019 r'!$B$1</f>
        <v>9080738.2009537909</v>
      </c>
      <c r="E22" s="98">
        <f>'Dane - 31 grudnia 2019 r'!X45</f>
        <v>18</v>
      </c>
      <c r="F22" s="99">
        <f>'Dane - 31 grudnia 2019 r'!Y45/'Dane - 31 grudnia 2019 r'!$B$1</f>
        <v>6770239.7631968418</v>
      </c>
      <c r="G22" s="98">
        <f>'Dane - 31 grudnia 2019 r'!AB45</f>
        <v>13</v>
      </c>
      <c r="H22" s="99">
        <f>'Dane - 31 grudnia 2019 r'!AD45/'Dane - 31 grudnia 2019 r'!$B$1</f>
        <v>5024181.9836962903</v>
      </c>
      <c r="I22" s="98">
        <f>'Dane - 31 grudnia 2019 r'!AO45</f>
        <v>12</v>
      </c>
      <c r="J22" s="99">
        <f>'Dane - 31 grudnia 2019 r'!AP45/'Dane - 31 grudnia 2019 r'!$B$1</f>
        <v>4973244.7764700344</v>
      </c>
      <c r="K22" s="189">
        <v>15</v>
      </c>
      <c r="L22" s="100">
        <f>G22</f>
        <v>13</v>
      </c>
      <c r="M22" s="179">
        <f>L22/K22</f>
        <v>0.8666666666666667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- 31 grudnia 2019 r'!C48</f>
        <v>144</v>
      </c>
      <c r="D23" s="99">
        <f>'Dane - 31 grudnia 2019 r'!D48/'Dane - 31 grudnia 2019 r'!$B$1</f>
        <v>53379551.067728519</v>
      </c>
      <c r="E23" s="98">
        <f>'Dane - 31 grudnia 2019 r'!X48</f>
        <v>54</v>
      </c>
      <c r="F23" s="99">
        <f>'Dane - 31 grudnia 2019 r'!Y48/'Dane - 31 grudnia 2019 r'!$B$1</f>
        <v>15567755.484295346</v>
      </c>
      <c r="G23" s="98">
        <f>'Dane - 31 grudnia 2019 r'!AB48</f>
        <v>42</v>
      </c>
      <c r="H23" s="99">
        <f>'Dane - 31 grudnia 2019 r'!AD48/'Dane - 31 grudnia 2019 r'!$B$1</f>
        <v>7731290.4221580094</v>
      </c>
      <c r="I23" s="98">
        <f>'Dane - 31 grudnia 2019 r'!AO48</f>
        <v>41</v>
      </c>
      <c r="J23" s="99">
        <f>'Dane - 31 grudnia 2019 r'!AP48/'Dane - 31 grudnia 2019 r'!$B$1</f>
        <v>7224502.9201024259</v>
      </c>
      <c r="K23" s="189">
        <v>55</v>
      </c>
      <c r="L23" s="100">
        <f>G23</f>
        <v>42</v>
      </c>
      <c r="M23" s="179">
        <f>L23/K23</f>
        <v>0.76363636363636367</v>
      </c>
    </row>
    <row r="24" spans="1:13" ht="16.5" thickTop="1" thickBot="1" x14ac:dyDescent="0.4">
      <c r="A24" s="272" t="s">
        <v>191</v>
      </c>
      <c r="B24" s="273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grudnia 2019 r'!AP44/'Dane - 31 grudnia 2019 r'!$B$1</f>
        <v>14316138.691944461</v>
      </c>
      <c r="M24" s="179">
        <f>L24/K24</f>
        <v>0.17608809657652758</v>
      </c>
    </row>
    <row r="25" spans="1:13" ht="18" thickTop="1" thickBot="1" x14ac:dyDescent="0.4">
      <c r="A25" s="274" t="s">
        <v>198</v>
      </c>
      <c r="B25" s="275"/>
      <c r="C25" s="275"/>
      <c r="D25" s="275"/>
      <c r="E25" s="275"/>
      <c r="F25" s="275"/>
      <c r="G25" s="275"/>
      <c r="H25" s="275"/>
      <c r="I25" s="275"/>
      <c r="J25" s="275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- 31 grudnia 2019 r'!C49</f>
        <v>10</v>
      </c>
      <c r="D26" s="99">
        <f>'Dane - 31 grudnia 2019 r'!D49/'Dane - 31 grudnia 2019 r'!$B$1</f>
        <v>860040.6606056334</v>
      </c>
      <c r="E26" s="98">
        <f>'Dane - 31 grudnia 2019 r'!X49</f>
        <v>0</v>
      </c>
      <c r="F26" s="99">
        <f>'Dane - 31 grudnia 2019 r'!Y49/'Dane - 31 grudnia 2019 r'!$B$1</f>
        <v>0</v>
      </c>
      <c r="G26" s="98">
        <f>'Dane - 31 grudnia 2019 r'!AB49</f>
        <v>0</v>
      </c>
      <c r="H26" s="99">
        <f>'Dane - 31 grudnia 2019 r'!AD49/'Dane - 31 grudnia 2019 r'!$B$1</f>
        <v>0</v>
      </c>
      <c r="I26" s="98">
        <f>'Dane - 31 grudnia 2019 r'!AO49</f>
        <v>0</v>
      </c>
      <c r="J26" s="99">
        <f>'Dane - 31 grudnia 2019 r'!AP49/'Dane - 31 grudnia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76" t="s">
        <v>191</v>
      </c>
      <c r="B27" s="277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grudnia 2019 r'!AP49/'Dane - 31 grudnia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2022-04-27T07:33:18Z</dcterms:modified>
</cp:coreProperties>
</file>