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stycz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</workbook>
</file>

<file path=xl/calcChain.xml><?xml version="1.0" encoding="utf-8"?>
<calcChain xmlns="http://schemas.openxmlformats.org/spreadsheetml/2006/main">
  <c r="AN25" i="1" l="1"/>
  <c r="AN26" i="1"/>
  <c r="AN27" i="1"/>
  <c r="AN28" i="1"/>
  <c r="AN29" i="1"/>
  <c r="AN30" i="1"/>
  <c r="AN32" i="1"/>
  <c r="AN33" i="1"/>
  <c r="AN34" i="1"/>
  <c r="AB44" i="1" l="1"/>
  <c r="AC44" i="1"/>
  <c r="AD44" i="1"/>
  <c r="AE44" i="1"/>
  <c r="D42" i="2" l="1"/>
  <c r="E42" i="2"/>
  <c r="AQ24" i="1" l="1"/>
  <c r="AP24" i="1"/>
  <c r="AO24" i="1"/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B4" i="1" l="1"/>
  <c r="AC4" i="1"/>
  <c r="AD4" i="1"/>
  <c r="AE4" i="1"/>
  <c r="AG4" i="1"/>
  <c r="AH4" i="1"/>
  <c r="AI4" i="1"/>
  <c r="AJ4" i="1"/>
  <c r="AK4" i="1"/>
  <c r="AL4" i="1"/>
  <c r="AM4" i="1"/>
  <c r="AO4" i="1"/>
  <c r="AP4" i="1"/>
  <c r="AQ4" i="1"/>
  <c r="F5" i="1"/>
  <c r="J5" i="1"/>
  <c r="Q5" i="1"/>
  <c r="AA5" i="1"/>
  <c r="AR5" i="1"/>
  <c r="F6" i="1"/>
  <c r="J6" i="1"/>
  <c r="Q6" i="1"/>
  <c r="AA6" i="1"/>
  <c r="AR6" i="1"/>
  <c r="F7" i="1"/>
  <c r="J7" i="1"/>
  <c r="Q7" i="1"/>
  <c r="AA7" i="1"/>
  <c r="AR7" i="1"/>
  <c r="F8" i="1"/>
  <c r="J8" i="1"/>
  <c r="Q8" i="1"/>
  <c r="AA8" i="1"/>
  <c r="AR8" i="1"/>
  <c r="F9" i="1"/>
  <c r="J9" i="1"/>
  <c r="Q9" i="1"/>
  <c r="AA9" i="1"/>
  <c r="AR9" i="1"/>
  <c r="F10" i="1"/>
  <c r="J10" i="1"/>
  <c r="Q10" i="1"/>
  <c r="AA10" i="1"/>
  <c r="AR10" i="1"/>
  <c r="F11" i="1"/>
  <c r="J11" i="1"/>
  <c r="Q11" i="1"/>
  <c r="AA11" i="1"/>
  <c r="AR11" i="1"/>
  <c r="F12" i="1"/>
  <c r="J12" i="1"/>
  <c r="Q12" i="1"/>
  <c r="AA12" i="1"/>
  <c r="AR12" i="1"/>
  <c r="F13" i="1"/>
  <c r="J13" i="1"/>
  <c r="Q13" i="1"/>
  <c r="AA13" i="1"/>
  <c r="AR13" i="1"/>
  <c r="F14" i="1"/>
  <c r="J14" i="1"/>
  <c r="Q14" i="1"/>
  <c r="AA14" i="1"/>
  <c r="AR14" i="1"/>
  <c r="F15" i="1"/>
  <c r="J15" i="1"/>
  <c r="Q15" i="1"/>
  <c r="AA15" i="1"/>
  <c r="AR15" i="1"/>
  <c r="F16" i="1"/>
  <c r="J16" i="1"/>
  <c r="Q16" i="1"/>
  <c r="AA16" i="1"/>
  <c r="AR16" i="1"/>
  <c r="F17" i="1"/>
  <c r="J17" i="1"/>
  <c r="Q17" i="1"/>
  <c r="AA17" i="1"/>
  <c r="AR17" i="1"/>
  <c r="F18" i="1"/>
  <c r="J18" i="1"/>
  <c r="Q18" i="1"/>
  <c r="AA18" i="1"/>
  <c r="AR18" i="1"/>
  <c r="F19" i="1"/>
  <c r="J19" i="1"/>
  <c r="Q19" i="1"/>
  <c r="AA19" i="1"/>
  <c r="AR19" i="1"/>
  <c r="F20" i="1"/>
  <c r="J20" i="1"/>
  <c r="Q20" i="1"/>
  <c r="AA20" i="1"/>
  <c r="AR20" i="1"/>
  <c r="F21" i="1"/>
  <c r="J21" i="1"/>
  <c r="Q21" i="1"/>
  <c r="AA21" i="1"/>
  <c r="AR21" i="1"/>
  <c r="F22" i="1"/>
  <c r="J22" i="1"/>
  <c r="Q22" i="1"/>
  <c r="AA22" i="1"/>
  <c r="AR22" i="1"/>
  <c r="F23" i="1"/>
  <c r="J23" i="1"/>
  <c r="Q23" i="1"/>
  <c r="AA23" i="1"/>
  <c r="AR23" i="1"/>
  <c r="AH44" i="1" l="1"/>
  <c r="AG44" i="1"/>
  <c r="AN54" i="1" l="1"/>
  <c r="AN53" i="1" s="1"/>
  <c r="AN52" i="1"/>
  <c r="AN51" i="1"/>
  <c r="AN50" i="1"/>
  <c r="AN48" i="1"/>
  <c r="AN47" i="1"/>
  <c r="AN46" i="1"/>
  <c r="AN45" i="1"/>
  <c r="AN43" i="1"/>
  <c r="AN42" i="1"/>
  <c r="AN41" i="1"/>
  <c r="AN39" i="1"/>
  <c r="AN38" i="1"/>
  <c r="AN37" i="1"/>
  <c r="AN36" i="1"/>
  <c r="AR54" i="1"/>
  <c r="AR53" i="1" s="1"/>
  <c r="AR52" i="1"/>
  <c r="AR51" i="1"/>
  <c r="AR50" i="1"/>
  <c r="AR48" i="1"/>
  <c r="AR47" i="1"/>
  <c r="AR46" i="1"/>
  <c r="AR45" i="1"/>
  <c r="AR43" i="1"/>
  <c r="AR42" i="1"/>
  <c r="AR41" i="1"/>
  <c r="AR39" i="1"/>
  <c r="AR38" i="1"/>
  <c r="AR37" i="1"/>
  <c r="AR36" i="1"/>
  <c r="AR34" i="1"/>
  <c r="AR33" i="1"/>
  <c r="AR32" i="1"/>
  <c r="AR30" i="1"/>
  <c r="AR29" i="1"/>
  <c r="AR28" i="1"/>
  <c r="AR27" i="1"/>
  <c r="AR26" i="1"/>
  <c r="AR25" i="1"/>
  <c r="AF54" i="1"/>
  <c r="AF53" i="1" s="1"/>
  <c r="AF52" i="1"/>
  <c r="AF51" i="1"/>
  <c r="AF50" i="1"/>
  <c r="AF48" i="1"/>
  <c r="AF47" i="1"/>
  <c r="AF46" i="1"/>
  <c r="AF45" i="1"/>
  <c r="AF43" i="1"/>
  <c r="AF42" i="1"/>
  <c r="AF41" i="1"/>
  <c r="AF39" i="1"/>
  <c r="AF38" i="1"/>
  <c r="AF37" i="1"/>
  <c r="AF36" i="1"/>
  <c r="AF34" i="1"/>
  <c r="AF33" i="1"/>
  <c r="AF32" i="1"/>
  <c r="AF30" i="1"/>
  <c r="AF29" i="1"/>
  <c r="AF28" i="1"/>
  <c r="AF27" i="1"/>
  <c r="AF26" i="1"/>
  <c r="AF25" i="1"/>
  <c r="AA54" i="1"/>
  <c r="AA53" i="1" s="1"/>
  <c r="AA52" i="1"/>
  <c r="AA51" i="1"/>
  <c r="AA50" i="1"/>
  <c r="AA48" i="1"/>
  <c r="AA47" i="1"/>
  <c r="AA46" i="1"/>
  <c r="AA45" i="1"/>
  <c r="AA43" i="1"/>
  <c r="AA42" i="1"/>
  <c r="AA41" i="1"/>
  <c r="AA39" i="1"/>
  <c r="AA38" i="1"/>
  <c r="AA37" i="1"/>
  <c r="AA36" i="1"/>
  <c r="AA34" i="1"/>
  <c r="AA33" i="1"/>
  <c r="AA32" i="1"/>
  <c r="AA30" i="1"/>
  <c r="AA29" i="1"/>
  <c r="AA28" i="1"/>
  <c r="AA27" i="1"/>
  <c r="AA26" i="1"/>
  <c r="AA25" i="1"/>
  <c r="Q54" i="1"/>
  <c r="Q53" i="1" s="1"/>
  <c r="Q52" i="1"/>
  <c r="Q51" i="1"/>
  <c r="Q50" i="1"/>
  <c r="Q48" i="1"/>
  <c r="Q47" i="1"/>
  <c r="Q46" i="1"/>
  <c r="Q45" i="1"/>
  <c r="Q43" i="1"/>
  <c r="Q42" i="1"/>
  <c r="Q41" i="1"/>
  <c r="Q39" i="1"/>
  <c r="Q38" i="1"/>
  <c r="Q37" i="1"/>
  <c r="Q36" i="1"/>
  <c r="Q34" i="1"/>
  <c r="Q33" i="1"/>
  <c r="Q32" i="1"/>
  <c r="Q30" i="1"/>
  <c r="Q29" i="1"/>
  <c r="Q28" i="1"/>
  <c r="Q27" i="1"/>
  <c r="Q26" i="1"/>
  <c r="Q25" i="1"/>
  <c r="J54" i="1"/>
  <c r="J53" i="1" s="1"/>
  <c r="J52" i="1"/>
  <c r="J51" i="1"/>
  <c r="J50" i="1"/>
  <c r="J48" i="1"/>
  <c r="J47" i="1"/>
  <c r="J46" i="1"/>
  <c r="J45" i="1"/>
  <c r="J43" i="1"/>
  <c r="J42" i="1"/>
  <c r="J41" i="1"/>
  <c r="J39" i="1"/>
  <c r="J38" i="1"/>
  <c r="J37" i="1"/>
  <c r="J36" i="1"/>
  <c r="J34" i="1"/>
  <c r="J33" i="1"/>
  <c r="J32" i="1"/>
  <c r="J30" i="1"/>
  <c r="J29" i="1"/>
  <c r="J28" i="1"/>
  <c r="J27" i="1"/>
  <c r="J26" i="1"/>
  <c r="J25" i="1"/>
  <c r="F54" i="1"/>
  <c r="F53" i="1" s="1"/>
  <c r="F52" i="1"/>
  <c r="F51" i="1"/>
  <c r="F50" i="1"/>
  <c r="F48" i="1"/>
  <c r="F47" i="1"/>
  <c r="F46" i="1"/>
  <c r="F45" i="1"/>
  <c r="F43" i="1"/>
  <c r="F42" i="1"/>
  <c r="F41" i="1"/>
  <c r="F39" i="1"/>
  <c r="F38" i="1"/>
  <c r="F37" i="1"/>
  <c r="F36" i="1"/>
  <c r="AQ53" i="1"/>
  <c r="AP53" i="1"/>
  <c r="AO53" i="1"/>
  <c r="AM53" i="1"/>
  <c r="AL53" i="1"/>
  <c r="AK53" i="1"/>
  <c r="AJ53" i="1"/>
  <c r="AI53" i="1"/>
  <c r="AH53" i="1"/>
  <c r="AG53" i="1"/>
  <c r="AE53" i="1"/>
  <c r="AD53" i="1"/>
  <c r="AC53" i="1"/>
  <c r="AB53" i="1"/>
  <c r="AQ44" i="1"/>
  <c r="AP44" i="1"/>
  <c r="AO44" i="1"/>
  <c r="AM44" i="1"/>
  <c r="AL44" i="1"/>
  <c r="AK44" i="1"/>
  <c r="AJ44" i="1"/>
  <c r="AI44" i="1"/>
  <c r="AQ40" i="1"/>
  <c r="AP40" i="1"/>
  <c r="AO40" i="1"/>
  <c r="AM40" i="1"/>
  <c r="AL40" i="1"/>
  <c r="AK40" i="1"/>
  <c r="AJ40" i="1"/>
  <c r="AI40" i="1"/>
  <c r="AH40" i="1"/>
  <c r="AG40" i="1"/>
  <c r="AE40" i="1"/>
  <c r="AD40" i="1"/>
  <c r="AC40" i="1"/>
  <c r="AB40" i="1"/>
  <c r="Z40" i="1"/>
  <c r="Y40" i="1"/>
  <c r="X40" i="1"/>
  <c r="W40" i="1"/>
  <c r="V40" i="1"/>
  <c r="U40" i="1"/>
  <c r="T40" i="1"/>
  <c r="S40" i="1"/>
  <c r="R40" i="1"/>
  <c r="P40" i="1"/>
  <c r="O40" i="1"/>
  <c r="N40" i="1"/>
  <c r="M40" i="1"/>
  <c r="L40" i="1"/>
  <c r="K40" i="1"/>
  <c r="I40" i="1"/>
  <c r="H40" i="1"/>
  <c r="G40" i="1"/>
  <c r="E40" i="1"/>
  <c r="D40" i="1"/>
  <c r="C40" i="1"/>
  <c r="AQ35" i="1"/>
  <c r="AP35" i="1"/>
  <c r="AO35" i="1"/>
  <c r="AM35" i="1"/>
  <c r="AL35" i="1"/>
  <c r="AK35" i="1"/>
  <c r="AJ35" i="1"/>
  <c r="AI35" i="1"/>
  <c r="AH35" i="1"/>
  <c r="AG35" i="1"/>
  <c r="AE35" i="1"/>
  <c r="AD35" i="1"/>
  <c r="AC35" i="1"/>
  <c r="AB35" i="1"/>
  <c r="AM24" i="1"/>
  <c r="AL24" i="1"/>
  <c r="AK24" i="1"/>
  <c r="AJ24" i="1"/>
  <c r="AI24" i="1"/>
  <c r="AH24" i="1"/>
  <c r="AG24" i="1"/>
  <c r="AE24" i="1"/>
  <c r="AD24" i="1"/>
  <c r="AC24" i="1"/>
  <c r="AB24" i="1"/>
  <c r="AM55" i="1" l="1"/>
  <c r="G55" i="1"/>
  <c r="AI55" i="1"/>
  <c r="P55" i="1"/>
  <c r="L55" i="1"/>
  <c r="H55" i="1"/>
  <c r="R55" i="1"/>
  <c r="I55" i="1"/>
  <c r="C55" i="1"/>
  <c r="M55" i="1"/>
  <c r="AO55" i="1"/>
  <c r="N55" i="1"/>
  <c r="S55" i="1"/>
  <c r="AG55" i="1"/>
  <c r="AK55" i="1"/>
  <c r="AP55" i="1"/>
  <c r="E55" i="1"/>
  <c r="K55" i="1"/>
  <c r="T55" i="1"/>
  <c r="X55" i="1"/>
  <c r="AH55" i="1"/>
  <c r="AL55" i="1"/>
  <c r="AQ55" i="1"/>
  <c r="W55" i="1"/>
  <c r="AB55" i="1"/>
  <c r="D55" i="1"/>
  <c r="AC55" i="1"/>
  <c r="O55" i="1"/>
  <c r="U55" i="1"/>
  <c r="AJ55" i="1"/>
  <c r="V55" i="1"/>
  <c r="Z55" i="1"/>
  <c r="Y55" i="1"/>
  <c r="AE55" i="1"/>
  <c r="AD55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0" i="1" l="1"/>
  <c r="B44" i="1"/>
  <c r="B49" i="1"/>
  <c r="B53" i="1"/>
  <c r="J44" i="1" l="1"/>
  <c r="AN44" i="1"/>
  <c r="AA44" i="1"/>
  <c r="F44" i="1"/>
  <c r="AF44" i="1"/>
  <c r="AR44" i="1"/>
  <c r="Q44" i="1"/>
  <c r="J40" i="1"/>
  <c r="AR40" i="1"/>
  <c r="Q40" i="1"/>
  <c r="AF40" i="1"/>
  <c r="AN40" i="1"/>
  <c r="AA40" i="1"/>
  <c r="F40" i="1"/>
  <c r="AF49" i="1"/>
  <c r="AA49" i="1"/>
  <c r="AN49" i="1"/>
  <c r="Q49" i="1"/>
  <c r="F49" i="1"/>
  <c r="AR49" i="1"/>
  <c r="J49" i="1"/>
  <c r="B35" i="1"/>
  <c r="B24" i="1"/>
  <c r="B4" i="1"/>
  <c r="Q4" i="1" l="1"/>
  <c r="AR4" i="1"/>
  <c r="AA4" i="1"/>
  <c r="F4" i="1"/>
  <c r="J4" i="1"/>
  <c r="AF4" i="1"/>
  <c r="AN4" i="1"/>
  <c r="AF35" i="1"/>
  <c r="J35" i="1"/>
  <c r="AA35" i="1"/>
  <c r="AN35" i="1"/>
  <c r="F35" i="1"/>
  <c r="AR35" i="1"/>
  <c r="Q35" i="1"/>
  <c r="AF24" i="1"/>
  <c r="J24" i="1"/>
  <c r="AN24" i="1"/>
  <c r="F24" i="1"/>
  <c r="AR24" i="1"/>
  <c r="AA24" i="1"/>
  <c r="Q24" i="1"/>
  <c r="B55" i="1"/>
  <c r="J55" i="1" l="1"/>
  <c r="AR55" i="1"/>
  <c r="AN55" i="1"/>
  <c r="AF55" i="1"/>
  <c r="AA55" i="1"/>
  <c r="Q55" i="1"/>
  <c r="F55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O34" i="2" l="1"/>
  <c r="O38" i="2" s="1"/>
  <c r="O51" i="2"/>
  <c r="L11" i="3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<sst xmlns="http://schemas.openxmlformats.org/spreadsheetml/2006/main" count="322" uniqueCount="226">
  <si>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</si>
  <si>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</si>
  <si>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</si>
  <si>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</si>
  <si>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</si>
  <si>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</si>
  <si>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</si>
  <si>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</si>
  <si>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</si>
  <si>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</si>
  <si>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</si>
  <si>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</si>
  <si>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</si>
  <si>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</si>
  <si>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</si>
  <si>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</si>
  <si>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</si>
  <si>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</si>
  <si>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</si>
  <si>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</si>
  <si>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</si>
  <si>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</si>
  <si>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</si>
  <si>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</si>
  <si>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</si>
  <si>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</si>
  <si>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</si>
  <si>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</si>
  <si>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</si>
  <si>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</si>
  <si>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</si>
  <si>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</si>
  <si>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</si>
  <si>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</si>
  <si>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</si>
  <si>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</si>
  <si>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</si>
  <si>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</si>
  <si>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</si>
  <si>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</si>
  <si>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</si>
  <si>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</si>
  <si>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</si>
  <si>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</si>
  <si>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</si>
  <si>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</si>
  <si>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</si>
  <si>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</si>
  <si>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</si>
  <si>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</si>
  <si>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</si>
  <si>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</si>
  <si>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</si>
  <si>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</si>
  <si>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</si>
  <si>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</si>
  <si>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</si>
  <si>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</si>
  <si>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</si>
  <si>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</si>
  <si>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</si>
  <si>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</si>
  <si>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</si>
  <si>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</si>
  <si>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</si>
  <si>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</si>
  <si>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</si>
  <si>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</si>
  <si>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</si>
  <si>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</si>
  <si>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</si>
  <si>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</si>
  <si>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</si>
  <si>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</si>
  <si>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</si>
  <si>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</si>
  <si>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</si>
  <si>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</si>
  <si>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</si>
  <si>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</si>
  <si>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</si>
  <si>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</si>
  <si>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</si>
  <si>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</si>
  <si>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</si>
  <si>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</si>
  <si>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</si>
  <si>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</si>
  <si>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</si>
  <si>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</si>
  <si>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</si>
  <si>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</si>
  <si>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</si>
  <si>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</si>
  <si>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</si>
  <si>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</si>
  <si>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</si>
  <si>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</si>
  <si>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</si>
  <si>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</si>
  <si>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</si>
  <si>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</si>
  <si>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</si>
  <si>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</si>
  <si>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</si>
  <si>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</si>
  <si>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</si>
  <si>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</si>
  <si>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</si>
  <si>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</si>
  <si>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</si>
  <si>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</si>
  <si>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</si>
  <si>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</si>
  <si>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</si>
  <si>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</si>
  <si>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</si>
  <si>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</si>
  <si>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</si>
  <si>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</si>
  <si>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</si>
  <si>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</si>
  <si>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</si>
  <si>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</si>
  <si>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</si>
  <si>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</si>
  <si>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</si>
  <si>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</si>
  <si>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</si>
  <si>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</si>
  <si>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</si>
  <si>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</si>
  <si>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</si>
  <si>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</si>
  <si>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</si>
  <si>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</si>
  <si>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</si>
  <si>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</si>
  <si>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</si>
  <si>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</si>
  <si>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</si>
  <si>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</si>
  <si>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</si>
  <si>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</si>
  <si>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</si>
  <si>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</si>
  <si>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</si>
  <si>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</si>
  <si>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</si>
  <si>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</si>
  <si>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</si>
  <si>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</si>
  <si>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</si>
  <si>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</si>
  <si>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</si>
  <si>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</si>
  <si>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</si>
  <si>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</si>
  <si>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</si>
  <si>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</si>
  <si>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</si>
  <si>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</si>
  <si>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</si>
  <si>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</si>
  <si>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</si>
  <si>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</si>
  <si>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</si>
  <si>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</si>
  <si>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</si>
  <si>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</si>
  <si>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</si>
  <si>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</si>
  <si>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</si>
  <si>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</si>
  <si>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</si>
  <si>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</si>
  <si>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</si>
  <si>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</si>
  <si>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</si>
  <si>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</si>
  <si>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</si>
  <si>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</si>
  <si>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</si>
  <si>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</si>
  <si>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</si>
  <si>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</si>
  <si>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</si>
  <si>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</si>
  <si>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</si>
  <si>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</si>
  <si>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</si>
  <si>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</si>
  <si>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</si>
  <si>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</si>
  <si>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</si>
  <si>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</si>
  <si>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</si>
  <si>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</si>
  <si>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</si>
  <si>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</si>
  <si>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</si>
  <si>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</si>
  <si>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</si>
  <si>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</si>
  <si>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</si>
  <si>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</si>
  <si>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</si>
  <si>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</si>
  <si>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</si>
  <si>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</si>
  <si>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</si>
  <si>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</si>
  <si>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</si>
  <si>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</si>
  <si>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</si>
  <si>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</si>
  <si>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</si>
  <si>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</si>
  <si>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</si>
  <si>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</si>
  <si>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</si>
  <si>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</si>
  <si>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</si>
  <si>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</si>
  <si>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31.01.2020 r.</t>
  </si>
  <si>
    <t xml:space="preserve">Limit finansowy zgodny z arkuszem kalkulacyjnym z dnia 08.02.2020, zgodnie z kursem 1 EUR= 4,2873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</si>
</sst>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86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239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45.45312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bestFit="1" customWidth="1"/>
    <col min="35" max="35" width="14.26953125" style="74" customWidth="1"/>
    <col min="36" max="36" width="30.54296875" style="75" bestFit="1" customWidth="1"/>
    <col min="37" max="37" width="23.81640625" style="75" bestFit="1" customWidth="1"/>
    <col min="38" max="38" width="23.7265625" style="75" customWidth="1"/>
    <col min="39" max="39" width="23.81640625" style="75" bestFit="1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bestFit="1" customWidth="1"/>
    <col min="44" max="44" width="23.26953125" style="75" customWidth="1"/>
    <col min="45" max="45" width="10.54296875" style="74" bestFit="1" customWidth="1"/>
    <col min="46" max="46" width="19.26953125" style="74" bestFit="1" customWidth="1"/>
    <col min="47" max="47" width="20.26953125" style="74" bestFit="1" customWidth="1"/>
    <col min="48" max="16384" width="9.1796875" style="74"/>
  </cols>
  <sheetData>
    <row r="1" spans="1:49" s="54" customFormat="1" ht="45" customHeight="1" thickBot="1" x14ac:dyDescent="0.35">
      <c r="A1" s="63" t="s">
        <v>225</v>
      </c>
      <c r="B1" s="123">
        <v>4.2873000000000001</v>
      </c>
      <c r="C1" s="221"/>
      <c r="D1" s="221"/>
      <c r="E1" s="56"/>
      <c r="F1" s="222"/>
      <c r="G1" s="222"/>
      <c r="H1" s="222"/>
      <c r="I1" s="222"/>
      <c r="J1" s="222"/>
      <c r="K1" s="64"/>
      <c r="L1" s="64"/>
      <c r="M1" s="65"/>
      <c r="N1" s="66"/>
      <c r="O1" s="67" t="s">
        <v>0</v>
      </c>
      <c r="P1" s="230" t="s">
        <v>224</v>
      </c>
      <c r="Q1" s="230"/>
      <c r="R1" s="223"/>
      <c r="S1" s="223"/>
      <c r="T1" s="223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49" s="68" customFormat="1" ht="28.5" customHeight="1" thickBot="1" x14ac:dyDescent="0.4">
      <c r="A2" s="212" t="s">
        <v>1</v>
      </c>
      <c r="B2" s="213" t="s">
        <v>2</v>
      </c>
      <c r="C2" s="214" t="s">
        <v>176</v>
      </c>
      <c r="D2" s="214"/>
      <c r="E2" s="214"/>
      <c r="F2" s="215"/>
      <c r="G2" s="216" t="s">
        <v>175</v>
      </c>
      <c r="H2" s="217"/>
      <c r="I2" s="217"/>
      <c r="J2" s="218"/>
      <c r="K2" s="219" t="s">
        <v>177</v>
      </c>
      <c r="L2" s="219"/>
      <c r="M2" s="219"/>
      <c r="N2" s="224" t="s">
        <v>3</v>
      </c>
      <c r="O2" s="224"/>
      <c r="P2" s="224"/>
      <c r="Q2" s="225"/>
      <c r="R2" s="226"/>
      <c r="S2" s="226"/>
      <c r="T2" s="226"/>
      <c r="U2" s="219" t="s">
        <v>4</v>
      </c>
      <c r="V2" s="219"/>
      <c r="W2" s="219"/>
      <c r="X2" s="219" t="s">
        <v>218</v>
      </c>
      <c r="Y2" s="219"/>
      <c r="Z2" s="219"/>
      <c r="AA2" s="227"/>
      <c r="AB2" s="214" t="s">
        <v>5</v>
      </c>
      <c r="AC2" s="228"/>
      <c r="AD2" s="228"/>
      <c r="AE2" s="228"/>
      <c r="AF2" s="229"/>
      <c r="AG2" s="228"/>
      <c r="AH2" s="228"/>
      <c r="AI2" s="214" t="s">
        <v>220</v>
      </c>
      <c r="AJ2" s="214"/>
      <c r="AK2" s="214"/>
      <c r="AL2" s="214"/>
      <c r="AM2" s="214"/>
      <c r="AN2" s="229"/>
      <c r="AO2" s="214" t="s">
        <v>223</v>
      </c>
      <c r="AP2" s="214"/>
      <c r="AQ2" s="214"/>
      <c r="AR2" s="220"/>
    </row>
    <row r="3" spans="1:49" s="68" customFormat="1" ht="58.5" thickBot="1" x14ac:dyDescent="0.4">
      <c r="A3" s="212"/>
      <c r="B3" s="213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49" s="68" customFormat="1" ht="81.75" customHeight="1" thickBot="1" x14ac:dyDescent="0.4">
      <c r="A4" s="157" t="s">
        <v>179</v>
      </c>
      <c r="B4" s="127">
        <f>SUM(B5+B6+B7+B8+B12+B13+B14+B15+B16+B17+B18+B19+B20+B21+B22+B23)</f>
        <v>1042850650.7914857</v>
      </c>
      <c r="C4" s="138">
        <v>4377</v>
      </c>
      <c r="D4" s="139">
        <v>1163425665.8</v>
      </c>
      <c r="E4" s="139">
        <v>815374905.39249992</v>
      </c>
      <c r="F4" s="187">
        <f>D4/B4</f>
        <v>1.1156205971746791</v>
      </c>
      <c r="G4" s="138">
        <v>4161</v>
      </c>
      <c r="H4" s="139">
        <v>899320235.87000012</v>
      </c>
      <c r="I4" s="139">
        <v>617295832.94500005</v>
      </c>
      <c r="J4" s="187">
        <f>H4/B4</f>
        <v>0.86236723847988095</v>
      </c>
      <c r="K4" s="138">
        <v>465</v>
      </c>
      <c r="L4" s="139">
        <v>237413742.92000002</v>
      </c>
      <c r="M4" s="139">
        <v>173831928.94249997</v>
      </c>
      <c r="N4" s="138">
        <v>3662</v>
      </c>
      <c r="O4" s="139">
        <v>629769713.46999991</v>
      </c>
      <c r="P4" s="139">
        <v>419964491.62</v>
      </c>
      <c r="Q4" s="187">
        <f>O4/B4</f>
        <v>0.6038925257341764</v>
      </c>
      <c r="R4" s="138">
        <v>28</v>
      </c>
      <c r="S4" s="139">
        <v>10255775.149999999</v>
      </c>
      <c r="T4" s="139">
        <v>6786479.4800000004</v>
      </c>
      <c r="U4" s="138">
        <v>68</v>
      </c>
      <c r="V4" s="139">
        <v>1163791.8500000001</v>
      </c>
      <c r="W4" s="139">
        <v>872843.88749999995</v>
      </c>
      <c r="X4" s="138">
        <v>3634</v>
      </c>
      <c r="Y4" s="139">
        <v>618350146.47000003</v>
      </c>
      <c r="Z4" s="139">
        <v>412305168.25749999</v>
      </c>
      <c r="AA4" s="187">
        <f>Y4/B4</f>
        <v>0.59294218783935626</v>
      </c>
      <c r="AB4" s="138">
        <f t="shared" ref="AB4:AQ4" si="0">SUM(AB5+AB6+AB7+AB8+AB12+AB13+AB14+AB15+AB16+AB17+AB18+AB19+AB20+AB21+AB22+AB23)</f>
        <v>3318</v>
      </c>
      <c r="AC4" s="138">
        <f t="shared" si="0"/>
        <v>3333</v>
      </c>
      <c r="AD4" s="139">
        <f t="shared" si="0"/>
        <v>335647144.80999994</v>
      </c>
      <c r="AE4" s="139">
        <f t="shared" si="0"/>
        <v>202932091.36499998</v>
      </c>
      <c r="AF4" s="187">
        <f>AD4/B4</f>
        <v>0.32185543016658807</v>
      </c>
      <c r="AG4" s="138">
        <f t="shared" si="0"/>
        <v>8</v>
      </c>
      <c r="AH4" s="139">
        <f t="shared" si="0"/>
        <v>580546.03</v>
      </c>
      <c r="AI4" s="138">
        <f t="shared" si="0"/>
        <v>3497</v>
      </c>
      <c r="AJ4" s="139">
        <f t="shared" si="0"/>
        <v>366339097.78000003</v>
      </c>
      <c r="AK4" s="139">
        <f t="shared" si="0"/>
        <v>223649598.34999999</v>
      </c>
      <c r="AL4" s="139">
        <f t="shared" si="0"/>
        <v>152094861.49999997</v>
      </c>
      <c r="AM4" s="139">
        <f t="shared" si="0"/>
        <v>114071145.55999999</v>
      </c>
      <c r="AN4" s="187">
        <f>AJ4/B4</f>
        <v>0.35128625321560858</v>
      </c>
      <c r="AO4" s="138">
        <f t="shared" si="0"/>
        <v>3236</v>
      </c>
      <c r="AP4" s="139">
        <f t="shared" si="0"/>
        <v>315258815.82999998</v>
      </c>
      <c r="AQ4" s="139">
        <f t="shared" si="0"/>
        <v>185339387.12999997</v>
      </c>
      <c r="AR4" s="131">
        <f>AP4/B4</f>
        <v>0.30230485601244056</v>
      </c>
      <c r="AS4" s="207"/>
      <c r="AT4" s="207"/>
      <c r="AU4" s="207"/>
      <c r="AV4" s="207"/>
      <c r="AW4" s="207"/>
    </row>
    <row r="5" spans="1:49" ht="27" x14ac:dyDescent="0.3">
      <c r="A5" s="158" t="s">
        <v>16</v>
      </c>
      <c r="B5" s="167">
        <v>8464502.1359999999</v>
      </c>
      <c r="C5" s="132">
        <v>3</v>
      </c>
      <c r="D5" s="133">
        <v>9954416.0800000001</v>
      </c>
      <c r="E5" s="134">
        <v>7465812.0600000005</v>
      </c>
      <c r="F5" s="186">
        <f>D5/B5</f>
        <v>1.1760190877220424</v>
      </c>
      <c r="G5" s="135">
        <v>1</v>
      </c>
      <c r="H5" s="133">
        <v>8181268.0800000001</v>
      </c>
      <c r="I5" s="133">
        <v>6135951.0600000005</v>
      </c>
      <c r="J5" s="186">
        <f>H5/$B5</f>
        <v>0.966538604226303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6135577.9800000004</v>
      </c>
      <c r="Q5" s="186">
        <f>O5/$B5</f>
        <v>0.96647983762762923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6135577.9800000004</v>
      </c>
      <c r="AA5" s="186">
        <f>Y5/$B5</f>
        <v>0.96647983762762923</v>
      </c>
      <c r="AB5" s="135">
        <v>0</v>
      </c>
      <c r="AC5" s="137">
        <v>0</v>
      </c>
      <c r="AD5" s="133">
        <v>0</v>
      </c>
      <c r="AE5" s="133">
        <v>0</v>
      </c>
      <c r="AF5" s="186"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>AJ5/$B5</f>
        <v>6.0251623994628287E-2</v>
      </c>
      <c r="AO5" s="135">
        <v>0</v>
      </c>
      <c r="AP5" s="133">
        <v>0</v>
      </c>
      <c r="AQ5" s="133">
        <v>0</v>
      </c>
      <c r="AR5" s="186">
        <f>AP5/$B5</f>
        <v>0</v>
      </c>
      <c r="AS5" s="207"/>
      <c r="AT5" s="207"/>
      <c r="AU5" s="207"/>
      <c r="AV5" s="207"/>
      <c r="AW5" s="207"/>
    </row>
    <row r="6" spans="1:49" ht="27" x14ac:dyDescent="0.3">
      <c r="A6" s="159" t="s">
        <v>17</v>
      </c>
      <c r="B6" s="168">
        <v>20590405.848756</v>
      </c>
      <c r="C6" s="69">
        <v>349</v>
      </c>
      <c r="D6" s="70">
        <v>20674049.059999999</v>
      </c>
      <c r="E6" s="85">
        <v>15505536.794999998</v>
      </c>
      <c r="F6" s="186">
        <f t="shared" ref="F6:F54" si="1">D6/B6</f>
        <v>1.0040622419906819</v>
      </c>
      <c r="G6" s="72">
        <v>279</v>
      </c>
      <c r="H6" s="70">
        <v>16446193.98</v>
      </c>
      <c r="I6" s="70">
        <v>12334645.484999999</v>
      </c>
      <c r="J6" s="186">
        <f t="shared" ref="J6:J55" si="2">H6/$B6</f>
        <v>0.79873092841410032</v>
      </c>
      <c r="K6" s="72">
        <v>70</v>
      </c>
      <c r="L6" s="70">
        <v>4227865.08</v>
      </c>
      <c r="M6" s="71">
        <v>3170898.8099999996</v>
      </c>
      <c r="N6" s="72">
        <v>278</v>
      </c>
      <c r="O6" s="70">
        <v>15379444.640000001</v>
      </c>
      <c r="P6" s="70">
        <v>11534583.439999999</v>
      </c>
      <c r="Q6" s="186">
        <f t="shared" ref="Q6:Q23" si="3">O6/$B6</f>
        <v>0.74692285100971778</v>
      </c>
      <c r="R6" s="72">
        <v>3</v>
      </c>
      <c r="S6" s="70">
        <v>101472</v>
      </c>
      <c r="T6" s="71">
        <v>76104</v>
      </c>
      <c r="U6" s="72">
        <v>12</v>
      </c>
      <c r="V6" s="70">
        <v>40659.31</v>
      </c>
      <c r="W6" s="71">
        <v>30494.482499999998</v>
      </c>
      <c r="X6" s="72">
        <v>275</v>
      </c>
      <c r="Y6" s="70">
        <v>15237313.330000002</v>
      </c>
      <c r="Z6" s="70">
        <v>11427984.9575</v>
      </c>
      <c r="AA6" s="186">
        <f t="shared" ref="AA6:AA55" si="4">Y6/$B6</f>
        <v>0.74002005797863313</v>
      </c>
      <c r="AB6" s="72">
        <v>192</v>
      </c>
      <c r="AC6" s="73">
        <v>194</v>
      </c>
      <c r="AD6" s="70">
        <v>10528358.809999999</v>
      </c>
      <c r="AE6" s="70">
        <v>7896269.1074999999</v>
      </c>
      <c r="AF6" s="186">
        <v>0.51132352064037068</v>
      </c>
      <c r="AG6" s="73">
        <v>1</v>
      </c>
      <c r="AH6" s="71">
        <v>59760</v>
      </c>
      <c r="AI6" s="72">
        <v>216</v>
      </c>
      <c r="AJ6" s="70">
        <v>11284489.100000001</v>
      </c>
      <c r="AK6" s="70">
        <v>8463366.7799999993</v>
      </c>
      <c r="AL6" s="70">
        <v>10352635.42</v>
      </c>
      <c r="AM6" s="70">
        <v>7764476.5600000005</v>
      </c>
      <c r="AN6" s="186">
        <f t="shared" ref="AN6:AN55" si="5">AJ6/$B6</f>
        <v>0.5480459774755615</v>
      </c>
      <c r="AO6" s="72">
        <v>108</v>
      </c>
      <c r="AP6" s="70">
        <v>5466525.3899999997</v>
      </c>
      <c r="AQ6" s="70">
        <v>4099893.99</v>
      </c>
      <c r="AR6" s="186">
        <f t="shared" ref="AR6:AR55" si="6">AP6/$B6</f>
        <v>0.2654889578259706</v>
      </c>
      <c r="AS6" s="207"/>
      <c r="AT6" s="207"/>
      <c r="AU6" s="207"/>
      <c r="AV6" s="207"/>
      <c r="AW6" s="207"/>
    </row>
    <row r="7" spans="1:49" s="75" customFormat="1" ht="27" x14ac:dyDescent="0.3">
      <c r="A7" s="159" t="s">
        <v>18</v>
      </c>
      <c r="B7" s="168">
        <v>10075155</v>
      </c>
      <c r="C7" s="95">
        <v>5</v>
      </c>
      <c r="D7" s="91">
        <v>16285508.65</v>
      </c>
      <c r="E7" s="92">
        <v>12214131.487500001</v>
      </c>
      <c r="F7" s="186">
        <f t="shared" si="1"/>
        <v>1.61640278983301</v>
      </c>
      <c r="G7" s="93">
        <v>3</v>
      </c>
      <c r="H7" s="91">
        <v>9465904.4499999993</v>
      </c>
      <c r="I7" s="91">
        <v>7099428.3374999994</v>
      </c>
      <c r="J7" s="186">
        <f t="shared" si="2"/>
        <v>0.93952941170632109</v>
      </c>
      <c r="K7" s="93">
        <v>1</v>
      </c>
      <c r="L7" s="91">
        <v>3737099.22</v>
      </c>
      <c r="M7" s="96">
        <v>2802824.415</v>
      </c>
      <c r="N7" s="93">
        <v>0</v>
      </c>
      <c r="O7" s="91">
        <v>0</v>
      </c>
      <c r="P7" s="91">
        <v>0</v>
      </c>
      <c r="Q7" s="186">
        <f t="shared" si="3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4"/>
        <v>0</v>
      </c>
      <c r="AB7" s="93">
        <v>0</v>
      </c>
      <c r="AC7" s="94">
        <v>0</v>
      </c>
      <c r="AD7" s="91">
        <v>0</v>
      </c>
      <c r="AE7" s="91">
        <v>0</v>
      </c>
      <c r="AF7" s="186"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5"/>
        <v>0</v>
      </c>
      <c r="AO7" s="93">
        <v>0</v>
      </c>
      <c r="AP7" s="91">
        <v>0</v>
      </c>
      <c r="AQ7" s="91">
        <v>0</v>
      </c>
      <c r="AR7" s="186">
        <f t="shared" si="6"/>
        <v>0</v>
      </c>
      <c r="AS7" s="207"/>
      <c r="AT7" s="207"/>
      <c r="AU7" s="207"/>
      <c r="AV7" s="207"/>
      <c r="AW7" s="207"/>
    </row>
    <row r="8" spans="1:49" s="75" customFormat="1" ht="27" x14ac:dyDescent="0.3">
      <c r="A8" s="159" t="s">
        <v>19</v>
      </c>
      <c r="B8" s="168">
        <v>168024330.90489188</v>
      </c>
      <c r="C8" s="72">
        <v>41</v>
      </c>
      <c r="D8" s="97">
        <v>121015791.48999999</v>
      </c>
      <c r="E8" s="97">
        <v>90761843.617499992</v>
      </c>
      <c r="F8" s="186">
        <f t="shared" si="1"/>
        <v>0.72022778390648379</v>
      </c>
      <c r="G8" s="72">
        <v>33</v>
      </c>
      <c r="H8" s="97">
        <v>114809330.98999999</v>
      </c>
      <c r="I8" s="97">
        <v>86106998.242500007</v>
      </c>
      <c r="J8" s="186">
        <f t="shared" si="2"/>
        <v>0.68328991623830015</v>
      </c>
      <c r="K8" s="72">
        <v>8</v>
      </c>
      <c r="L8" s="97">
        <v>6206460.5</v>
      </c>
      <c r="M8" s="71">
        <v>4654845.375</v>
      </c>
      <c r="N8" s="93">
        <v>21</v>
      </c>
      <c r="O8" s="97">
        <v>92113281.239999995</v>
      </c>
      <c r="P8" s="97">
        <v>69084960.879999995</v>
      </c>
      <c r="Q8" s="186">
        <f t="shared" si="3"/>
        <v>0.54821394463483741</v>
      </c>
      <c r="R8" s="72">
        <v>0</v>
      </c>
      <c r="S8" s="97">
        <v>0</v>
      </c>
      <c r="T8" s="71">
        <v>0</v>
      </c>
      <c r="U8" s="93">
        <v>9</v>
      </c>
      <c r="V8" s="97">
        <v>311276.5</v>
      </c>
      <c r="W8" s="97">
        <v>233457.375</v>
      </c>
      <c r="X8" s="93">
        <v>21</v>
      </c>
      <c r="Y8" s="97">
        <v>91802004.739999995</v>
      </c>
      <c r="Z8" s="97">
        <v>68851503.504999995</v>
      </c>
      <c r="AA8" s="186">
        <f t="shared" si="4"/>
        <v>0.54636137662683748</v>
      </c>
      <c r="AB8" s="93">
        <v>18</v>
      </c>
      <c r="AC8" s="94">
        <v>24</v>
      </c>
      <c r="AD8" s="97">
        <v>55718085.829999998</v>
      </c>
      <c r="AE8" s="97">
        <v>41788564.372499995</v>
      </c>
      <c r="AF8" s="186">
        <v>0.33160724717623508</v>
      </c>
      <c r="AG8" s="93">
        <v>1</v>
      </c>
      <c r="AH8" s="71">
        <v>0</v>
      </c>
      <c r="AI8" s="93">
        <v>18</v>
      </c>
      <c r="AJ8" s="97">
        <v>67173050.670000002</v>
      </c>
      <c r="AK8" s="97">
        <v>50379787.929999992</v>
      </c>
      <c r="AL8" s="97">
        <v>65733406.479999989</v>
      </c>
      <c r="AM8" s="97">
        <v>49300054.819999993</v>
      </c>
      <c r="AN8" s="186">
        <f t="shared" si="5"/>
        <v>0.39978168821289628</v>
      </c>
      <c r="AO8" s="93">
        <v>15</v>
      </c>
      <c r="AP8" s="97">
        <v>48844837.270000003</v>
      </c>
      <c r="AQ8" s="97">
        <v>36633627.890000001</v>
      </c>
      <c r="AR8" s="186">
        <f t="shared" si="6"/>
        <v>0.2907009776914275</v>
      </c>
      <c r="AS8" s="207"/>
      <c r="AT8" s="207"/>
      <c r="AU8" s="207"/>
      <c r="AV8" s="207"/>
      <c r="AW8" s="207"/>
    </row>
    <row r="9" spans="1:49" s="124" customFormat="1" hidden="1" outlineLevel="1" collapsed="1" x14ac:dyDescent="0.3">
      <c r="A9" s="160" t="s">
        <v>20</v>
      </c>
      <c r="B9" s="169">
        <v>84580556.008370951</v>
      </c>
      <c r="C9" s="69">
        <v>15</v>
      </c>
      <c r="D9" s="70">
        <v>91804817.5</v>
      </c>
      <c r="E9" s="85">
        <v>68853613.125</v>
      </c>
      <c r="F9" s="186">
        <f t="shared" si="1"/>
        <v>1.0854127926389379</v>
      </c>
      <c r="G9" s="72">
        <v>14</v>
      </c>
      <c r="H9" s="70">
        <v>85778346.5</v>
      </c>
      <c r="I9" s="70">
        <v>64333759.875</v>
      </c>
      <c r="J9" s="186">
        <f t="shared" si="2"/>
        <v>1.0141615348509947</v>
      </c>
      <c r="K9" s="72">
        <v>1</v>
      </c>
      <c r="L9" s="70">
        <v>6026471</v>
      </c>
      <c r="M9" s="71">
        <v>4519853.25</v>
      </c>
      <c r="N9" s="72">
        <v>10</v>
      </c>
      <c r="O9" s="70">
        <v>64388147.280000001</v>
      </c>
      <c r="P9" s="70">
        <v>48291110.439999998</v>
      </c>
      <c r="Q9" s="186">
        <f t="shared" si="3"/>
        <v>0.76126417605516206</v>
      </c>
      <c r="R9" s="72">
        <v>0</v>
      </c>
      <c r="S9" s="70">
        <v>0</v>
      </c>
      <c r="T9" s="71">
        <v>0</v>
      </c>
      <c r="U9" s="72">
        <v>4</v>
      </c>
      <c r="V9" s="70">
        <v>292474.57</v>
      </c>
      <c r="W9" s="71">
        <v>219355.92749999999</v>
      </c>
      <c r="X9" s="72">
        <v>10</v>
      </c>
      <c r="Y9" s="70">
        <v>64095672.709999993</v>
      </c>
      <c r="Z9" s="70">
        <v>48071754.512500003</v>
      </c>
      <c r="AA9" s="186">
        <f t="shared" si="4"/>
        <v>0.75780623508382272</v>
      </c>
      <c r="AB9" s="72">
        <v>8</v>
      </c>
      <c r="AC9" s="73">
        <v>11</v>
      </c>
      <c r="AD9" s="70">
        <v>36636640</v>
      </c>
      <c r="AE9" s="70">
        <v>27477480</v>
      </c>
      <c r="AF9" s="186">
        <v>0.43315676473413189</v>
      </c>
      <c r="AG9" s="73">
        <v>1</v>
      </c>
      <c r="AH9" s="71">
        <v>0</v>
      </c>
      <c r="AI9" s="72">
        <v>8</v>
      </c>
      <c r="AJ9" s="70">
        <v>40861156.950000003</v>
      </c>
      <c r="AK9" s="70">
        <v>30645867.670000002</v>
      </c>
      <c r="AL9" s="70">
        <v>39818699.959999993</v>
      </c>
      <c r="AM9" s="70">
        <v>29864024.949999999</v>
      </c>
      <c r="AN9" s="186">
        <f t="shared" si="5"/>
        <v>0.48310343273170214</v>
      </c>
      <c r="AO9" s="72">
        <v>6</v>
      </c>
      <c r="AP9" s="70">
        <v>29612433.039999999</v>
      </c>
      <c r="AQ9" s="70">
        <v>22209324.739999998</v>
      </c>
      <c r="AR9" s="186">
        <f t="shared" si="6"/>
        <v>0.35010922648781417</v>
      </c>
      <c r="AS9" s="207"/>
      <c r="AT9" s="207"/>
      <c r="AU9" s="207"/>
      <c r="AV9" s="207"/>
      <c r="AW9" s="207"/>
    </row>
    <row r="10" spans="1:49" s="124" customFormat="1" ht="27" hidden="1" outlineLevel="1" x14ac:dyDescent="0.3">
      <c r="A10" s="160" t="s">
        <v>21</v>
      </c>
      <c r="B10" s="169">
        <v>67323138.383233503</v>
      </c>
      <c r="C10" s="69">
        <v>6</v>
      </c>
      <c r="D10" s="70">
        <v>28397521.890000001</v>
      </c>
      <c r="E10" s="85">
        <v>21298141.417499997</v>
      </c>
      <c r="F10" s="186">
        <f t="shared" si="1"/>
        <v>0.42180924080438092</v>
      </c>
      <c r="G10" s="72">
        <v>6</v>
      </c>
      <c r="H10" s="70">
        <v>28397521.890000001</v>
      </c>
      <c r="I10" s="70">
        <v>21298141.4175</v>
      </c>
      <c r="J10" s="186">
        <f t="shared" si="2"/>
        <v>0.42180924080438092</v>
      </c>
      <c r="K10" s="72">
        <v>0</v>
      </c>
      <c r="L10" s="70">
        <v>0</v>
      </c>
      <c r="M10" s="71">
        <v>0</v>
      </c>
      <c r="N10" s="72">
        <v>6</v>
      </c>
      <c r="O10" s="70">
        <v>27460063.259999998</v>
      </c>
      <c r="P10" s="70">
        <v>20595047.420000002</v>
      </c>
      <c r="Q10" s="186">
        <f t="shared" si="3"/>
        <v>0.40788447953339607</v>
      </c>
      <c r="R10" s="72">
        <v>0</v>
      </c>
      <c r="S10" s="70">
        <v>0</v>
      </c>
      <c r="T10" s="71">
        <v>0</v>
      </c>
      <c r="U10" s="72">
        <v>5</v>
      </c>
      <c r="V10" s="70">
        <v>18801.93</v>
      </c>
      <c r="W10" s="71">
        <v>14101.4475</v>
      </c>
      <c r="X10" s="72">
        <v>6</v>
      </c>
      <c r="Y10" s="70">
        <v>27441261.329999998</v>
      </c>
      <c r="Z10" s="70">
        <v>20580945.9725</v>
      </c>
      <c r="AA10" s="186">
        <f t="shared" si="4"/>
        <v>0.40760520066358208</v>
      </c>
      <c r="AB10" s="72">
        <v>5</v>
      </c>
      <c r="AC10" s="73">
        <v>8</v>
      </c>
      <c r="AD10" s="70">
        <v>18816375.629999999</v>
      </c>
      <c r="AE10" s="70">
        <v>14112281.7225</v>
      </c>
      <c r="AF10" s="186">
        <v>0.27949344136170168</v>
      </c>
      <c r="AG10" s="73">
        <v>0</v>
      </c>
      <c r="AH10" s="71">
        <v>0</v>
      </c>
      <c r="AI10" s="72">
        <v>6</v>
      </c>
      <c r="AJ10" s="70">
        <v>26063906.52</v>
      </c>
      <c r="AK10" s="70">
        <v>19547929.869999997</v>
      </c>
      <c r="AL10" s="70">
        <v>25914706.52</v>
      </c>
      <c r="AM10" s="70">
        <v>19436029.869999997</v>
      </c>
      <c r="AN10" s="186">
        <f t="shared" si="5"/>
        <v>0.38714633847923952</v>
      </c>
      <c r="AO10" s="72">
        <v>5</v>
      </c>
      <c r="AP10" s="70">
        <v>18984417.030000001</v>
      </c>
      <c r="AQ10" s="70">
        <v>14238312.76</v>
      </c>
      <c r="AR10" s="186">
        <f t="shared" si="6"/>
        <v>0.28198948364427373</v>
      </c>
      <c r="AS10" s="207"/>
      <c r="AT10" s="207"/>
      <c r="AU10" s="207"/>
      <c r="AV10" s="207"/>
      <c r="AW10" s="207"/>
    </row>
    <row r="11" spans="1:49" s="125" customFormat="1" ht="27" hidden="1" outlineLevel="1" x14ac:dyDescent="0.3">
      <c r="A11" s="160" t="s">
        <v>22</v>
      </c>
      <c r="B11" s="169">
        <v>16120636.513287416</v>
      </c>
      <c r="C11" s="69">
        <v>20</v>
      </c>
      <c r="D11" s="70">
        <v>813452.1</v>
      </c>
      <c r="E11" s="85">
        <v>610089.07500000007</v>
      </c>
      <c r="F11" s="186">
        <f t="shared" si="1"/>
        <v>5.046029660984621E-2</v>
      </c>
      <c r="G11" s="72">
        <v>13</v>
      </c>
      <c r="H11" s="70">
        <v>633462.60000000009</v>
      </c>
      <c r="I11" s="70">
        <v>475096.95000000007</v>
      </c>
      <c r="J11" s="186">
        <f t="shared" si="2"/>
        <v>3.9295135739700435E-2</v>
      </c>
      <c r="K11" s="72">
        <v>7</v>
      </c>
      <c r="L11" s="70">
        <v>179989.5</v>
      </c>
      <c r="M11" s="71">
        <v>134992.125</v>
      </c>
      <c r="N11" s="72">
        <v>5</v>
      </c>
      <c r="O11" s="70">
        <v>265070.7</v>
      </c>
      <c r="P11" s="70">
        <v>198803.02</v>
      </c>
      <c r="Q11" s="186">
        <f t="shared" si="3"/>
        <v>1.6442942546438275E-2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5</v>
      </c>
      <c r="Y11" s="70">
        <v>265070.7</v>
      </c>
      <c r="Z11" s="70">
        <v>198803.02</v>
      </c>
      <c r="AA11" s="186">
        <f t="shared" si="4"/>
        <v>1.6442942546438275E-2</v>
      </c>
      <c r="AB11" s="72">
        <v>5</v>
      </c>
      <c r="AC11" s="73">
        <v>5</v>
      </c>
      <c r="AD11" s="70">
        <v>265070.2</v>
      </c>
      <c r="AE11" s="70">
        <v>198802.65</v>
      </c>
      <c r="AF11" s="186">
        <v>1.6442911530293248E-2</v>
      </c>
      <c r="AG11" s="73">
        <v>0</v>
      </c>
      <c r="AH11" s="71">
        <v>0</v>
      </c>
      <c r="AI11" s="72">
        <v>4</v>
      </c>
      <c r="AJ11" s="70">
        <v>247987.20000000001</v>
      </c>
      <c r="AK11" s="70">
        <v>185990.38999999998</v>
      </c>
      <c r="AL11" s="70">
        <v>0</v>
      </c>
      <c r="AM11" s="70">
        <v>0</v>
      </c>
      <c r="AN11" s="186">
        <f t="shared" si="5"/>
        <v>1.5383213919350942E-2</v>
      </c>
      <c r="AO11" s="72">
        <v>4</v>
      </c>
      <c r="AP11" s="70">
        <v>247987.20000000001</v>
      </c>
      <c r="AQ11" s="70">
        <v>185990.39</v>
      </c>
      <c r="AR11" s="186">
        <f t="shared" si="6"/>
        <v>1.5383213919350942E-2</v>
      </c>
      <c r="AS11" s="207"/>
      <c r="AT11" s="207"/>
      <c r="AU11" s="207"/>
      <c r="AV11" s="207"/>
      <c r="AW11" s="207"/>
    </row>
    <row r="12" spans="1:49" ht="36.75" customHeight="1" collapsed="1" x14ac:dyDescent="0.3">
      <c r="A12" s="159" t="s">
        <v>23</v>
      </c>
      <c r="B12" s="168">
        <v>32346925.440898664</v>
      </c>
      <c r="C12" s="69">
        <v>13</v>
      </c>
      <c r="D12" s="70">
        <v>30276905.75</v>
      </c>
      <c r="E12" s="85">
        <v>22707679.3125</v>
      </c>
      <c r="F12" s="186">
        <f t="shared" si="1"/>
        <v>0.93600567402670731</v>
      </c>
      <c r="G12" s="72">
        <v>13</v>
      </c>
      <c r="H12" s="70">
        <v>30276905.75</v>
      </c>
      <c r="I12" s="70">
        <v>22707679.3125</v>
      </c>
      <c r="J12" s="186">
        <f t="shared" si="2"/>
        <v>0.93600567402670731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6">
        <f t="shared" si="3"/>
        <v>0.49880694811258514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4"/>
        <v>0.49880694811258514</v>
      </c>
      <c r="AB12" s="72">
        <v>7</v>
      </c>
      <c r="AC12" s="73">
        <v>8</v>
      </c>
      <c r="AD12" s="70">
        <v>13798945.290000001</v>
      </c>
      <c r="AE12" s="70">
        <v>10349208.967500001</v>
      </c>
      <c r="AF12" s="186">
        <v>0.42659217535874216</v>
      </c>
      <c r="AG12" s="73">
        <v>0</v>
      </c>
      <c r="AH12" s="71">
        <v>0</v>
      </c>
      <c r="AI12" s="72">
        <v>8</v>
      </c>
      <c r="AJ12" s="70">
        <v>14235621.18</v>
      </c>
      <c r="AK12" s="70">
        <v>10676715.850000001</v>
      </c>
      <c r="AL12" s="70">
        <v>12067183.4</v>
      </c>
      <c r="AM12" s="70">
        <v>9050387.5299999993</v>
      </c>
      <c r="AN12" s="186">
        <f t="shared" si="5"/>
        <v>0.44009194029924176</v>
      </c>
      <c r="AO12" s="72">
        <v>7</v>
      </c>
      <c r="AP12" s="70">
        <v>13872091.57</v>
      </c>
      <c r="AQ12" s="70">
        <v>10404068.640000001</v>
      </c>
      <c r="AR12" s="186">
        <f t="shared" si="6"/>
        <v>0.42885348084614144</v>
      </c>
      <c r="AS12" s="207"/>
      <c r="AT12" s="207"/>
      <c r="AU12" s="207"/>
      <c r="AV12" s="207"/>
      <c r="AW12" s="207"/>
    </row>
    <row r="13" spans="1:49" ht="27" x14ac:dyDescent="0.3">
      <c r="A13" s="159" t="s">
        <v>24</v>
      </c>
      <c r="B13" s="168">
        <v>63953708.422256008</v>
      </c>
      <c r="C13" s="69">
        <v>207</v>
      </c>
      <c r="D13" s="70">
        <v>71015925.830000013</v>
      </c>
      <c r="E13" s="85">
        <v>35507962.915000007</v>
      </c>
      <c r="F13" s="186">
        <f t="shared" si="1"/>
        <v>1.1104270195109802</v>
      </c>
      <c r="G13" s="72">
        <v>207</v>
      </c>
      <c r="H13" s="70">
        <v>71015925.829999983</v>
      </c>
      <c r="I13" s="70">
        <v>35507962.914999992</v>
      </c>
      <c r="J13" s="186">
        <f t="shared" si="2"/>
        <v>1.1104270195109798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6">
        <f t="shared" si="3"/>
        <v>0.91449223262942247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6">
        <f t="shared" si="4"/>
        <v>0.85969623273427875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v>0.69338698355399786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5"/>
        <v>0.83922257636153375</v>
      </c>
      <c r="AO13" s="72">
        <v>154</v>
      </c>
      <c r="AP13" s="70">
        <v>53671395.950000003</v>
      </c>
      <c r="AQ13" s="70">
        <v>26835697.870000001</v>
      </c>
      <c r="AR13" s="186">
        <f t="shared" si="6"/>
        <v>0.83922257636153375</v>
      </c>
      <c r="AS13" s="207"/>
      <c r="AT13" s="207"/>
      <c r="AU13" s="207"/>
      <c r="AV13" s="207"/>
      <c r="AW13" s="207"/>
    </row>
    <row r="14" spans="1:49" ht="27" x14ac:dyDescent="0.3">
      <c r="A14" s="159" t="s">
        <v>25</v>
      </c>
      <c r="B14" s="168">
        <v>4030062</v>
      </c>
      <c r="C14" s="69">
        <v>1</v>
      </c>
      <c r="D14" s="70">
        <v>300000</v>
      </c>
      <c r="E14" s="85">
        <v>225000</v>
      </c>
      <c r="F14" s="186">
        <f t="shared" si="1"/>
        <v>7.4440542105803836E-2</v>
      </c>
      <c r="G14" s="72">
        <v>1</v>
      </c>
      <c r="H14" s="70">
        <v>300000</v>
      </c>
      <c r="I14" s="70">
        <v>225000</v>
      </c>
      <c r="J14" s="186">
        <f t="shared" si="2"/>
        <v>7.4440542105803836E-2</v>
      </c>
      <c r="K14" s="72">
        <v>0</v>
      </c>
      <c r="L14" s="70">
        <v>0</v>
      </c>
      <c r="M14" s="71">
        <v>0</v>
      </c>
      <c r="N14" s="72">
        <v>1</v>
      </c>
      <c r="O14" s="70">
        <v>300000</v>
      </c>
      <c r="P14" s="70">
        <v>225000</v>
      </c>
      <c r="Q14" s="186">
        <f t="shared" si="3"/>
        <v>7.4440542105803836E-2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1</v>
      </c>
      <c r="Y14" s="70">
        <v>300000</v>
      </c>
      <c r="Z14" s="70">
        <v>225000</v>
      </c>
      <c r="AA14" s="186">
        <f t="shared" si="4"/>
        <v>7.4440542105803836E-2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6">
        <v>7.038343330698138E-2</v>
      </c>
      <c r="AG14" s="73">
        <v>0</v>
      </c>
      <c r="AH14" s="71">
        <v>0</v>
      </c>
      <c r="AI14" s="72">
        <v>0</v>
      </c>
      <c r="AJ14" s="70">
        <v>0</v>
      </c>
      <c r="AK14" s="70">
        <v>0</v>
      </c>
      <c r="AL14" s="70">
        <v>0</v>
      </c>
      <c r="AM14" s="70">
        <v>0</v>
      </c>
      <c r="AN14" s="186">
        <f t="shared" si="5"/>
        <v>0</v>
      </c>
      <c r="AO14" s="72">
        <v>0</v>
      </c>
      <c r="AP14" s="70">
        <v>0</v>
      </c>
      <c r="AQ14" s="70">
        <v>0</v>
      </c>
      <c r="AR14" s="186">
        <f t="shared" si="6"/>
        <v>0</v>
      </c>
      <c r="AS14" s="207"/>
      <c r="AT14" s="207"/>
      <c r="AU14" s="207"/>
      <c r="AV14" s="207"/>
      <c r="AW14" s="207"/>
    </row>
    <row r="15" spans="1:49" ht="27" x14ac:dyDescent="0.3">
      <c r="A15" s="159" t="s">
        <v>26</v>
      </c>
      <c r="B15" s="168">
        <v>88922162.271160007</v>
      </c>
      <c r="C15" s="69">
        <v>258</v>
      </c>
      <c r="D15" s="70">
        <v>62063608.159999996</v>
      </c>
      <c r="E15" s="85">
        <v>46547706.120000005</v>
      </c>
      <c r="F15" s="186">
        <f t="shared" si="1"/>
        <v>0.69795432966129067</v>
      </c>
      <c r="G15" s="72">
        <v>211</v>
      </c>
      <c r="H15" s="70">
        <v>47806430.629999995</v>
      </c>
      <c r="I15" s="70">
        <v>35854822.972499996</v>
      </c>
      <c r="J15" s="186">
        <f t="shared" si="2"/>
        <v>0.53762109927352708</v>
      </c>
      <c r="K15" s="72">
        <v>81</v>
      </c>
      <c r="L15" s="70">
        <v>20269050.519999996</v>
      </c>
      <c r="M15" s="71">
        <v>15201787.889999999</v>
      </c>
      <c r="N15" s="72">
        <v>119</v>
      </c>
      <c r="O15" s="70">
        <v>24751784.210000001</v>
      </c>
      <c r="P15" s="70">
        <v>18563837.789999999</v>
      </c>
      <c r="Q15" s="186">
        <f t="shared" si="3"/>
        <v>0.27835337758118944</v>
      </c>
      <c r="R15" s="72">
        <v>8</v>
      </c>
      <c r="S15" s="70">
        <v>1453051.5499999998</v>
      </c>
      <c r="T15" s="71">
        <v>1089788.6399999999</v>
      </c>
      <c r="U15" s="72">
        <v>3</v>
      </c>
      <c r="V15" s="70">
        <v>40902.22</v>
      </c>
      <c r="W15" s="71">
        <v>30676.665000000001</v>
      </c>
      <c r="X15" s="72">
        <v>111</v>
      </c>
      <c r="Y15" s="70">
        <v>23257830.439999998</v>
      </c>
      <c r="Z15" s="70">
        <v>17443372.484999999</v>
      </c>
      <c r="AA15" s="186">
        <f t="shared" si="4"/>
        <v>0.26155268659659187</v>
      </c>
      <c r="AB15" s="72">
        <v>75</v>
      </c>
      <c r="AC15" s="73">
        <v>76</v>
      </c>
      <c r="AD15" s="70">
        <v>13971996.34</v>
      </c>
      <c r="AE15" s="70">
        <v>10478997.255000001</v>
      </c>
      <c r="AF15" s="186">
        <v>0.15712614249520468</v>
      </c>
      <c r="AG15" s="73">
        <v>1</v>
      </c>
      <c r="AH15" s="71">
        <v>117000</v>
      </c>
      <c r="AI15" s="72">
        <v>100</v>
      </c>
      <c r="AJ15" s="71">
        <v>17067435.789999999</v>
      </c>
      <c r="AK15" s="97">
        <v>12800576.57</v>
      </c>
      <c r="AL15" s="70">
        <v>15346878.66</v>
      </c>
      <c r="AM15" s="70">
        <v>11510158.789999999</v>
      </c>
      <c r="AN15" s="186">
        <f t="shared" si="5"/>
        <v>0.19193680578700295</v>
      </c>
      <c r="AO15" s="72">
        <v>56</v>
      </c>
      <c r="AP15" s="70">
        <v>10252584.66</v>
      </c>
      <c r="AQ15" s="70">
        <v>7689438.2999999998</v>
      </c>
      <c r="AR15" s="186">
        <f t="shared" si="6"/>
        <v>0.11529841828109938</v>
      </c>
      <c r="AS15" s="207"/>
      <c r="AT15" s="207"/>
      <c r="AU15" s="207"/>
      <c r="AV15" s="207"/>
      <c r="AW15" s="207"/>
    </row>
    <row r="16" spans="1:49" x14ac:dyDescent="0.3">
      <c r="A16" s="159" t="s">
        <v>27</v>
      </c>
      <c r="B16" s="168">
        <v>36022149.318913698</v>
      </c>
      <c r="C16" s="69">
        <v>326</v>
      </c>
      <c r="D16" s="70">
        <v>39674635.429999992</v>
      </c>
      <c r="E16" s="85">
        <v>29755976.572499998</v>
      </c>
      <c r="F16" s="186">
        <f t="shared" si="1"/>
        <v>1.1013955630117975</v>
      </c>
      <c r="G16" s="72">
        <v>269</v>
      </c>
      <c r="H16" s="70">
        <v>32659185.249999993</v>
      </c>
      <c r="I16" s="70">
        <v>24494388.937499993</v>
      </c>
      <c r="J16" s="186">
        <f t="shared" si="2"/>
        <v>0.90664177089655351</v>
      </c>
      <c r="K16" s="72">
        <v>72</v>
      </c>
      <c r="L16" s="70">
        <v>8057343.9300000006</v>
      </c>
      <c r="M16" s="71">
        <v>6043007.9474999998</v>
      </c>
      <c r="N16" s="72">
        <v>208</v>
      </c>
      <c r="O16" s="70">
        <v>19007774.399999999</v>
      </c>
      <c r="P16" s="70">
        <v>14255830.530000001</v>
      </c>
      <c r="Q16" s="186">
        <f t="shared" si="3"/>
        <v>0.52766908025723569</v>
      </c>
      <c r="R16" s="72">
        <v>7</v>
      </c>
      <c r="S16" s="70">
        <v>427354.6</v>
      </c>
      <c r="T16" s="71">
        <v>320515.94</v>
      </c>
      <c r="U16" s="72">
        <v>22</v>
      </c>
      <c r="V16" s="70">
        <v>139105.15000000002</v>
      </c>
      <c r="W16" s="71">
        <v>104328.8625</v>
      </c>
      <c r="X16" s="72">
        <v>201</v>
      </c>
      <c r="Y16" s="70">
        <v>18441314.649999999</v>
      </c>
      <c r="Z16" s="70">
        <v>13830985.727499999</v>
      </c>
      <c r="AA16" s="186">
        <f t="shared" si="4"/>
        <v>0.51194376234283301</v>
      </c>
      <c r="AB16" s="72">
        <v>171</v>
      </c>
      <c r="AC16" s="73">
        <v>172</v>
      </c>
      <c r="AD16" s="70">
        <v>13347800.689999999</v>
      </c>
      <c r="AE16" s="70">
        <v>10010850.5175</v>
      </c>
      <c r="AF16" s="186">
        <v>0.37054426074991692</v>
      </c>
      <c r="AG16" s="73">
        <v>0</v>
      </c>
      <c r="AH16" s="71">
        <v>0</v>
      </c>
      <c r="AI16" s="72">
        <v>183</v>
      </c>
      <c r="AJ16" s="70">
        <v>14083601.359999999</v>
      </c>
      <c r="AK16" s="70">
        <v>10562700.780000001</v>
      </c>
      <c r="AL16" s="70">
        <v>12514566.129999999</v>
      </c>
      <c r="AM16" s="70">
        <v>9385924.4499999993</v>
      </c>
      <c r="AN16" s="186">
        <f t="shared" si="5"/>
        <v>0.39097060076327261</v>
      </c>
      <c r="AO16" s="72">
        <v>128</v>
      </c>
      <c r="AP16" s="70">
        <v>8450251.5299999993</v>
      </c>
      <c r="AQ16" s="70">
        <v>6337688.5099999998</v>
      </c>
      <c r="AR16" s="186">
        <f t="shared" si="6"/>
        <v>0.23458487874190037</v>
      </c>
      <c r="AS16" s="207"/>
      <c r="AT16" s="207"/>
      <c r="AU16" s="207"/>
      <c r="AV16" s="207"/>
      <c r="AW16" s="207"/>
    </row>
    <row r="17" spans="1:49" ht="27" x14ac:dyDescent="0.3">
      <c r="A17" s="159" t="s">
        <v>28</v>
      </c>
      <c r="B17" s="168">
        <v>152172837.70925999</v>
      </c>
      <c r="C17" s="69">
        <v>2745</v>
      </c>
      <c r="D17" s="70">
        <v>157761450</v>
      </c>
      <c r="E17" s="85">
        <v>78880725</v>
      </c>
      <c r="F17" s="186">
        <f t="shared" si="1"/>
        <v>1.0367254260015677</v>
      </c>
      <c r="G17" s="110">
        <v>2745</v>
      </c>
      <c r="H17" s="109">
        <v>157761450</v>
      </c>
      <c r="I17" s="109">
        <v>78880725</v>
      </c>
      <c r="J17" s="186">
        <f t="shared" si="2"/>
        <v>1.0367254260015677</v>
      </c>
      <c r="K17" s="72">
        <v>98</v>
      </c>
      <c r="L17" s="70">
        <v>5687750</v>
      </c>
      <c r="M17" s="71">
        <v>2843875</v>
      </c>
      <c r="N17" s="72">
        <v>2645</v>
      </c>
      <c r="O17" s="70">
        <v>150966000</v>
      </c>
      <c r="P17" s="70">
        <v>75483000</v>
      </c>
      <c r="Q17" s="186">
        <f t="shared" si="3"/>
        <v>0.99206929615411554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2644</v>
      </c>
      <c r="Y17" s="70">
        <v>150849000</v>
      </c>
      <c r="Z17" s="70">
        <v>75424500</v>
      </c>
      <c r="AA17" s="186">
        <f t="shared" si="4"/>
        <v>0.99130043357810482</v>
      </c>
      <c r="AB17" s="72">
        <v>2645</v>
      </c>
      <c r="AC17" s="73">
        <v>2647</v>
      </c>
      <c r="AD17" s="70">
        <v>150868400</v>
      </c>
      <c r="AE17" s="70">
        <v>75434200</v>
      </c>
      <c r="AF17" s="186">
        <v>0.99142792019327242</v>
      </c>
      <c r="AG17" s="73">
        <v>3</v>
      </c>
      <c r="AH17" s="71">
        <v>160500</v>
      </c>
      <c r="AI17" s="72">
        <v>2642</v>
      </c>
      <c r="AJ17" s="70">
        <v>150747500</v>
      </c>
      <c r="AK17" s="70">
        <v>75373750</v>
      </c>
      <c r="AL17" s="70">
        <v>0</v>
      </c>
      <c r="AM17" s="70">
        <v>0</v>
      </c>
      <c r="AN17" s="186">
        <f t="shared" si="5"/>
        <v>0.99063342886472794</v>
      </c>
      <c r="AO17" s="72">
        <v>2642</v>
      </c>
      <c r="AP17" s="70">
        <v>150747500</v>
      </c>
      <c r="AQ17" s="70">
        <v>75373750</v>
      </c>
      <c r="AR17" s="186">
        <f t="shared" si="6"/>
        <v>0.99063342886472794</v>
      </c>
      <c r="AS17" s="207"/>
      <c r="AT17" s="207"/>
      <c r="AU17" s="207"/>
      <c r="AV17" s="207"/>
      <c r="AW17" s="207"/>
    </row>
    <row r="18" spans="1:49" ht="40.5" x14ac:dyDescent="0.3">
      <c r="A18" s="159" t="s">
        <v>29</v>
      </c>
      <c r="B18" s="168">
        <v>103719730.99574265</v>
      </c>
      <c r="C18" s="69">
        <v>365</v>
      </c>
      <c r="D18" s="70">
        <v>93138358.560000002</v>
      </c>
      <c r="E18" s="85">
        <v>69853768.919999987</v>
      </c>
      <c r="F18" s="186">
        <f t="shared" si="1"/>
        <v>0.8979811041336293</v>
      </c>
      <c r="G18" s="72">
        <v>365</v>
      </c>
      <c r="H18" s="70">
        <v>93138358.560000002</v>
      </c>
      <c r="I18" s="70">
        <v>69853768.920000002</v>
      </c>
      <c r="J18" s="186">
        <f t="shared" si="2"/>
        <v>0.8979811041336293</v>
      </c>
      <c r="K18" s="72">
        <v>57</v>
      </c>
      <c r="L18" s="70">
        <v>13913594.110000001</v>
      </c>
      <c r="M18" s="71">
        <v>10435195.5825</v>
      </c>
      <c r="N18" s="72">
        <v>218</v>
      </c>
      <c r="O18" s="70">
        <v>46536164.900000006</v>
      </c>
      <c r="P18" s="70">
        <v>34902123.469999999</v>
      </c>
      <c r="Q18" s="186">
        <f t="shared" si="3"/>
        <v>0.44867224831030617</v>
      </c>
      <c r="R18" s="72">
        <v>6</v>
      </c>
      <c r="S18" s="70">
        <v>1005663</v>
      </c>
      <c r="T18" s="71">
        <v>754247.25</v>
      </c>
      <c r="U18" s="72">
        <v>22</v>
      </c>
      <c r="V18" s="70">
        <v>631848.66999999993</v>
      </c>
      <c r="W18" s="71">
        <v>473886.50249999994</v>
      </c>
      <c r="X18" s="72">
        <v>212</v>
      </c>
      <c r="Y18" s="70">
        <v>44898653.230000004</v>
      </c>
      <c r="Z18" s="70">
        <v>33673989.717500001</v>
      </c>
      <c r="AA18" s="186">
        <f t="shared" si="4"/>
        <v>0.43288439720155991</v>
      </c>
      <c r="AB18" s="72">
        <v>158</v>
      </c>
      <c r="AC18" s="73">
        <v>160</v>
      </c>
      <c r="AD18" s="70">
        <v>30478723.140000001</v>
      </c>
      <c r="AE18" s="70">
        <v>22859042.355</v>
      </c>
      <c r="AF18" s="186">
        <v>0.29385655793159599</v>
      </c>
      <c r="AG18" s="73">
        <v>2</v>
      </c>
      <c r="AH18" s="71">
        <v>243286.03</v>
      </c>
      <c r="AI18" s="72">
        <v>170</v>
      </c>
      <c r="AJ18" s="70">
        <v>33037294.049999997</v>
      </c>
      <c r="AK18" s="70">
        <v>24777970.32</v>
      </c>
      <c r="AL18" s="70">
        <v>31166764.460000001</v>
      </c>
      <c r="AM18" s="70">
        <v>23375073.199999999</v>
      </c>
      <c r="AN18" s="186">
        <f t="shared" si="5"/>
        <v>0.31852467927588501</v>
      </c>
      <c r="AO18" s="72">
        <v>123</v>
      </c>
      <c r="AP18" s="70">
        <v>22734049.890000001</v>
      </c>
      <c r="AQ18" s="70">
        <v>17050537.260000002</v>
      </c>
      <c r="AR18" s="186">
        <f t="shared" si="6"/>
        <v>0.21918732021136034</v>
      </c>
      <c r="AS18" s="207"/>
      <c r="AT18" s="207"/>
      <c r="AU18" s="207"/>
      <c r="AV18" s="207"/>
      <c r="AW18" s="207"/>
    </row>
    <row r="19" spans="1:49" ht="27" collapsed="1" x14ac:dyDescent="0.3">
      <c r="A19" s="159" t="s">
        <v>30</v>
      </c>
      <c r="B19" s="168">
        <v>299039260.46303201</v>
      </c>
      <c r="C19" s="69">
        <v>34</v>
      </c>
      <c r="D19" s="70">
        <v>456501382.29000002</v>
      </c>
      <c r="E19" s="85">
        <v>342376036.71750003</v>
      </c>
      <c r="F19" s="186">
        <f t="shared" si="1"/>
        <v>1.5265600295531558</v>
      </c>
      <c r="G19" s="72">
        <v>16</v>
      </c>
      <c r="H19" s="70">
        <v>281998578.19</v>
      </c>
      <c r="I19" s="70">
        <v>211498933.64249998</v>
      </c>
      <c r="J19" s="186">
        <f t="shared" si="2"/>
        <v>0.94301523403098897</v>
      </c>
      <c r="K19" s="72">
        <v>19</v>
      </c>
      <c r="L19" s="70">
        <v>153455106.34999999</v>
      </c>
      <c r="M19" s="71">
        <v>115091329.7625</v>
      </c>
      <c r="N19" s="72">
        <v>2</v>
      </c>
      <c r="O19" s="70">
        <v>188983215.81</v>
      </c>
      <c r="P19" s="70">
        <v>141737411.84999999</v>
      </c>
      <c r="Q19" s="186">
        <f t="shared" si="3"/>
        <v>0.63196790788399704</v>
      </c>
      <c r="R19" s="72">
        <v>0</v>
      </c>
      <c r="S19" s="70">
        <v>0</v>
      </c>
      <c r="T19" s="71">
        <v>0</v>
      </c>
      <c r="U19" s="72">
        <v>0</v>
      </c>
      <c r="V19" s="70">
        <v>0</v>
      </c>
      <c r="W19" s="71">
        <v>0</v>
      </c>
      <c r="X19" s="72">
        <v>2</v>
      </c>
      <c r="Y19" s="70">
        <v>188983215.81</v>
      </c>
      <c r="Z19" s="70">
        <v>141737411.84999999</v>
      </c>
      <c r="AA19" s="186">
        <f t="shared" si="4"/>
        <v>0.63196790788399704</v>
      </c>
      <c r="AB19" s="72">
        <v>2</v>
      </c>
      <c r="AC19" s="112">
        <v>2</v>
      </c>
      <c r="AD19" s="109">
        <v>160128.01</v>
      </c>
      <c r="AE19" s="109">
        <v>120096.00750000001</v>
      </c>
      <c r="AF19" s="186">
        <v>5.354748729382824E-4</v>
      </c>
      <c r="AG19" s="73">
        <v>0</v>
      </c>
      <c r="AH19" s="71">
        <v>0</v>
      </c>
      <c r="AI19" s="72">
        <v>1</v>
      </c>
      <c r="AJ19" s="70">
        <v>85274.81</v>
      </c>
      <c r="AK19" s="70">
        <v>63956.1</v>
      </c>
      <c r="AL19" s="70">
        <v>0</v>
      </c>
      <c r="AM19" s="70">
        <v>0</v>
      </c>
      <c r="AN19" s="186">
        <f t="shared" si="5"/>
        <v>2.8516258991531944E-4</v>
      </c>
      <c r="AO19" s="72">
        <v>1</v>
      </c>
      <c r="AP19" s="70">
        <v>85274.81</v>
      </c>
      <c r="AQ19" s="70">
        <v>63956.1</v>
      </c>
      <c r="AR19" s="186">
        <f t="shared" si="6"/>
        <v>2.8516258991531944E-4</v>
      </c>
      <c r="AS19" s="207"/>
      <c r="AT19" s="207"/>
      <c r="AU19" s="207"/>
      <c r="AV19" s="207"/>
      <c r="AW19" s="207"/>
    </row>
    <row r="20" spans="1:49" ht="27" x14ac:dyDescent="0.3">
      <c r="A20" s="159" t="s">
        <v>31</v>
      </c>
      <c r="B20" s="168">
        <v>30905728.278853081</v>
      </c>
      <c r="C20" s="69">
        <v>18</v>
      </c>
      <c r="D20" s="70">
        <v>79805440.74000001</v>
      </c>
      <c r="E20" s="85">
        <v>59854080.555</v>
      </c>
      <c r="F20" s="186">
        <f t="shared" si="1"/>
        <v>2.58222165224322</v>
      </c>
      <c r="G20" s="72">
        <v>8</v>
      </c>
      <c r="H20" s="70">
        <v>31413390.210000001</v>
      </c>
      <c r="I20" s="70">
        <v>23560042.657499999</v>
      </c>
      <c r="J20" s="186">
        <f t="shared" si="2"/>
        <v>1.0164261436121627</v>
      </c>
      <c r="K20" s="72">
        <v>2</v>
      </c>
      <c r="L20" s="70">
        <v>3759580.31</v>
      </c>
      <c r="M20" s="71">
        <v>2819685.2324999999</v>
      </c>
      <c r="N20" s="72">
        <v>2</v>
      </c>
      <c r="O20" s="70">
        <v>7645826.5999999996</v>
      </c>
      <c r="P20" s="70">
        <v>5734369.9500000002</v>
      </c>
      <c r="Q20" s="186">
        <f t="shared" si="3"/>
        <v>0.24739189224127023</v>
      </c>
      <c r="R20" s="72">
        <v>1</v>
      </c>
      <c r="S20" s="70">
        <v>3646826.6</v>
      </c>
      <c r="T20" s="71">
        <v>2735119.95</v>
      </c>
      <c r="U20" s="72">
        <v>0</v>
      </c>
      <c r="V20" s="70">
        <v>0</v>
      </c>
      <c r="W20" s="71">
        <v>0</v>
      </c>
      <c r="X20" s="72">
        <v>1</v>
      </c>
      <c r="Y20" s="70">
        <v>3998999.9999999995</v>
      </c>
      <c r="Z20" s="70">
        <v>2999250</v>
      </c>
      <c r="AA20" s="186">
        <f t="shared" si="4"/>
        <v>0.12939348860891503</v>
      </c>
      <c r="AB20" s="72">
        <v>1</v>
      </c>
      <c r="AC20" s="73">
        <v>1</v>
      </c>
      <c r="AD20" s="70">
        <v>1094305.18</v>
      </c>
      <c r="AE20" s="70">
        <v>820728.88500000001</v>
      </c>
      <c r="AF20" s="186">
        <v>3.5407843171544572E-2</v>
      </c>
      <c r="AG20" s="73">
        <v>0</v>
      </c>
      <c r="AH20" s="71">
        <v>0</v>
      </c>
      <c r="AI20" s="72">
        <v>2</v>
      </c>
      <c r="AJ20" s="70">
        <v>3391351.92</v>
      </c>
      <c r="AK20" s="70">
        <v>2543513.94</v>
      </c>
      <c r="AL20" s="70">
        <v>3391344</v>
      </c>
      <c r="AM20" s="70">
        <v>2543508</v>
      </c>
      <c r="AN20" s="186">
        <f t="shared" si="5"/>
        <v>0.10973214704409658</v>
      </c>
      <c r="AO20" s="72">
        <v>1</v>
      </c>
      <c r="AP20" s="70">
        <v>1094304.76</v>
      </c>
      <c r="AQ20" s="70">
        <v>820728.57</v>
      </c>
      <c r="AR20" s="186">
        <f t="shared" si="6"/>
        <v>3.5407829581830835E-2</v>
      </c>
      <c r="AS20" s="207"/>
      <c r="AT20" s="207"/>
      <c r="AU20" s="207"/>
      <c r="AV20" s="207"/>
      <c r="AW20" s="207"/>
    </row>
    <row r="21" spans="1:49" ht="27" x14ac:dyDescent="0.3">
      <c r="A21" s="159" t="s">
        <v>32</v>
      </c>
      <c r="B21" s="168">
        <v>8060124</v>
      </c>
      <c r="C21" s="69">
        <v>0</v>
      </c>
      <c r="D21" s="70">
        <v>0</v>
      </c>
      <c r="E21" s="85">
        <v>0</v>
      </c>
      <c r="F21" s="186">
        <f t="shared" si="1"/>
        <v>0</v>
      </c>
      <c r="G21" s="72">
        <v>0</v>
      </c>
      <c r="H21" s="70">
        <v>0</v>
      </c>
      <c r="I21" s="70">
        <v>0</v>
      </c>
      <c r="J21" s="186">
        <f t="shared" si="2"/>
        <v>0</v>
      </c>
      <c r="K21" s="72">
        <v>0</v>
      </c>
      <c r="L21" s="70">
        <v>0</v>
      </c>
      <c r="M21" s="71">
        <v>0</v>
      </c>
      <c r="N21" s="72">
        <v>0</v>
      </c>
      <c r="O21" s="70">
        <v>0</v>
      </c>
      <c r="P21" s="70">
        <v>0</v>
      </c>
      <c r="Q21" s="186">
        <f t="shared" si="3"/>
        <v>0</v>
      </c>
      <c r="R21" s="72">
        <v>0</v>
      </c>
      <c r="S21" s="70">
        <v>0</v>
      </c>
      <c r="T21" s="71">
        <v>0</v>
      </c>
      <c r="U21" s="72">
        <v>0</v>
      </c>
      <c r="V21" s="70">
        <v>0</v>
      </c>
      <c r="W21" s="71">
        <v>0</v>
      </c>
      <c r="X21" s="72">
        <v>0</v>
      </c>
      <c r="Y21" s="70">
        <v>0</v>
      </c>
      <c r="Z21" s="70">
        <v>0</v>
      </c>
      <c r="AA21" s="186">
        <f t="shared" si="4"/>
        <v>0</v>
      </c>
      <c r="AB21" s="72">
        <v>0</v>
      </c>
      <c r="AC21" s="73">
        <v>0</v>
      </c>
      <c r="AD21" s="70">
        <v>0</v>
      </c>
      <c r="AE21" s="70">
        <v>0</v>
      </c>
      <c r="AF21" s="186">
        <v>0</v>
      </c>
      <c r="AG21" s="73">
        <v>0</v>
      </c>
      <c r="AH21" s="71">
        <v>0</v>
      </c>
      <c r="AI21" s="72">
        <v>0</v>
      </c>
      <c r="AJ21" s="70">
        <v>0</v>
      </c>
      <c r="AK21" s="70">
        <v>0</v>
      </c>
      <c r="AL21" s="70">
        <v>0</v>
      </c>
      <c r="AM21" s="70">
        <v>0</v>
      </c>
      <c r="AN21" s="186">
        <f t="shared" si="5"/>
        <v>0</v>
      </c>
      <c r="AO21" s="72">
        <v>0</v>
      </c>
      <c r="AP21" s="70">
        <v>0</v>
      </c>
      <c r="AQ21" s="70">
        <v>0</v>
      </c>
      <c r="AR21" s="186">
        <f t="shared" si="6"/>
        <v>0</v>
      </c>
      <c r="AS21" s="207"/>
      <c r="AT21" s="207"/>
      <c r="AU21" s="207"/>
      <c r="AV21" s="207"/>
      <c r="AW21" s="207"/>
    </row>
    <row r="22" spans="1:49" x14ac:dyDescent="0.3">
      <c r="A22" s="159" t="s">
        <v>33</v>
      </c>
      <c r="B22" s="168">
        <v>10075155</v>
      </c>
      <c r="C22" s="69">
        <v>0</v>
      </c>
      <c r="D22" s="70">
        <v>0</v>
      </c>
      <c r="E22" s="85">
        <v>0</v>
      </c>
      <c r="F22" s="186">
        <f t="shared" si="1"/>
        <v>0</v>
      </c>
      <c r="G22" s="72">
        <v>0</v>
      </c>
      <c r="H22" s="70">
        <v>0</v>
      </c>
      <c r="I22" s="70">
        <v>0</v>
      </c>
      <c r="J22" s="186">
        <f t="shared" si="2"/>
        <v>0</v>
      </c>
      <c r="K22" s="72">
        <v>0</v>
      </c>
      <c r="L22" s="70">
        <v>0</v>
      </c>
      <c r="M22" s="71">
        <v>0</v>
      </c>
      <c r="N22" s="72">
        <v>0</v>
      </c>
      <c r="O22" s="70">
        <v>0</v>
      </c>
      <c r="P22" s="70">
        <v>0</v>
      </c>
      <c r="Q22" s="186">
        <f t="shared" si="3"/>
        <v>0</v>
      </c>
      <c r="R22" s="72">
        <v>0</v>
      </c>
      <c r="S22" s="70">
        <v>0</v>
      </c>
      <c r="T22" s="71">
        <v>0</v>
      </c>
      <c r="U22" s="72">
        <v>0</v>
      </c>
      <c r="V22" s="70">
        <v>0</v>
      </c>
      <c r="W22" s="71">
        <v>0</v>
      </c>
      <c r="X22" s="72">
        <v>0</v>
      </c>
      <c r="Y22" s="70">
        <v>0</v>
      </c>
      <c r="Z22" s="70">
        <v>0</v>
      </c>
      <c r="AA22" s="186">
        <f t="shared" si="4"/>
        <v>0</v>
      </c>
      <c r="AB22" s="72">
        <v>0</v>
      </c>
      <c r="AC22" s="73">
        <v>0</v>
      </c>
      <c r="AD22" s="70">
        <v>0</v>
      </c>
      <c r="AE22" s="70">
        <v>0</v>
      </c>
      <c r="AF22" s="186">
        <v>0</v>
      </c>
      <c r="AG22" s="73">
        <v>0</v>
      </c>
      <c r="AH22" s="71">
        <v>0</v>
      </c>
      <c r="AI22" s="72">
        <v>0</v>
      </c>
      <c r="AJ22" s="70">
        <v>0</v>
      </c>
      <c r="AK22" s="70">
        <v>0</v>
      </c>
      <c r="AL22" s="70">
        <v>0</v>
      </c>
      <c r="AM22" s="70">
        <v>0</v>
      </c>
      <c r="AN22" s="186">
        <f t="shared" si="5"/>
        <v>0</v>
      </c>
      <c r="AO22" s="72">
        <v>0</v>
      </c>
      <c r="AP22" s="70">
        <v>0</v>
      </c>
      <c r="AQ22" s="70">
        <v>0</v>
      </c>
      <c r="AR22" s="186">
        <f t="shared" si="6"/>
        <v>0</v>
      </c>
      <c r="AS22" s="207"/>
      <c r="AT22" s="207"/>
      <c r="AU22" s="207"/>
      <c r="AV22" s="207"/>
      <c r="AW22" s="207"/>
    </row>
    <row r="23" spans="1:49" ht="27.5" thickBot="1" x14ac:dyDescent="0.35">
      <c r="A23" s="161" t="s">
        <v>34</v>
      </c>
      <c r="B23" s="170">
        <v>6448413.0017217435</v>
      </c>
      <c r="C23" s="95">
        <v>12</v>
      </c>
      <c r="D23" s="91">
        <v>4958193.76</v>
      </c>
      <c r="E23" s="92">
        <v>3718645.32</v>
      </c>
      <c r="F23" s="186">
        <f t="shared" si="1"/>
        <v>0.7689013961537744</v>
      </c>
      <c r="G23" s="93">
        <v>10</v>
      </c>
      <c r="H23" s="91">
        <v>4047313.95</v>
      </c>
      <c r="I23" s="91">
        <v>3035485.4625000004</v>
      </c>
      <c r="J23" s="186">
        <f t="shared" si="2"/>
        <v>0.62764496457025265</v>
      </c>
      <c r="K23" s="93">
        <v>2</v>
      </c>
      <c r="L23" s="91">
        <v>536976</v>
      </c>
      <c r="M23" s="96">
        <v>402732</v>
      </c>
      <c r="N23" s="93">
        <v>3</v>
      </c>
      <c r="O23" s="91">
        <v>1285410.26</v>
      </c>
      <c r="P23" s="91">
        <v>964057.69</v>
      </c>
      <c r="Q23" s="186">
        <f t="shared" si="3"/>
        <v>0.19933745863622446</v>
      </c>
      <c r="R23" s="93">
        <v>0</v>
      </c>
      <c r="S23" s="91">
        <v>0</v>
      </c>
      <c r="T23" s="96">
        <v>0</v>
      </c>
      <c r="U23" s="93">
        <v>0</v>
      </c>
      <c r="V23" s="91">
        <v>0</v>
      </c>
      <c r="W23" s="96">
        <v>0</v>
      </c>
      <c r="X23" s="93">
        <v>3</v>
      </c>
      <c r="Y23" s="91">
        <v>1285410.26</v>
      </c>
      <c r="Z23" s="91">
        <v>964057.69500000007</v>
      </c>
      <c r="AA23" s="186">
        <f t="shared" si="4"/>
        <v>0.19933745863622446</v>
      </c>
      <c r="AB23" s="93">
        <v>2</v>
      </c>
      <c r="AC23" s="94">
        <v>2</v>
      </c>
      <c r="AD23" s="91">
        <v>1052082.95</v>
      </c>
      <c r="AE23" s="91">
        <v>789062.21249999991</v>
      </c>
      <c r="AF23" s="186">
        <v>0.16315377903355305</v>
      </c>
      <c r="AG23" s="94">
        <v>0</v>
      </c>
      <c r="AH23" s="96">
        <v>0</v>
      </c>
      <c r="AI23" s="93">
        <v>2</v>
      </c>
      <c r="AJ23" s="91">
        <v>1052082.95</v>
      </c>
      <c r="AK23" s="91">
        <v>789062.21</v>
      </c>
      <c r="AL23" s="91">
        <v>1012082.95</v>
      </c>
      <c r="AM23" s="91">
        <v>759062.21</v>
      </c>
      <c r="AN23" s="186">
        <f t="shared" si="5"/>
        <v>0.16315377903355305</v>
      </c>
      <c r="AO23" s="93">
        <v>1</v>
      </c>
      <c r="AP23" s="91">
        <v>40000</v>
      </c>
      <c r="AQ23" s="91">
        <v>30000</v>
      </c>
      <c r="AR23" s="186">
        <f t="shared" si="6"/>
        <v>6.2030766313075627E-3</v>
      </c>
      <c r="AS23" s="207"/>
      <c r="AT23" s="207"/>
      <c r="AU23" s="207"/>
      <c r="AV23" s="207"/>
      <c r="AW23" s="207"/>
    </row>
    <row r="24" spans="1:49" s="76" customFormat="1" ht="59.25" customHeight="1" thickBot="1" x14ac:dyDescent="0.35">
      <c r="A24" s="157" t="s">
        <v>180</v>
      </c>
      <c r="B24" s="127">
        <f>SUM(B25+B26+B27+B31+B32+B33+B34)</f>
        <v>931287424.82575428</v>
      </c>
      <c r="C24" s="138">
        <v>1936</v>
      </c>
      <c r="D24" s="139">
        <v>1065161669.7700001</v>
      </c>
      <c r="E24" s="139">
        <v>798871252.3275001</v>
      </c>
      <c r="F24" s="187">
        <f>D24/B24</f>
        <v>1.1437518014046995</v>
      </c>
      <c r="G24" s="138">
        <v>1635</v>
      </c>
      <c r="H24" s="139">
        <v>758831103.06000006</v>
      </c>
      <c r="I24" s="139">
        <v>569123327.29499996</v>
      </c>
      <c r="J24" s="187">
        <f t="shared" ref="J24" si="7">H24/B24</f>
        <v>0.81481944545957852</v>
      </c>
      <c r="K24" s="138">
        <v>359</v>
      </c>
      <c r="L24" s="139">
        <v>294980994.75</v>
      </c>
      <c r="M24" s="139">
        <v>221235746.0625</v>
      </c>
      <c r="N24" s="138">
        <v>1359</v>
      </c>
      <c r="O24" s="139">
        <v>514499088.07000005</v>
      </c>
      <c r="P24" s="139">
        <v>385874311.64999998</v>
      </c>
      <c r="Q24" s="187">
        <f t="shared" ref="Q24" si="8">O24/B24</f>
        <v>0.552460040106591</v>
      </c>
      <c r="R24" s="138">
        <v>12</v>
      </c>
      <c r="S24" s="139">
        <v>5095790.959999999</v>
      </c>
      <c r="T24" s="139">
        <v>3821843.1799999997</v>
      </c>
      <c r="U24" s="138">
        <v>41</v>
      </c>
      <c r="V24" s="139">
        <v>1103203.7699999998</v>
      </c>
      <c r="W24" s="139">
        <v>827402.82750000001</v>
      </c>
      <c r="X24" s="138">
        <v>1347</v>
      </c>
      <c r="Y24" s="139">
        <v>508300093.34000003</v>
      </c>
      <c r="Z24" s="139">
        <v>381225065.64250004</v>
      </c>
      <c r="AA24" s="187">
        <f t="shared" si="4"/>
        <v>0.54580366897481081</v>
      </c>
      <c r="AB24" s="138">
        <f t="shared" ref="AB24:AQ24" si="9">SUM(AB25+AB26+AB27+AB31+AB32+AB33+AB34)</f>
        <v>224</v>
      </c>
      <c r="AC24" s="138">
        <f t="shared" si="9"/>
        <v>253</v>
      </c>
      <c r="AD24" s="139">
        <f t="shared" si="9"/>
        <v>95674344.890000001</v>
      </c>
      <c r="AE24" s="139">
        <f t="shared" si="9"/>
        <v>71755758.667500004</v>
      </c>
      <c r="AF24" s="187">
        <f t="shared" ref="AF24:AF55" si="10">AD24/$B24</f>
        <v>0.1027334229364268</v>
      </c>
      <c r="AG24" s="138">
        <f t="shared" si="9"/>
        <v>8</v>
      </c>
      <c r="AH24" s="139">
        <f t="shared" si="9"/>
        <v>2528260.64</v>
      </c>
      <c r="AI24" s="138">
        <f t="shared" si="9"/>
        <v>1208</v>
      </c>
      <c r="AJ24" s="139">
        <f t="shared" si="9"/>
        <v>356101685.01999998</v>
      </c>
      <c r="AK24" s="139">
        <f t="shared" si="9"/>
        <v>267076259.60000002</v>
      </c>
      <c r="AL24" s="139">
        <f t="shared" si="9"/>
        <v>94545646.260000005</v>
      </c>
      <c r="AM24" s="139">
        <f t="shared" si="9"/>
        <v>70909234.319999993</v>
      </c>
      <c r="AN24" s="187">
        <f t="shared" si="5"/>
        <v>0.38237570434995116</v>
      </c>
      <c r="AO24" s="138">
        <f t="shared" si="9"/>
        <v>1091</v>
      </c>
      <c r="AP24" s="139">
        <f t="shared" si="9"/>
        <v>283554717.23000002</v>
      </c>
      <c r="AQ24" s="139">
        <f t="shared" si="9"/>
        <v>212666083.51000002</v>
      </c>
      <c r="AR24" s="187">
        <f t="shared" si="6"/>
        <v>0.30447605075635342</v>
      </c>
      <c r="AS24" s="207"/>
      <c r="AT24" s="207"/>
      <c r="AU24" s="207"/>
      <c r="AV24" s="207"/>
      <c r="AW24" s="207"/>
    </row>
    <row r="25" spans="1:49" s="75" customFormat="1" x14ac:dyDescent="0.3">
      <c r="A25" s="162" t="s">
        <v>36</v>
      </c>
      <c r="B25" s="167">
        <v>86028915.358532012</v>
      </c>
      <c r="C25" s="201">
        <v>16</v>
      </c>
      <c r="D25" s="147">
        <v>107017992.28</v>
      </c>
      <c r="E25" s="147">
        <v>80263494.209999993</v>
      </c>
      <c r="F25" s="186">
        <v>1.2512213173352087</v>
      </c>
      <c r="G25" s="142">
        <v>12</v>
      </c>
      <c r="H25" s="141">
        <v>83038062.680000007</v>
      </c>
      <c r="I25" s="141">
        <v>62278547.010000005</v>
      </c>
      <c r="J25" s="186">
        <f t="shared" si="2"/>
        <v>0.96523433236293399</v>
      </c>
      <c r="K25" s="142">
        <v>6</v>
      </c>
      <c r="L25" s="141">
        <v>44165024.350000001</v>
      </c>
      <c r="M25" s="143">
        <v>33123768.262500003</v>
      </c>
      <c r="N25" s="142">
        <v>2</v>
      </c>
      <c r="O25" s="141">
        <v>10835526.870000001</v>
      </c>
      <c r="P25" s="141">
        <v>8126645.1400000006</v>
      </c>
      <c r="Q25" s="186">
        <f t="shared" ref="Q25:Q55" si="11">O25/$B25</f>
        <v>0.12595215021417069</v>
      </c>
      <c r="R25" s="142">
        <v>0</v>
      </c>
      <c r="S25" s="141">
        <v>0</v>
      </c>
      <c r="T25" s="143">
        <v>0</v>
      </c>
      <c r="U25" s="142">
        <v>1</v>
      </c>
      <c r="V25" s="141">
        <v>215.83</v>
      </c>
      <c r="W25" s="143">
        <v>161.8725</v>
      </c>
      <c r="X25" s="142">
        <v>2</v>
      </c>
      <c r="Y25" s="141">
        <v>10835311.039999999</v>
      </c>
      <c r="Z25" s="141">
        <v>8126483.2675000001</v>
      </c>
      <c r="AA25" s="186">
        <f t="shared" si="4"/>
        <v>0.12594964140653198</v>
      </c>
      <c r="AB25" s="142">
        <v>1</v>
      </c>
      <c r="AC25" s="144">
        <v>1</v>
      </c>
      <c r="AD25" s="141">
        <v>2080344.04</v>
      </c>
      <c r="AE25" s="141">
        <v>1560258.03</v>
      </c>
      <c r="AF25" s="186">
        <f t="shared" si="10"/>
        <v>2.4181916409500327E-2</v>
      </c>
      <c r="AG25" s="144">
        <v>0</v>
      </c>
      <c r="AH25" s="143">
        <v>0</v>
      </c>
      <c r="AI25" s="142">
        <v>2</v>
      </c>
      <c r="AJ25" s="141">
        <v>7383670.1400000006</v>
      </c>
      <c r="AK25" s="141">
        <v>5537752.5800000001</v>
      </c>
      <c r="AL25" s="141">
        <v>7383670.1400000006</v>
      </c>
      <c r="AM25" s="141">
        <v>5537752.5800000001</v>
      </c>
      <c r="AN25" s="186">
        <f t="shared" si="5"/>
        <v>8.582777208369996E-2</v>
      </c>
      <c r="AO25" s="142">
        <v>1</v>
      </c>
      <c r="AP25" s="141">
        <v>1087077.76</v>
      </c>
      <c r="AQ25" s="141">
        <v>815308.32</v>
      </c>
      <c r="AR25" s="186">
        <f t="shared" si="6"/>
        <v>1.2636190465374592E-2</v>
      </c>
      <c r="AS25" s="207"/>
      <c r="AT25" s="207"/>
      <c r="AU25" s="207"/>
      <c r="AV25" s="207"/>
      <c r="AW25" s="207"/>
    </row>
    <row r="26" spans="1:49" s="68" customFormat="1" ht="27" x14ac:dyDescent="0.35">
      <c r="A26" s="159" t="s">
        <v>37</v>
      </c>
      <c r="B26" s="168">
        <v>17149200</v>
      </c>
      <c r="C26" s="69">
        <v>32</v>
      </c>
      <c r="D26" s="91">
        <v>13949637.9</v>
      </c>
      <c r="E26" s="91">
        <v>10462228.424999999</v>
      </c>
      <c r="F26" s="186">
        <v>0.81808381031692046</v>
      </c>
      <c r="G26" s="72">
        <v>32</v>
      </c>
      <c r="H26" s="91">
        <v>13950137.9</v>
      </c>
      <c r="I26" s="91">
        <v>10462603.425000001</v>
      </c>
      <c r="J26" s="186">
        <f t="shared" si="2"/>
        <v>0.81345706505259718</v>
      </c>
      <c r="K26" s="72">
        <v>21</v>
      </c>
      <c r="L26" s="91">
        <v>6480666.0299999993</v>
      </c>
      <c r="M26" s="71">
        <v>4860499.5225</v>
      </c>
      <c r="N26" s="72">
        <v>11</v>
      </c>
      <c r="O26" s="91">
        <v>7078315.1300000008</v>
      </c>
      <c r="P26" s="91">
        <v>5308736.34</v>
      </c>
      <c r="Q26" s="186">
        <f t="shared" si="11"/>
        <v>0.41274899878711546</v>
      </c>
      <c r="R26" s="93">
        <v>0</v>
      </c>
      <c r="S26" s="91">
        <v>0</v>
      </c>
      <c r="T26" s="71">
        <v>0</v>
      </c>
      <c r="U26" s="72">
        <v>0</v>
      </c>
      <c r="V26" s="91">
        <v>0</v>
      </c>
      <c r="W26" s="71">
        <v>0</v>
      </c>
      <c r="X26" s="72">
        <v>11</v>
      </c>
      <c r="Y26" s="91">
        <v>7078315.1300000008</v>
      </c>
      <c r="Z26" s="91">
        <v>5308736.34</v>
      </c>
      <c r="AA26" s="186">
        <f t="shared" si="4"/>
        <v>0.41274899878711546</v>
      </c>
      <c r="AB26" s="72">
        <v>2</v>
      </c>
      <c r="AC26" s="94">
        <v>2</v>
      </c>
      <c r="AD26" s="91">
        <v>201768.25</v>
      </c>
      <c r="AE26" s="91">
        <v>151326.1875</v>
      </c>
      <c r="AF26" s="186">
        <f t="shared" si="10"/>
        <v>1.1765461362629161E-2</v>
      </c>
      <c r="AG26" s="94">
        <v>0</v>
      </c>
      <c r="AH26" s="71">
        <v>0</v>
      </c>
      <c r="AI26" s="72">
        <v>5</v>
      </c>
      <c r="AJ26" s="91">
        <v>706249.7</v>
      </c>
      <c r="AK26" s="91">
        <v>529687.27</v>
      </c>
      <c r="AL26" s="91">
        <v>706249.7</v>
      </c>
      <c r="AM26" s="91">
        <v>529687.27</v>
      </c>
      <c r="AN26" s="186">
        <f t="shared" si="5"/>
        <v>4.1182661581881365E-2</v>
      </c>
      <c r="AO26" s="72">
        <v>0</v>
      </c>
      <c r="AP26" s="91">
        <v>0</v>
      </c>
      <c r="AQ26" s="91">
        <v>0</v>
      </c>
      <c r="AR26" s="186">
        <f t="shared" si="6"/>
        <v>0</v>
      </c>
      <c r="AS26" s="207"/>
      <c r="AT26" s="207"/>
      <c r="AU26" s="207"/>
      <c r="AV26" s="207"/>
      <c r="AW26" s="207"/>
    </row>
    <row r="27" spans="1:49" s="68" customFormat="1" ht="39" customHeight="1" x14ac:dyDescent="0.35">
      <c r="A27" s="159" t="s">
        <v>38</v>
      </c>
      <c r="B27" s="168">
        <v>605072654.9752208</v>
      </c>
      <c r="C27" s="72">
        <v>899</v>
      </c>
      <c r="D27" s="97">
        <v>712179461.45000005</v>
      </c>
      <c r="E27" s="97">
        <v>534134596.08750004</v>
      </c>
      <c r="F27" s="186">
        <v>1.1835501186384136</v>
      </c>
      <c r="G27" s="72">
        <v>609</v>
      </c>
      <c r="H27" s="97">
        <v>434221265.43999994</v>
      </c>
      <c r="I27" s="97">
        <v>325665949.07999992</v>
      </c>
      <c r="J27" s="186">
        <f t="shared" si="2"/>
        <v>0.71763491850046068</v>
      </c>
      <c r="K27" s="72">
        <v>267</v>
      </c>
      <c r="L27" s="97">
        <v>236207977.69</v>
      </c>
      <c r="M27" s="71">
        <v>177155983.26750001</v>
      </c>
      <c r="N27" s="93">
        <v>429</v>
      </c>
      <c r="O27" s="97">
        <v>284349792.16000003</v>
      </c>
      <c r="P27" s="97">
        <v>213262343.06</v>
      </c>
      <c r="Q27" s="186">
        <f t="shared" si="11"/>
        <v>0.46994322057347782</v>
      </c>
      <c r="R27" s="72">
        <v>10</v>
      </c>
      <c r="S27" s="97">
        <v>4832380.8599999994</v>
      </c>
      <c r="T27" s="71">
        <v>3624285.61</v>
      </c>
      <c r="U27" s="93">
        <v>39</v>
      </c>
      <c r="V27" s="97">
        <v>1099541.4899999998</v>
      </c>
      <c r="W27" s="97">
        <v>824656.11749999993</v>
      </c>
      <c r="X27" s="93">
        <v>419</v>
      </c>
      <c r="Y27" s="97">
        <v>278417869.81</v>
      </c>
      <c r="Z27" s="97">
        <v>208813401.33250004</v>
      </c>
      <c r="AA27" s="186">
        <f t="shared" si="4"/>
        <v>0.46013956757209906</v>
      </c>
      <c r="AB27" s="93">
        <v>219</v>
      </c>
      <c r="AC27" s="94">
        <v>245</v>
      </c>
      <c r="AD27" s="97">
        <v>91902907.140000001</v>
      </c>
      <c r="AE27" s="97">
        <v>68927180.355000004</v>
      </c>
      <c r="AF27" s="186">
        <f t="shared" si="10"/>
        <v>0.15188739134767815</v>
      </c>
      <c r="AG27" s="93">
        <v>8</v>
      </c>
      <c r="AH27" s="71">
        <v>2528260.64</v>
      </c>
      <c r="AI27" s="93">
        <v>286</v>
      </c>
      <c r="AJ27" s="97">
        <v>137704920.94</v>
      </c>
      <c r="AK27" s="97">
        <v>103278689.94</v>
      </c>
      <c r="AL27" s="97">
        <v>85161952.969999999</v>
      </c>
      <c r="AM27" s="97">
        <v>63871464.400000006</v>
      </c>
      <c r="AN27" s="186">
        <f t="shared" si="5"/>
        <v>0.2275841087970491</v>
      </c>
      <c r="AO27" s="93">
        <v>178</v>
      </c>
      <c r="AP27" s="97">
        <v>73012734.079999998</v>
      </c>
      <c r="AQ27" s="97">
        <v>54759599.510000005</v>
      </c>
      <c r="AR27" s="186">
        <f t="shared" si="6"/>
        <v>0.12066771400037909</v>
      </c>
      <c r="AS27" s="207"/>
      <c r="AT27" s="207"/>
      <c r="AU27" s="207"/>
      <c r="AV27" s="207"/>
      <c r="AW27" s="207"/>
    </row>
    <row r="28" spans="1:49" s="126" customFormat="1" ht="35.25" customHeight="1" outlineLevel="1" x14ac:dyDescent="0.35">
      <c r="A28" s="160" t="s">
        <v>39</v>
      </c>
      <c r="B28" s="169">
        <v>332094677.96821821</v>
      </c>
      <c r="C28" s="69">
        <v>709</v>
      </c>
      <c r="D28" s="70">
        <v>487920272.21000004</v>
      </c>
      <c r="E28" s="70">
        <v>365940204.15750003</v>
      </c>
      <c r="F28" s="186">
        <v>1.4770718179422628</v>
      </c>
      <c r="G28" s="72">
        <v>504</v>
      </c>
      <c r="H28" s="70">
        <v>323844370.81999993</v>
      </c>
      <c r="I28" s="70">
        <v>242883278.11499995</v>
      </c>
      <c r="J28" s="186">
        <f t="shared" si="2"/>
        <v>0.9751567619249597</v>
      </c>
      <c r="K28" s="72">
        <v>221</v>
      </c>
      <c r="L28" s="70">
        <v>178590041.63</v>
      </c>
      <c r="M28" s="71">
        <v>133942531.22250001</v>
      </c>
      <c r="N28" s="72">
        <v>354</v>
      </c>
      <c r="O28" s="70">
        <v>201078468.78000003</v>
      </c>
      <c r="P28" s="70">
        <v>150808850.65000001</v>
      </c>
      <c r="Q28" s="186">
        <f t="shared" si="11"/>
        <v>0.60548536944408193</v>
      </c>
      <c r="R28" s="72">
        <v>8</v>
      </c>
      <c r="S28" s="70">
        <v>1980662.5699999998</v>
      </c>
      <c r="T28" s="71">
        <v>1485496.9</v>
      </c>
      <c r="U28" s="72">
        <v>38</v>
      </c>
      <c r="V28" s="70">
        <v>1086341.4899999998</v>
      </c>
      <c r="W28" s="71">
        <v>814756.11749999993</v>
      </c>
      <c r="X28" s="72">
        <v>346</v>
      </c>
      <c r="Y28" s="70">
        <v>198011464.72000003</v>
      </c>
      <c r="Z28" s="70">
        <v>148508597.63250002</v>
      </c>
      <c r="AA28" s="186">
        <f t="shared" si="4"/>
        <v>0.59625003908960539</v>
      </c>
      <c r="AB28" s="72">
        <v>186</v>
      </c>
      <c r="AC28" s="73">
        <v>211</v>
      </c>
      <c r="AD28" s="70">
        <v>83324421.899999991</v>
      </c>
      <c r="AE28" s="70">
        <v>62493316.425000004</v>
      </c>
      <c r="AF28" s="186">
        <f t="shared" si="10"/>
        <v>0.25090562248629056</v>
      </c>
      <c r="AG28" s="73">
        <v>7</v>
      </c>
      <c r="AH28" s="71">
        <v>2491260.64</v>
      </c>
      <c r="AI28" s="72">
        <v>238</v>
      </c>
      <c r="AJ28" s="70">
        <v>111334246.53</v>
      </c>
      <c r="AK28" s="70">
        <v>83500684.199999988</v>
      </c>
      <c r="AL28" s="70">
        <v>62629963.529999994</v>
      </c>
      <c r="AM28" s="70">
        <v>46972472.359999999</v>
      </c>
      <c r="AN28" s="186">
        <f t="shared" si="5"/>
        <v>0.33524851169296604</v>
      </c>
      <c r="AO28" s="72">
        <v>158</v>
      </c>
      <c r="AP28" s="70">
        <v>68450478.079999998</v>
      </c>
      <c r="AQ28" s="70">
        <v>51337907.539999999</v>
      </c>
      <c r="AR28" s="186">
        <f t="shared" si="6"/>
        <v>0.2061173593590403</v>
      </c>
      <c r="AS28" s="207"/>
      <c r="AT28" s="207"/>
      <c r="AU28" s="207"/>
      <c r="AV28" s="207"/>
      <c r="AW28" s="207"/>
    </row>
    <row r="29" spans="1:49" s="126" customFormat="1" ht="27" outlineLevel="1" x14ac:dyDescent="0.35">
      <c r="A29" s="160" t="s">
        <v>40</v>
      </c>
      <c r="B29" s="169">
        <v>104882565.04616828</v>
      </c>
      <c r="C29" s="69">
        <v>106</v>
      </c>
      <c r="D29" s="70">
        <v>28621642.899999999</v>
      </c>
      <c r="E29" s="70">
        <v>21466232.174999997</v>
      </c>
      <c r="F29" s="186">
        <v>0.27446777249920357</v>
      </c>
      <c r="G29" s="72">
        <v>61</v>
      </c>
      <c r="H29" s="70">
        <v>15247216.08</v>
      </c>
      <c r="I29" s="70">
        <v>11435412.060000001</v>
      </c>
      <c r="J29" s="186">
        <f t="shared" si="2"/>
        <v>0.14537417227818869</v>
      </c>
      <c r="K29" s="72">
        <v>23</v>
      </c>
      <c r="L29" s="70">
        <v>4091467.76</v>
      </c>
      <c r="M29" s="71">
        <v>3068600.82</v>
      </c>
      <c r="N29" s="72">
        <v>38</v>
      </c>
      <c r="O29" s="70">
        <v>9436827.9199999999</v>
      </c>
      <c r="P29" s="70">
        <v>7077620.8999999994</v>
      </c>
      <c r="Q29" s="186">
        <f t="shared" si="11"/>
        <v>8.9975182394194886E-2</v>
      </c>
      <c r="R29" s="72">
        <v>0</v>
      </c>
      <c r="S29" s="70">
        <v>0</v>
      </c>
      <c r="T29" s="71">
        <v>0</v>
      </c>
      <c r="U29" s="72">
        <v>0</v>
      </c>
      <c r="V29" s="70">
        <v>0</v>
      </c>
      <c r="W29" s="71">
        <v>0</v>
      </c>
      <c r="X29" s="72">
        <v>38</v>
      </c>
      <c r="Y29" s="70">
        <v>9436827.9199999999</v>
      </c>
      <c r="Z29" s="70">
        <v>7077620.8999999994</v>
      </c>
      <c r="AA29" s="186">
        <f t="shared" si="4"/>
        <v>8.9975182394194886E-2</v>
      </c>
      <c r="AB29" s="72">
        <v>18</v>
      </c>
      <c r="AC29" s="73">
        <v>18</v>
      </c>
      <c r="AD29" s="70">
        <v>2423485.88</v>
      </c>
      <c r="AE29" s="70">
        <v>1817614.4100000001</v>
      </c>
      <c r="AF29" s="186">
        <f t="shared" si="10"/>
        <v>2.3106661044504442E-2</v>
      </c>
      <c r="AG29" s="73">
        <v>0</v>
      </c>
      <c r="AH29" s="71">
        <v>0</v>
      </c>
      <c r="AI29" s="72">
        <v>22</v>
      </c>
      <c r="AJ29" s="70">
        <v>4033645.3</v>
      </c>
      <c r="AK29" s="70">
        <v>3025233.95</v>
      </c>
      <c r="AL29" s="70">
        <v>3405615</v>
      </c>
      <c r="AM29" s="70">
        <v>2554211.2400000002</v>
      </c>
      <c r="AN29" s="186">
        <f t="shared" si="5"/>
        <v>3.8458682796558501E-2</v>
      </c>
      <c r="AO29" s="72">
        <v>13</v>
      </c>
      <c r="AP29" s="70">
        <v>1193994.05</v>
      </c>
      <c r="AQ29" s="70">
        <v>895495.52</v>
      </c>
      <c r="AR29" s="186">
        <f t="shared" si="6"/>
        <v>1.1384104207161749E-2</v>
      </c>
      <c r="AS29" s="207"/>
      <c r="AT29" s="207"/>
      <c r="AU29" s="207"/>
      <c r="AV29" s="207"/>
      <c r="AW29" s="207"/>
    </row>
    <row r="30" spans="1:49" s="126" customFormat="1" outlineLevel="1" x14ac:dyDescent="0.35">
      <c r="A30" s="160" t="s">
        <v>41</v>
      </c>
      <c r="B30" s="169">
        <v>168095411.96083432</v>
      </c>
      <c r="C30" s="69">
        <v>84</v>
      </c>
      <c r="D30" s="70">
        <v>195637546.34</v>
      </c>
      <c r="E30" s="70">
        <v>146728159.755</v>
      </c>
      <c r="F30" s="186">
        <v>1.1706297729690822</v>
      </c>
      <c r="G30" s="72">
        <v>44</v>
      </c>
      <c r="H30" s="70">
        <v>95129678.540000007</v>
      </c>
      <c r="I30" s="70">
        <v>71347258.905000001</v>
      </c>
      <c r="J30" s="186">
        <f t="shared" si="2"/>
        <v>0.56592668074822239</v>
      </c>
      <c r="K30" s="72">
        <v>23</v>
      </c>
      <c r="L30" s="70">
        <v>53526468.299999997</v>
      </c>
      <c r="M30" s="71">
        <v>40144851.225000001</v>
      </c>
      <c r="N30" s="72">
        <v>37</v>
      </c>
      <c r="O30" s="70">
        <v>73834495.460000008</v>
      </c>
      <c r="P30" s="70">
        <v>55375871.509999998</v>
      </c>
      <c r="Q30" s="186">
        <f t="shared" si="11"/>
        <v>0.43924158666033791</v>
      </c>
      <c r="R30" s="72">
        <v>2</v>
      </c>
      <c r="S30" s="70">
        <v>2851718.29</v>
      </c>
      <c r="T30" s="71">
        <v>2138788.71</v>
      </c>
      <c r="U30" s="72">
        <v>1</v>
      </c>
      <c r="V30" s="70">
        <v>13200</v>
      </c>
      <c r="W30" s="71">
        <v>9900</v>
      </c>
      <c r="X30" s="72">
        <v>35</v>
      </c>
      <c r="Y30" s="70">
        <v>70969577.170000002</v>
      </c>
      <c r="Z30" s="70">
        <v>53227182.799999997</v>
      </c>
      <c r="AA30" s="186">
        <f t="shared" si="4"/>
        <v>0.42219818103385048</v>
      </c>
      <c r="AB30" s="72">
        <v>15</v>
      </c>
      <c r="AC30" s="73">
        <v>16</v>
      </c>
      <c r="AD30" s="70">
        <v>6154999.3600000003</v>
      </c>
      <c r="AE30" s="70">
        <v>4616249.5200000005</v>
      </c>
      <c r="AF30" s="186">
        <f t="shared" si="10"/>
        <v>3.6616105628356439E-2</v>
      </c>
      <c r="AG30" s="73">
        <v>1</v>
      </c>
      <c r="AH30" s="71">
        <v>37000</v>
      </c>
      <c r="AI30" s="72">
        <v>26</v>
      </c>
      <c r="AJ30" s="70">
        <v>22337029.109999999</v>
      </c>
      <c r="AK30" s="70">
        <v>16752771.789999999</v>
      </c>
      <c r="AL30" s="70">
        <v>19126374.439999998</v>
      </c>
      <c r="AM30" s="70">
        <v>14344780.800000001</v>
      </c>
      <c r="AN30" s="186">
        <f t="shared" si="5"/>
        <v>0.13288303856386308</v>
      </c>
      <c r="AO30" s="72">
        <v>7</v>
      </c>
      <c r="AP30" s="70">
        <v>3368261.95</v>
      </c>
      <c r="AQ30" s="70">
        <v>2526196.4500000002</v>
      </c>
      <c r="AR30" s="186">
        <f t="shared" si="6"/>
        <v>2.0037798240351699E-2</v>
      </c>
      <c r="AS30" s="207"/>
      <c r="AT30" s="207"/>
      <c r="AU30" s="207"/>
      <c r="AV30" s="207"/>
      <c r="AW30" s="207"/>
    </row>
    <row r="31" spans="1:49" s="68" customFormat="1" x14ac:dyDescent="0.35">
      <c r="A31" s="159" t="s">
        <v>42</v>
      </c>
      <c r="B31" s="168">
        <v>0</v>
      </c>
      <c r="C31" s="69">
        <v>0</v>
      </c>
      <c r="D31" s="70">
        <v>0</v>
      </c>
      <c r="E31" s="70">
        <v>0</v>
      </c>
      <c r="F31" s="186">
        <v>0</v>
      </c>
      <c r="G31" s="72">
        <v>0</v>
      </c>
      <c r="H31" s="70">
        <v>0</v>
      </c>
      <c r="I31" s="70">
        <v>0</v>
      </c>
      <c r="J31" s="186">
        <v>0</v>
      </c>
      <c r="K31" s="72">
        <v>0</v>
      </c>
      <c r="L31" s="70">
        <v>0</v>
      </c>
      <c r="M31" s="71">
        <v>0</v>
      </c>
      <c r="N31" s="72">
        <v>0</v>
      </c>
      <c r="O31" s="70">
        <v>0</v>
      </c>
      <c r="P31" s="70">
        <v>0</v>
      </c>
      <c r="Q31" s="186">
        <v>0</v>
      </c>
      <c r="R31" s="72">
        <v>0</v>
      </c>
      <c r="S31" s="70">
        <v>0</v>
      </c>
      <c r="T31" s="71">
        <v>0</v>
      </c>
      <c r="U31" s="72">
        <v>0</v>
      </c>
      <c r="V31" s="70">
        <v>0</v>
      </c>
      <c r="W31" s="71">
        <v>0</v>
      </c>
      <c r="X31" s="72">
        <v>0</v>
      </c>
      <c r="Y31" s="70">
        <v>0</v>
      </c>
      <c r="Z31" s="70">
        <v>0</v>
      </c>
      <c r="AA31" s="186">
        <v>0</v>
      </c>
      <c r="AB31" s="72">
        <v>0</v>
      </c>
      <c r="AC31" s="73">
        <v>0</v>
      </c>
      <c r="AD31" s="70">
        <v>0</v>
      </c>
      <c r="AE31" s="70">
        <v>0</v>
      </c>
      <c r="AF31" s="186">
        <v>0</v>
      </c>
      <c r="AG31" s="73">
        <v>0</v>
      </c>
      <c r="AH31" s="71">
        <v>0</v>
      </c>
      <c r="AI31" s="72">
        <v>0</v>
      </c>
      <c r="AJ31" s="70">
        <v>0</v>
      </c>
      <c r="AK31" s="70">
        <v>0</v>
      </c>
      <c r="AL31" s="70">
        <v>0</v>
      </c>
      <c r="AM31" s="70">
        <v>0</v>
      </c>
      <c r="AN31" s="186">
        <v>0</v>
      </c>
      <c r="AO31" s="72">
        <v>0</v>
      </c>
      <c r="AP31" s="71">
        <v>0</v>
      </c>
      <c r="AQ31" s="97">
        <v>0</v>
      </c>
      <c r="AR31" s="186">
        <v>0</v>
      </c>
      <c r="AS31" s="207"/>
      <c r="AT31" s="207"/>
      <c r="AU31" s="207"/>
      <c r="AV31" s="207"/>
      <c r="AW31" s="207"/>
    </row>
    <row r="32" spans="1:49" ht="27" x14ac:dyDescent="0.3">
      <c r="A32" s="159" t="s">
        <v>43</v>
      </c>
      <c r="B32" s="168">
        <v>210943738.77579069</v>
      </c>
      <c r="C32" s="69">
        <v>965</v>
      </c>
      <c r="D32" s="70">
        <v>219687003.52000001</v>
      </c>
      <c r="E32" s="70">
        <v>164765252.63999999</v>
      </c>
      <c r="F32" s="186">
        <v>1.0415301756704884</v>
      </c>
      <c r="G32" s="72">
        <v>965</v>
      </c>
      <c r="H32" s="70">
        <v>219687470.92000002</v>
      </c>
      <c r="I32" s="70">
        <v>164765603.19</v>
      </c>
      <c r="J32" s="186">
        <f t="shared" si="2"/>
        <v>1.0414505412436201</v>
      </c>
      <c r="K32" s="72">
        <v>55</v>
      </c>
      <c r="L32" s="70">
        <v>4388073.3500000006</v>
      </c>
      <c r="M32" s="71">
        <v>3291055.0124999993</v>
      </c>
      <c r="N32" s="72">
        <v>910</v>
      </c>
      <c r="O32" s="70">
        <v>208222883.06000003</v>
      </c>
      <c r="P32" s="70">
        <v>156167158.99000001</v>
      </c>
      <c r="Q32" s="186">
        <f t="shared" si="11"/>
        <v>0.98710150994961443</v>
      </c>
      <c r="R32" s="72">
        <v>1</v>
      </c>
      <c r="S32" s="70">
        <v>188440.1</v>
      </c>
      <c r="T32" s="71">
        <v>141330.07</v>
      </c>
      <c r="U32" s="72">
        <v>1</v>
      </c>
      <c r="V32" s="70">
        <v>3446.45</v>
      </c>
      <c r="W32" s="71">
        <v>2584.8374999999996</v>
      </c>
      <c r="X32" s="72">
        <v>909</v>
      </c>
      <c r="Y32" s="70">
        <v>208030996.51000002</v>
      </c>
      <c r="Z32" s="70">
        <v>156023244.08250001</v>
      </c>
      <c r="AA32" s="186">
        <f t="shared" si="4"/>
        <v>0.98619185246883967</v>
      </c>
      <c r="AB32" s="72">
        <v>0</v>
      </c>
      <c r="AC32" s="73">
        <v>0</v>
      </c>
      <c r="AD32" s="70">
        <v>0</v>
      </c>
      <c r="AE32" s="70">
        <v>0</v>
      </c>
      <c r="AF32" s="186">
        <f t="shared" si="10"/>
        <v>0</v>
      </c>
      <c r="AG32" s="73">
        <v>0</v>
      </c>
      <c r="AH32" s="71">
        <v>0</v>
      </c>
      <c r="AI32" s="72">
        <v>910</v>
      </c>
      <c r="AJ32" s="70">
        <v>208219436.61000001</v>
      </c>
      <c r="AK32" s="70">
        <v>156164574.12000003</v>
      </c>
      <c r="AL32" s="70">
        <v>0</v>
      </c>
      <c r="AM32" s="70">
        <v>0</v>
      </c>
      <c r="AN32" s="186">
        <f t="shared" si="5"/>
        <v>0.98708517170691512</v>
      </c>
      <c r="AO32" s="72">
        <v>910</v>
      </c>
      <c r="AP32" s="70">
        <v>208219436.61000001</v>
      </c>
      <c r="AQ32" s="70">
        <v>156164574.12</v>
      </c>
      <c r="AR32" s="186">
        <f t="shared" si="6"/>
        <v>0.98708517170691512</v>
      </c>
      <c r="AS32" s="207"/>
      <c r="AT32" s="207"/>
      <c r="AU32" s="207"/>
      <c r="AV32" s="207"/>
      <c r="AW32" s="207"/>
    </row>
    <row r="33" spans="1:49" x14ac:dyDescent="0.3">
      <c r="A33" s="159" t="s">
        <v>44</v>
      </c>
      <c r="B33" s="168">
        <v>8062853.7162106661</v>
      </c>
      <c r="C33" s="69">
        <v>24</v>
      </c>
      <c r="D33" s="70">
        <v>12327574.620000001</v>
      </c>
      <c r="E33" s="70">
        <v>9245680.9649999999</v>
      </c>
      <c r="F33" s="186">
        <v>1.5369016499525645</v>
      </c>
      <c r="G33" s="72">
        <v>17</v>
      </c>
      <c r="H33" s="70">
        <v>7934166.1200000001</v>
      </c>
      <c r="I33" s="70">
        <v>5950624.5899999999</v>
      </c>
      <c r="J33" s="186">
        <f t="shared" si="2"/>
        <v>0.98403944797461296</v>
      </c>
      <c r="K33" s="72">
        <v>10</v>
      </c>
      <c r="L33" s="70">
        <v>3739253.33</v>
      </c>
      <c r="M33" s="71">
        <v>2804439.9975000001</v>
      </c>
      <c r="N33" s="72">
        <v>7</v>
      </c>
      <c r="O33" s="70">
        <v>4012570.8500000006</v>
      </c>
      <c r="P33" s="70">
        <v>3009428.12</v>
      </c>
      <c r="Q33" s="186">
        <f t="shared" si="11"/>
        <v>0.49766137291224549</v>
      </c>
      <c r="R33" s="72">
        <v>1</v>
      </c>
      <c r="S33" s="70">
        <v>74970</v>
      </c>
      <c r="T33" s="71">
        <v>56227.5</v>
      </c>
      <c r="U33" s="72">
        <v>0</v>
      </c>
      <c r="V33" s="70">
        <v>0</v>
      </c>
      <c r="W33" s="71">
        <v>0</v>
      </c>
      <c r="X33" s="72">
        <v>6</v>
      </c>
      <c r="Y33" s="70">
        <v>3937600.8500000006</v>
      </c>
      <c r="Z33" s="70">
        <v>2953200.62</v>
      </c>
      <c r="AA33" s="186">
        <f t="shared" si="4"/>
        <v>0.48836317618950575</v>
      </c>
      <c r="AB33" s="72">
        <v>2</v>
      </c>
      <c r="AC33" s="73">
        <v>5</v>
      </c>
      <c r="AD33" s="70">
        <v>1489325.46</v>
      </c>
      <c r="AE33" s="70">
        <v>1116994.095</v>
      </c>
      <c r="AF33" s="186">
        <f t="shared" si="10"/>
        <v>0.18471443392376771</v>
      </c>
      <c r="AG33" s="73">
        <v>0</v>
      </c>
      <c r="AH33" s="71">
        <v>0</v>
      </c>
      <c r="AI33" s="72">
        <v>5</v>
      </c>
      <c r="AJ33" s="70">
        <v>2087407.6300000001</v>
      </c>
      <c r="AK33" s="70">
        <v>1565555.69</v>
      </c>
      <c r="AL33" s="70">
        <v>1293773.4500000002</v>
      </c>
      <c r="AM33" s="70">
        <v>970330.07000000007</v>
      </c>
      <c r="AN33" s="186">
        <f t="shared" si="5"/>
        <v>0.25889191388939498</v>
      </c>
      <c r="AO33" s="72">
        <v>2</v>
      </c>
      <c r="AP33" s="70">
        <v>1235468.78</v>
      </c>
      <c r="AQ33" s="70">
        <v>926601.56</v>
      </c>
      <c r="AR33" s="186">
        <f t="shared" si="6"/>
        <v>0.15322971536939139</v>
      </c>
      <c r="AS33" s="207"/>
      <c r="AT33" s="207"/>
      <c r="AU33" s="207"/>
      <c r="AV33" s="207"/>
      <c r="AW33" s="207"/>
    </row>
    <row r="34" spans="1:49" ht="27.5" thickBot="1" x14ac:dyDescent="0.35">
      <c r="A34" s="161" t="s">
        <v>45</v>
      </c>
      <c r="B34" s="170">
        <v>4030062</v>
      </c>
      <c r="C34" s="95">
        <v>0</v>
      </c>
      <c r="D34" s="91">
        <v>0</v>
      </c>
      <c r="E34" s="91">
        <v>0</v>
      </c>
      <c r="F34" s="186">
        <v>0</v>
      </c>
      <c r="G34" s="93">
        <v>0</v>
      </c>
      <c r="H34" s="91">
        <v>0</v>
      </c>
      <c r="I34" s="91">
        <v>0</v>
      </c>
      <c r="J34" s="186">
        <f t="shared" si="2"/>
        <v>0</v>
      </c>
      <c r="K34" s="93">
        <v>0</v>
      </c>
      <c r="L34" s="91">
        <v>0</v>
      </c>
      <c r="M34" s="96">
        <v>0</v>
      </c>
      <c r="N34" s="93">
        <v>0</v>
      </c>
      <c r="O34" s="91">
        <v>0</v>
      </c>
      <c r="P34" s="91">
        <v>0</v>
      </c>
      <c r="Q34" s="186">
        <f t="shared" si="11"/>
        <v>0</v>
      </c>
      <c r="R34" s="93">
        <v>0</v>
      </c>
      <c r="S34" s="91">
        <v>0</v>
      </c>
      <c r="T34" s="96">
        <v>0</v>
      </c>
      <c r="U34" s="93">
        <v>0</v>
      </c>
      <c r="V34" s="91">
        <v>0</v>
      </c>
      <c r="W34" s="96">
        <v>0</v>
      </c>
      <c r="X34" s="93">
        <v>0</v>
      </c>
      <c r="Y34" s="91">
        <v>0</v>
      </c>
      <c r="Z34" s="91">
        <v>0</v>
      </c>
      <c r="AA34" s="186">
        <f t="shared" si="4"/>
        <v>0</v>
      </c>
      <c r="AB34" s="93">
        <v>0</v>
      </c>
      <c r="AC34" s="94">
        <v>0</v>
      </c>
      <c r="AD34" s="91">
        <v>0</v>
      </c>
      <c r="AE34" s="91">
        <v>0</v>
      </c>
      <c r="AF34" s="186">
        <f t="shared" si="10"/>
        <v>0</v>
      </c>
      <c r="AG34" s="94">
        <v>0</v>
      </c>
      <c r="AH34" s="96">
        <v>0</v>
      </c>
      <c r="AI34" s="93">
        <v>0</v>
      </c>
      <c r="AJ34" s="91">
        <v>0</v>
      </c>
      <c r="AK34" s="91">
        <v>0</v>
      </c>
      <c r="AL34" s="91">
        <v>0</v>
      </c>
      <c r="AM34" s="91">
        <v>0</v>
      </c>
      <c r="AN34" s="186">
        <f t="shared" si="5"/>
        <v>0</v>
      </c>
      <c r="AO34" s="93">
        <v>0</v>
      </c>
      <c r="AP34" s="91">
        <v>0</v>
      </c>
      <c r="AQ34" s="91">
        <v>0</v>
      </c>
      <c r="AR34" s="186">
        <f t="shared" si="6"/>
        <v>0</v>
      </c>
      <c r="AS34" s="207"/>
      <c r="AT34" s="207"/>
      <c r="AU34" s="207"/>
      <c r="AV34" s="207"/>
      <c r="AW34" s="207"/>
    </row>
    <row r="35" spans="1:49" s="76" customFormat="1" ht="27.5" thickBot="1" x14ac:dyDescent="0.35">
      <c r="A35" s="157" t="s">
        <v>181</v>
      </c>
      <c r="B35" s="127">
        <f>SUM(B36+B39)</f>
        <v>128227996.02279305</v>
      </c>
      <c r="C35" s="138">
        <v>52</v>
      </c>
      <c r="D35" s="139">
        <v>109089975.53</v>
      </c>
      <c r="E35" s="139">
        <v>85279009.158999994</v>
      </c>
      <c r="F35" s="187">
        <f>D35/B35</f>
        <v>0.85075006171514067</v>
      </c>
      <c r="G35" s="138">
        <v>52</v>
      </c>
      <c r="H35" s="139">
        <v>109089975.53</v>
      </c>
      <c r="I35" s="139">
        <v>85279009.158999994</v>
      </c>
      <c r="J35" s="187">
        <f t="shared" ref="J35" si="12">H35/B35</f>
        <v>0.85075006171514067</v>
      </c>
      <c r="K35" s="138">
        <v>0</v>
      </c>
      <c r="L35" s="139">
        <v>0</v>
      </c>
      <c r="M35" s="139">
        <v>0</v>
      </c>
      <c r="N35" s="138">
        <v>46</v>
      </c>
      <c r="O35" s="139">
        <v>104183061.78999999</v>
      </c>
      <c r="P35" s="139">
        <v>80980405.560000002</v>
      </c>
      <c r="Q35" s="187">
        <f t="shared" ref="Q35" si="13">O35/B35</f>
        <v>0.81248296020691946</v>
      </c>
      <c r="R35" s="138">
        <v>1</v>
      </c>
      <c r="S35" s="139">
        <v>960000</v>
      </c>
      <c r="T35" s="139">
        <v>672000</v>
      </c>
      <c r="U35" s="138">
        <v>3</v>
      </c>
      <c r="V35" s="139">
        <v>591011.5</v>
      </c>
      <c r="W35" s="139">
        <v>531910.35</v>
      </c>
      <c r="X35" s="138">
        <v>45</v>
      </c>
      <c r="Y35" s="139">
        <v>102632050.28999999</v>
      </c>
      <c r="Z35" s="139">
        <v>79776495.210000008</v>
      </c>
      <c r="AA35" s="187">
        <f t="shared" si="4"/>
        <v>0.80038722801030693</v>
      </c>
      <c r="AB35" s="138">
        <f t="shared" ref="AB35:AQ35" si="14">SUM(AB36+AB39)</f>
        <v>40</v>
      </c>
      <c r="AC35" s="138">
        <f t="shared" si="14"/>
        <v>76</v>
      </c>
      <c r="AD35" s="139">
        <f t="shared" si="14"/>
        <v>34069186.859999999</v>
      </c>
      <c r="AE35" s="139">
        <f t="shared" si="14"/>
        <v>29114864.818000004</v>
      </c>
      <c r="AF35" s="187">
        <f t="shared" si="10"/>
        <v>0.26569226625006337</v>
      </c>
      <c r="AG35" s="138">
        <f t="shared" si="14"/>
        <v>1</v>
      </c>
      <c r="AH35" s="139">
        <f t="shared" si="14"/>
        <v>139922.82999999999</v>
      </c>
      <c r="AI35" s="138">
        <f t="shared" si="14"/>
        <v>40</v>
      </c>
      <c r="AJ35" s="139">
        <f t="shared" si="14"/>
        <v>45343834.150000006</v>
      </c>
      <c r="AK35" s="139">
        <f t="shared" si="14"/>
        <v>37978378.850000001</v>
      </c>
      <c r="AL35" s="139">
        <f t="shared" si="14"/>
        <v>4000000</v>
      </c>
      <c r="AM35" s="139">
        <f t="shared" si="14"/>
        <v>3200000</v>
      </c>
      <c r="AN35" s="187">
        <f t="shared" si="5"/>
        <v>0.35361883174045666</v>
      </c>
      <c r="AO35" s="138">
        <f t="shared" si="14"/>
        <v>40</v>
      </c>
      <c r="AP35" s="139">
        <f t="shared" si="14"/>
        <v>42088996.140000001</v>
      </c>
      <c r="AQ35" s="139">
        <f t="shared" si="14"/>
        <v>35374508.439999998</v>
      </c>
      <c r="AR35" s="187">
        <f t="shared" si="6"/>
        <v>0.32823562283948121</v>
      </c>
      <c r="AS35" s="207"/>
      <c r="AT35" s="207"/>
      <c r="AU35" s="207"/>
      <c r="AV35" s="207"/>
      <c r="AW35" s="207"/>
    </row>
    <row r="36" spans="1:49" s="75" customFormat="1" x14ac:dyDescent="0.3">
      <c r="A36" s="162" t="s">
        <v>47</v>
      </c>
      <c r="B36" s="167">
        <v>88096151.509793267</v>
      </c>
      <c r="C36" s="140">
        <v>49</v>
      </c>
      <c r="D36" s="145">
        <v>72024287.349999994</v>
      </c>
      <c r="E36" s="145">
        <v>55626458.614999995</v>
      </c>
      <c r="F36" s="186">
        <f t="shared" si="1"/>
        <v>0.81756451463141799</v>
      </c>
      <c r="G36" s="148">
        <v>49</v>
      </c>
      <c r="H36" s="208">
        <v>72024287.349999994</v>
      </c>
      <c r="I36" s="208">
        <v>55626458.614999995</v>
      </c>
      <c r="J36" s="186">
        <f t="shared" si="2"/>
        <v>0.81756451463141799</v>
      </c>
      <c r="K36" s="142">
        <v>0</v>
      </c>
      <c r="L36" s="141">
        <v>0</v>
      </c>
      <c r="M36" s="143">
        <v>0</v>
      </c>
      <c r="N36" s="142">
        <v>43</v>
      </c>
      <c r="O36" s="146">
        <v>68289221.549999997</v>
      </c>
      <c r="P36" s="146">
        <v>52265333.379999995</v>
      </c>
      <c r="Q36" s="186">
        <f t="shared" si="11"/>
        <v>0.77516691001432203</v>
      </c>
      <c r="R36" s="142">
        <v>1</v>
      </c>
      <c r="S36" s="141">
        <v>960000</v>
      </c>
      <c r="T36" s="143">
        <v>672000</v>
      </c>
      <c r="U36" s="142">
        <v>3</v>
      </c>
      <c r="V36" s="141">
        <v>591011.5</v>
      </c>
      <c r="W36" s="143">
        <v>531910.35</v>
      </c>
      <c r="X36" s="142">
        <v>42</v>
      </c>
      <c r="Y36" s="146">
        <v>66738210.049999997</v>
      </c>
      <c r="Z36" s="146">
        <v>51061423.030000001</v>
      </c>
      <c r="AA36" s="186">
        <f t="shared" si="4"/>
        <v>0.75756101607436277</v>
      </c>
      <c r="AB36" s="142">
        <v>38</v>
      </c>
      <c r="AC36" s="142">
        <v>73</v>
      </c>
      <c r="AD36" s="146">
        <v>18620753.300000001</v>
      </c>
      <c r="AE36" s="146">
        <v>16756117.970000001</v>
      </c>
      <c r="AF36" s="186">
        <f t="shared" si="10"/>
        <v>0.21136852156282915</v>
      </c>
      <c r="AG36" s="144">
        <v>1</v>
      </c>
      <c r="AH36" s="143">
        <v>139922.82999999999</v>
      </c>
      <c r="AI36" s="142">
        <v>37</v>
      </c>
      <c r="AJ36" s="146">
        <v>17058716.390000001</v>
      </c>
      <c r="AK36" s="146">
        <v>15350284.66</v>
      </c>
      <c r="AL36" s="146">
        <v>0</v>
      </c>
      <c r="AM36" s="146">
        <v>0</v>
      </c>
      <c r="AN36" s="186">
        <f t="shared" si="5"/>
        <v>0.19363747561780445</v>
      </c>
      <c r="AO36" s="142">
        <v>37</v>
      </c>
      <c r="AP36" s="146">
        <v>17058716.390000001</v>
      </c>
      <c r="AQ36" s="146">
        <v>15350284.66</v>
      </c>
      <c r="AR36" s="186">
        <f t="shared" si="6"/>
        <v>0.19363747561780445</v>
      </c>
      <c r="AS36" s="207"/>
      <c r="AT36" s="207"/>
      <c r="AU36" s="207"/>
      <c r="AV36" s="207"/>
      <c r="AW36" s="207"/>
    </row>
    <row r="37" spans="1:49" s="124" customFormat="1" ht="37.5" customHeight="1" outlineLevel="1" x14ac:dyDescent="0.3">
      <c r="A37" s="163" t="s">
        <v>48</v>
      </c>
      <c r="B37" s="169">
        <v>39098434.811039194</v>
      </c>
      <c r="C37" s="181">
        <v>46</v>
      </c>
      <c r="D37" s="182">
        <v>26047287.350000001</v>
      </c>
      <c r="E37" s="182">
        <v>23442558.615000002</v>
      </c>
      <c r="F37" s="186">
        <f t="shared" si="1"/>
        <v>0.66619770013519097</v>
      </c>
      <c r="G37" s="110">
        <v>46</v>
      </c>
      <c r="H37" s="109">
        <v>26047287.350000001</v>
      </c>
      <c r="I37" s="109">
        <v>23442558.615000002</v>
      </c>
      <c r="J37" s="186">
        <f t="shared" si="2"/>
        <v>0.66619770013519097</v>
      </c>
      <c r="K37" s="183">
        <v>0</v>
      </c>
      <c r="L37" s="182">
        <v>0</v>
      </c>
      <c r="M37" s="184">
        <v>0</v>
      </c>
      <c r="N37" s="183">
        <v>40</v>
      </c>
      <c r="O37" s="182">
        <v>22314391.550000001</v>
      </c>
      <c r="P37" s="182">
        <v>20082952.379999999</v>
      </c>
      <c r="Q37" s="186">
        <f t="shared" si="11"/>
        <v>0.57072339744146672</v>
      </c>
      <c r="R37" s="183">
        <v>0</v>
      </c>
      <c r="S37" s="182">
        <v>0</v>
      </c>
      <c r="T37" s="184">
        <v>0</v>
      </c>
      <c r="U37" s="183">
        <v>3</v>
      </c>
      <c r="V37" s="182">
        <v>591011.5</v>
      </c>
      <c r="W37" s="184">
        <v>531910.35</v>
      </c>
      <c r="X37" s="183">
        <v>40</v>
      </c>
      <c r="Y37" s="182">
        <v>21723380.050000001</v>
      </c>
      <c r="Z37" s="182">
        <v>19551042.029999997</v>
      </c>
      <c r="AA37" s="186">
        <f t="shared" si="4"/>
        <v>0.55560740871055392</v>
      </c>
      <c r="AB37" s="183">
        <v>37</v>
      </c>
      <c r="AC37" s="185">
        <v>72</v>
      </c>
      <c r="AD37" s="182">
        <v>18607953.300000001</v>
      </c>
      <c r="AE37" s="182">
        <v>16747157.970000001</v>
      </c>
      <c r="AF37" s="186">
        <f t="shared" si="10"/>
        <v>0.47592578551881476</v>
      </c>
      <c r="AG37" s="185">
        <v>1</v>
      </c>
      <c r="AH37" s="184">
        <v>139922.82999999999</v>
      </c>
      <c r="AI37" s="183">
        <v>36</v>
      </c>
      <c r="AJ37" s="182">
        <v>17045916.390000001</v>
      </c>
      <c r="AK37" s="182">
        <v>15341324.66</v>
      </c>
      <c r="AL37" s="182">
        <v>0</v>
      </c>
      <c r="AM37" s="182">
        <v>0</v>
      </c>
      <c r="AN37" s="186">
        <f t="shared" si="5"/>
        <v>0.43597439315364089</v>
      </c>
      <c r="AO37" s="183">
        <v>36</v>
      </c>
      <c r="AP37" s="182">
        <v>17045916.390000001</v>
      </c>
      <c r="AQ37" s="182">
        <v>15341324.66</v>
      </c>
      <c r="AR37" s="186">
        <f t="shared" si="6"/>
        <v>0.43597439315364089</v>
      </c>
      <c r="AS37" s="207"/>
      <c r="AT37" s="207"/>
      <c r="AU37" s="207"/>
      <c r="AV37" s="207"/>
      <c r="AW37" s="207"/>
    </row>
    <row r="38" spans="1:49" s="124" customFormat="1" ht="27" outlineLevel="1" x14ac:dyDescent="0.3">
      <c r="A38" s="163" t="s">
        <v>49</v>
      </c>
      <c r="B38" s="169">
        <v>48997716.698754072</v>
      </c>
      <c r="C38" s="118">
        <v>3</v>
      </c>
      <c r="D38" s="119">
        <v>45977000</v>
      </c>
      <c r="E38" s="119">
        <v>32183899.999999996</v>
      </c>
      <c r="F38" s="186">
        <f t="shared" si="1"/>
        <v>0.93834984766074037</v>
      </c>
      <c r="G38" s="115">
        <v>3</v>
      </c>
      <c r="H38" s="114">
        <v>45977000</v>
      </c>
      <c r="I38" s="114">
        <v>32183899.999999996</v>
      </c>
      <c r="J38" s="186">
        <f t="shared" si="2"/>
        <v>0.93834984766074037</v>
      </c>
      <c r="K38" s="120">
        <v>0</v>
      </c>
      <c r="L38" s="119">
        <v>0</v>
      </c>
      <c r="M38" s="121">
        <v>0</v>
      </c>
      <c r="N38" s="120">
        <v>3</v>
      </c>
      <c r="O38" s="119">
        <v>45974830</v>
      </c>
      <c r="P38" s="119">
        <v>32182381</v>
      </c>
      <c r="Q38" s="186">
        <f t="shared" si="11"/>
        <v>0.93830555988273345</v>
      </c>
      <c r="R38" s="120">
        <v>1</v>
      </c>
      <c r="S38" s="119">
        <v>960000</v>
      </c>
      <c r="T38" s="121">
        <v>672000</v>
      </c>
      <c r="U38" s="120">
        <v>0</v>
      </c>
      <c r="V38" s="119">
        <v>0</v>
      </c>
      <c r="W38" s="121">
        <v>0</v>
      </c>
      <c r="X38" s="120">
        <v>2</v>
      </c>
      <c r="Y38" s="119">
        <v>45014830</v>
      </c>
      <c r="Z38" s="182">
        <v>31510381</v>
      </c>
      <c r="AA38" s="186">
        <f t="shared" si="4"/>
        <v>0.91871281016538986</v>
      </c>
      <c r="AB38" s="120">
        <v>1</v>
      </c>
      <c r="AC38" s="122">
        <v>1</v>
      </c>
      <c r="AD38" s="119">
        <v>12800</v>
      </c>
      <c r="AE38" s="119">
        <v>8960</v>
      </c>
      <c r="AF38" s="186">
        <f t="shared" si="10"/>
        <v>2.6123666289791584E-4</v>
      </c>
      <c r="AG38" s="122">
        <v>0</v>
      </c>
      <c r="AH38" s="121">
        <v>0</v>
      </c>
      <c r="AI38" s="120">
        <v>1</v>
      </c>
      <c r="AJ38" s="119">
        <v>12800</v>
      </c>
      <c r="AK38" s="119">
        <v>8960</v>
      </c>
      <c r="AL38" s="119">
        <v>0</v>
      </c>
      <c r="AM38" s="119">
        <v>0</v>
      </c>
      <c r="AN38" s="186">
        <f t="shared" si="5"/>
        <v>2.6123666289791584E-4</v>
      </c>
      <c r="AO38" s="120">
        <v>1</v>
      </c>
      <c r="AP38" s="119">
        <v>12800</v>
      </c>
      <c r="AQ38" s="119">
        <v>8960</v>
      </c>
      <c r="AR38" s="186">
        <f t="shared" si="6"/>
        <v>2.6123666289791584E-4</v>
      </c>
      <c r="AS38" s="207"/>
      <c r="AT38" s="207"/>
      <c r="AU38" s="207"/>
      <c r="AV38" s="207"/>
      <c r="AW38" s="207"/>
    </row>
    <row r="39" spans="1:49" s="75" customFormat="1" ht="14" thickBot="1" x14ac:dyDescent="0.35">
      <c r="A39" s="164" t="s">
        <v>50</v>
      </c>
      <c r="B39" s="170">
        <v>40131844.512999788</v>
      </c>
      <c r="C39" s="118">
        <v>3</v>
      </c>
      <c r="D39" s="119">
        <v>37065688.18</v>
      </c>
      <c r="E39" s="119">
        <v>29652550.544</v>
      </c>
      <c r="F39" s="186">
        <f t="shared" si="1"/>
        <v>0.9235979215456549</v>
      </c>
      <c r="G39" s="115">
        <v>3</v>
      </c>
      <c r="H39" s="114">
        <v>37065688.18</v>
      </c>
      <c r="I39" s="114">
        <v>29652550.544</v>
      </c>
      <c r="J39" s="186">
        <f t="shared" si="2"/>
        <v>0.9235979215456549</v>
      </c>
      <c r="K39" s="120">
        <v>0</v>
      </c>
      <c r="L39" s="119">
        <v>0</v>
      </c>
      <c r="M39" s="121">
        <v>0</v>
      </c>
      <c r="N39" s="120">
        <v>3</v>
      </c>
      <c r="O39" s="119">
        <v>35893840.240000002</v>
      </c>
      <c r="P39" s="119">
        <v>28715072.18</v>
      </c>
      <c r="Q39" s="186">
        <f t="shared" si="11"/>
        <v>0.89439796938246929</v>
      </c>
      <c r="R39" s="120">
        <v>0</v>
      </c>
      <c r="S39" s="119">
        <v>0</v>
      </c>
      <c r="T39" s="121">
        <v>0</v>
      </c>
      <c r="U39" s="120">
        <v>0</v>
      </c>
      <c r="V39" s="119">
        <v>0</v>
      </c>
      <c r="W39" s="121">
        <v>0</v>
      </c>
      <c r="X39" s="120">
        <v>3</v>
      </c>
      <c r="Y39" s="119">
        <v>35893840.240000002</v>
      </c>
      <c r="Z39" s="119">
        <v>28715072.18</v>
      </c>
      <c r="AA39" s="186">
        <f t="shared" si="4"/>
        <v>0.89439796938246929</v>
      </c>
      <c r="AB39" s="120">
        <v>2</v>
      </c>
      <c r="AC39" s="122">
        <v>3</v>
      </c>
      <c r="AD39" s="119">
        <v>15448433.560000001</v>
      </c>
      <c r="AE39" s="119">
        <v>12358746.848000001</v>
      </c>
      <c r="AF39" s="186">
        <f t="shared" si="10"/>
        <v>0.3849420266490825</v>
      </c>
      <c r="AG39" s="122">
        <v>0</v>
      </c>
      <c r="AH39" s="121">
        <v>0</v>
      </c>
      <c r="AI39" s="120">
        <v>3</v>
      </c>
      <c r="AJ39" s="119">
        <v>28285117.760000002</v>
      </c>
      <c r="AK39" s="119">
        <v>22628094.190000001</v>
      </c>
      <c r="AL39" s="119">
        <v>4000000</v>
      </c>
      <c r="AM39" s="119">
        <v>3200000</v>
      </c>
      <c r="AN39" s="186">
        <f t="shared" si="5"/>
        <v>0.70480482776807551</v>
      </c>
      <c r="AO39" s="120">
        <v>3</v>
      </c>
      <c r="AP39" s="119">
        <v>25030279.75</v>
      </c>
      <c r="AQ39" s="119">
        <v>20024223.780000001</v>
      </c>
      <c r="AR39" s="186">
        <f t="shared" si="6"/>
        <v>0.62370120421183273</v>
      </c>
      <c r="AS39" s="207"/>
      <c r="AT39" s="207"/>
      <c r="AU39" s="207"/>
      <c r="AV39" s="207"/>
      <c r="AW39" s="207"/>
    </row>
    <row r="40" spans="1:49" s="76" customFormat="1" ht="27.5" thickBot="1" x14ac:dyDescent="0.35">
      <c r="A40" s="157" t="s">
        <v>182</v>
      </c>
      <c r="B40" s="127">
        <f>SUM(B41:B43)</f>
        <v>402285154.48018003</v>
      </c>
      <c r="C40" s="138">
        <f>SUM(C41:C43)</f>
        <v>2744</v>
      </c>
      <c r="D40" s="139">
        <f t="shared" ref="D40:AQ40" si="15">SUM(D41:D43)</f>
        <v>403170967.36000001</v>
      </c>
      <c r="E40" s="139">
        <f t="shared" si="15"/>
        <v>342045554.74349999</v>
      </c>
      <c r="F40" s="187">
        <f>D40/B40</f>
        <v>1.0022019526943882</v>
      </c>
      <c r="G40" s="138">
        <f t="shared" si="15"/>
        <v>2708</v>
      </c>
      <c r="H40" s="139">
        <f t="shared" si="15"/>
        <v>398919320.30000001</v>
      </c>
      <c r="I40" s="139">
        <f t="shared" si="15"/>
        <v>338431654.74250007</v>
      </c>
      <c r="J40" s="187">
        <f t="shared" ref="J40" si="16">H40/B40</f>
        <v>0.99163321305125163</v>
      </c>
      <c r="K40" s="138">
        <f t="shared" si="15"/>
        <v>595</v>
      </c>
      <c r="L40" s="139">
        <f t="shared" si="15"/>
        <v>85862002.820000023</v>
      </c>
      <c r="M40" s="139">
        <f t="shared" si="15"/>
        <v>72982702.158500001</v>
      </c>
      <c r="N40" s="138">
        <f t="shared" si="15"/>
        <v>1626</v>
      </c>
      <c r="O40" s="139">
        <f t="shared" si="15"/>
        <v>237442097.63999996</v>
      </c>
      <c r="P40" s="139">
        <f t="shared" si="15"/>
        <v>201831851.04650003</v>
      </c>
      <c r="Q40" s="187">
        <f t="shared" si="11"/>
        <v>0.59023330837752397</v>
      </c>
      <c r="R40" s="138">
        <f t="shared" si="15"/>
        <v>78</v>
      </c>
      <c r="S40" s="139">
        <f t="shared" si="15"/>
        <v>13074300.949999999</v>
      </c>
      <c r="T40" s="139">
        <f t="shared" si="15"/>
        <v>11113155.799999999</v>
      </c>
      <c r="U40" s="138">
        <f t="shared" si="15"/>
        <v>207</v>
      </c>
      <c r="V40" s="139">
        <f t="shared" si="15"/>
        <v>2513039.6500000004</v>
      </c>
      <c r="W40" s="139">
        <f t="shared" si="15"/>
        <v>2136083.8260000004</v>
      </c>
      <c r="X40" s="138">
        <f t="shared" si="15"/>
        <v>1548</v>
      </c>
      <c r="Y40" s="139">
        <f t="shared" si="15"/>
        <v>221854757.03999996</v>
      </c>
      <c r="Z40" s="139">
        <f t="shared" si="15"/>
        <v>188582611.41050002</v>
      </c>
      <c r="AA40" s="187">
        <f t="shared" si="4"/>
        <v>0.5514863140467452</v>
      </c>
      <c r="AB40" s="138">
        <f t="shared" si="15"/>
        <v>1182</v>
      </c>
      <c r="AC40" s="138">
        <f t="shared" si="15"/>
        <v>1276</v>
      </c>
      <c r="AD40" s="139">
        <f t="shared" si="15"/>
        <v>167928576.91</v>
      </c>
      <c r="AE40" s="139">
        <f t="shared" si="15"/>
        <v>142739289.336</v>
      </c>
      <c r="AF40" s="187">
        <f t="shared" si="10"/>
        <v>0.41743667406019969</v>
      </c>
      <c r="AG40" s="138">
        <f t="shared" si="15"/>
        <v>11</v>
      </c>
      <c r="AH40" s="139">
        <f t="shared" si="15"/>
        <v>1931366.94</v>
      </c>
      <c r="AI40" s="138">
        <f t="shared" si="15"/>
        <v>1127</v>
      </c>
      <c r="AJ40" s="139">
        <f t="shared" si="15"/>
        <v>159470600.28999999</v>
      </c>
      <c r="AK40" s="139">
        <f t="shared" si="15"/>
        <v>135550009.03</v>
      </c>
      <c r="AL40" s="139">
        <f t="shared" si="15"/>
        <v>84483754.090000004</v>
      </c>
      <c r="AM40" s="139">
        <f t="shared" si="15"/>
        <v>71811190.561000004</v>
      </c>
      <c r="AN40" s="187">
        <f t="shared" si="5"/>
        <v>0.39641184496619764</v>
      </c>
      <c r="AO40" s="138">
        <f t="shared" si="15"/>
        <v>892</v>
      </c>
      <c r="AP40" s="139">
        <f t="shared" si="15"/>
        <v>122392482.12</v>
      </c>
      <c r="AQ40" s="139">
        <f t="shared" si="15"/>
        <v>104033608.59</v>
      </c>
      <c r="AR40" s="187">
        <f t="shared" si="6"/>
        <v>0.30424309909758329</v>
      </c>
      <c r="AS40" s="207"/>
      <c r="AT40" s="207"/>
      <c r="AU40" s="207"/>
      <c r="AV40" s="207"/>
      <c r="AW40" s="207"/>
    </row>
    <row r="41" spans="1:49" s="113" customFormat="1" x14ac:dyDescent="0.3">
      <c r="A41" s="158" t="s">
        <v>52</v>
      </c>
      <c r="B41" s="167">
        <v>108916.51905647057</v>
      </c>
      <c r="C41" s="201">
        <v>5</v>
      </c>
      <c r="D41" s="147">
        <v>99811</v>
      </c>
      <c r="E41" s="147">
        <v>84839.35</v>
      </c>
      <c r="F41" s="202">
        <f t="shared" si="1"/>
        <v>0.91639909964667909</v>
      </c>
      <c r="G41" s="148">
        <v>5</v>
      </c>
      <c r="H41" s="147">
        <v>99811</v>
      </c>
      <c r="I41" s="147">
        <v>84839.35</v>
      </c>
      <c r="J41" s="202">
        <f t="shared" si="2"/>
        <v>0.91639909964667909</v>
      </c>
      <c r="K41" s="148">
        <v>0</v>
      </c>
      <c r="L41" s="147">
        <v>0</v>
      </c>
      <c r="M41" s="149">
        <v>0</v>
      </c>
      <c r="N41" s="148">
        <v>5</v>
      </c>
      <c r="O41" s="147">
        <v>99811</v>
      </c>
      <c r="P41" s="147">
        <v>84839.35</v>
      </c>
      <c r="Q41" s="202">
        <f t="shared" si="11"/>
        <v>0.91639909964667909</v>
      </c>
      <c r="R41" s="148">
        <v>0</v>
      </c>
      <c r="S41" s="147">
        <v>0</v>
      </c>
      <c r="T41" s="149">
        <v>0</v>
      </c>
      <c r="U41" s="148">
        <v>0</v>
      </c>
      <c r="V41" s="147">
        <v>0</v>
      </c>
      <c r="W41" s="149">
        <v>0</v>
      </c>
      <c r="X41" s="148">
        <v>5</v>
      </c>
      <c r="Y41" s="147">
        <v>99811</v>
      </c>
      <c r="Z41" s="147">
        <v>84839.35</v>
      </c>
      <c r="AA41" s="202">
        <f t="shared" si="4"/>
        <v>0.91639909964667909</v>
      </c>
      <c r="AB41" s="148">
        <v>5</v>
      </c>
      <c r="AC41" s="150">
        <v>5</v>
      </c>
      <c r="AD41" s="147">
        <v>99811</v>
      </c>
      <c r="AE41" s="147">
        <v>84839.35</v>
      </c>
      <c r="AF41" s="202">
        <f t="shared" si="10"/>
        <v>0.91639909964667909</v>
      </c>
      <c r="AG41" s="150">
        <v>0</v>
      </c>
      <c r="AH41" s="149">
        <v>0</v>
      </c>
      <c r="AI41" s="148">
        <v>5</v>
      </c>
      <c r="AJ41" s="147">
        <v>99811</v>
      </c>
      <c r="AK41" s="147">
        <v>84839.35</v>
      </c>
      <c r="AL41" s="147">
        <v>0</v>
      </c>
      <c r="AM41" s="147">
        <v>0</v>
      </c>
      <c r="AN41" s="202">
        <f t="shared" si="5"/>
        <v>0.91639909964667909</v>
      </c>
      <c r="AO41" s="148">
        <v>5</v>
      </c>
      <c r="AP41" s="147">
        <v>99811</v>
      </c>
      <c r="AQ41" s="147">
        <v>84839.35</v>
      </c>
      <c r="AR41" s="202">
        <f t="shared" si="6"/>
        <v>0.91639909964667909</v>
      </c>
      <c r="AS41" s="207"/>
      <c r="AT41" s="207"/>
      <c r="AU41" s="207"/>
      <c r="AV41" s="207"/>
      <c r="AW41" s="207"/>
    </row>
    <row r="42" spans="1:49" s="113" customFormat="1" ht="27" x14ac:dyDescent="0.3">
      <c r="A42" s="159" t="s">
        <v>53</v>
      </c>
      <c r="B42" s="168">
        <v>389817398.0089035</v>
      </c>
      <c r="C42" s="203">
        <v>2677</v>
      </c>
      <c r="D42" s="109">
        <v>399041748.60000002</v>
      </c>
      <c r="E42" s="109">
        <v>338535718.83099997</v>
      </c>
      <c r="F42" s="202">
        <f t="shared" si="1"/>
        <v>1.023663260383483</v>
      </c>
      <c r="G42" s="110">
        <v>2641</v>
      </c>
      <c r="H42" s="109">
        <v>394790101.54000002</v>
      </c>
      <c r="I42" s="109">
        <v>334921818.83000004</v>
      </c>
      <c r="J42" s="202">
        <f t="shared" si="2"/>
        <v>1.0127564945959209</v>
      </c>
      <c r="K42" s="110">
        <v>592</v>
      </c>
      <c r="L42" s="109">
        <v>85342002.820000023</v>
      </c>
      <c r="M42" s="111">
        <v>72540702.158500001</v>
      </c>
      <c r="N42" s="110">
        <v>1564</v>
      </c>
      <c r="O42" s="109">
        <v>234043625.36999995</v>
      </c>
      <c r="P42" s="109">
        <v>198943149.62650004</v>
      </c>
      <c r="Q42" s="202">
        <f t="shared" si="11"/>
        <v>0.60039297005582681</v>
      </c>
      <c r="R42" s="110">
        <v>77</v>
      </c>
      <c r="S42" s="109">
        <v>13019300.949999999</v>
      </c>
      <c r="T42" s="111">
        <v>11066405.799999999</v>
      </c>
      <c r="U42" s="110">
        <v>197</v>
      </c>
      <c r="V42" s="109">
        <v>2470894.7600000002</v>
      </c>
      <c r="W42" s="111">
        <v>2100260.6660000002</v>
      </c>
      <c r="X42" s="110">
        <v>1487</v>
      </c>
      <c r="Y42" s="109">
        <v>218553429.65999997</v>
      </c>
      <c r="Z42" s="109">
        <v>185776483.15050003</v>
      </c>
      <c r="AA42" s="202">
        <f t="shared" si="4"/>
        <v>0.56065591422117123</v>
      </c>
      <c r="AB42" s="110">
        <v>1132</v>
      </c>
      <c r="AC42" s="112">
        <v>1225</v>
      </c>
      <c r="AD42" s="109">
        <v>165472659.77000001</v>
      </c>
      <c r="AE42" s="109">
        <v>140651759.77849999</v>
      </c>
      <c r="AF42" s="202">
        <f t="shared" si="10"/>
        <v>0.42448762065314638</v>
      </c>
      <c r="AG42" s="112">
        <v>11</v>
      </c>
      <c r="AH42" s="111">
        <v>1931366.94</v>
      </c>
      <c r="AI42" s="110">
        <v>1071</v>
      </c>
      <c r="AJ42" s="109">
        <v>156501112.19</v>
      </c>
      <c r="AK42" s="109">
        <v>133025944.18000001</v>
      </c>
      <c r="AL42" s="109">
        <v>82548430.180000007</v>
      </c>
      <c r="AM42" s="109">
        <v>70166165.24000001</v>
      </c>
      <c r="AN42" s="202">
        <f t="shared" si="5"/>
        <v>0.40147287676068649</v>
      </c>
      <c r="AO42" s="110">
        <v>847</v>
      </c>
      <c r="AP42" s="109">
        <v>120306455.09</v>
      </c>
      <c r="AQ42" s="109">
        <v>102260485.65000001</v>
      </c>
      <c r="AR42" s="202">
        <f t="shared" si="6"/>
        <v>0.30862259022941863</v>
      </c>
      <c r="AS42" s="207"/>
      <c r="AT42" s="207"/>
      <c r="AU42" s="207"/>
      <c r="AV42" s="207"/>
      <c r="AW42" s="207"/>
    </row>
    <row r="43" spans="1:49" s="113" customFormat="1" ht="33.75" customHeight="1" thickBot="1" x14ac:dyDescent="0.35">
      <c r="A43" s="161" t="s">
        <v>54</v>
      </c>
      <c r="B43" s="170">
        <v>12358839.95222</v>
      </c>
      <c r="C43" s="204">
        <v>62</v>
      </c>
      <c r="D43" s="114">
        <v>4029407.7600000002</v>
      </c>
      <c r="E43" s="114">
        <v>3424996.5625</v>
      </c>
      <c r="F43" s="202">
        <f t="shared" si="1"/>
        <v>0.326034464041765</v>
      </c>
      <c r="G43" s="115">
        <v>62</v>
      </c>
      <c r="H43" s="114">
        <v>4029407.7600000002</v>
      </c>
      <c r="I43" s="114">
        <v>3424996.5625</v>
      </c>
      <c r="J43" s="202">
        <f t="shared" si="2"/>
        <v>0.326034464041765</v>
      </c>
      <c r="K43" s="115">
        <v>3</v>
      </c>
      <c r="L43" s="114">
        <v>520000</v>
      </c>
      <c r="M43" s="116">
        <v>442000</v>
      </c>
      <c r="N43" s="115">
        <v>57</v>
      </c>
      <c r="O43" s="114">
        <v>3298661.27</v>
      </c>
      <c r="P43" s="114">
        <v>2803862.07</v>
      </c>
      <c r="Q43" s="202">
        <f t="shared" si="11"/>
        <v>0.26690703033236274</v>
      </c>
      <c r="R43" s="115">
        <v>1</v>
      </c>
      <c r="S43" s="114">
        <v>55000</v>
      </c>
      <c r="T43" s="116">
        <v>46750</v>
      </c>
      <c r="U43" s="115">
        <v>10</v>
      </c>
      <c r="V43" s="114">
        <v>42144.89</v>
      </c>
      <c r="W43" s="116">
        <v>35823.159999999996</v>
      </c>
      <c r="X43" s="115">
        <v>56</v>
      </c>
      <c r="Y43" s="114">
        <v>3201516.38</v>
      </c>
      <c r="Z43" s="114">
        <v>2721288.9099999997</v>
      </c>
      <c r="AA43" s="202">
        <f t="shared" si="4"/>
        <v>0.25904667366656176</v>
      </c>
      <c r="AB43" s="115">
        <v>45</v>
      </c>
      <c r="AC43" s="117">
        <v>46</v>
      </c>
      <c r="AD43" s="114">
        <v>2356106.14</v>
      </c>
      <c r="AE43" s="114">
        <v>2002690.2075000003</v>
      </c>
      <c r="AF43" s="202">
        <f t="shared" si="10"/>
        <v>0.19064136675520069</v>
      </c>
      <c r="AG43" s="117">
        <v>0</v>
      </c>
      <c r="AH43" s="116">
        <v>0</v>
      </c>
      <c r="AI43" s="115">
        <v>51</v>
      </c>
      <c r="AJ43" s="114">
        <v>2869677.1</v>
      </c>
      <c r="AK43" s="114">
        <v>2439225.4999999995</v>
      </c>
      <c r="AL43" s="114">
        <v>1935323.91</v>
      </c>
      <c r="AM43" s="114">
        <v>1645025.321</v>
      </c>
      <c r="AN43" s="202">
        <f t="shared" si="5"/>
        <v>0.23219631543853145</v>
      </c>
      <c r="AO43" s="115">
        <v>40</v>
      </c>
      <c r="AP43" s="114">
        <v>1986216.0299999998</v>
      </c>
      <c r="AQ43" s="114">
        <v>1688283.5899999999</v>
      </c>
      <c r="AR43" s="202">
        <f t="shared" si="6"/>
        <v>0.16071217344660399</v>
      </c>
      <c r="AS43" s="207"/>
      <c r="AT43" s="207"/>
      <c r="AU43" s="207"/>
      <c r="AV43" s="207"/>
      <c r="AW43" s="207"/>
    </row>
    <row r="44" spans="1:49" s="76" customFormat="1" ht="48" customHeight="1" thickBot="1" x14ac:dyDescent="0.35">
      <c r="A44" s="157" t="s">
        <v>183</v>
      </c>
      <c r="B44" s="127">
        <f>SUM(B45:B48)</f>
        <v>348748185.15370131</v>
      </c>
      <c r="C44" s="138">
        <v>197</v>
      </c>
      <c r="D44" s="139">
        <v>325304683.92000002</v>
      </c>
      <c r="E44" s="139">
        <v>243978512.94</v>
      </c>
      <c r="F44" s="187">
        <f>D44/B44</f>
        <v>0.93277814127299563</v>
      </c>
      <c r="G44" s="138">
        <v>157</v>
      </c>
      <c r="H44" s="139">
        <v>246037879.94</v>
      </c>
      <c r="I44" s="139">
        <v>184528409.95499998</v>
      </c>
      <c r="J44" s="187">
        <f t="shared" si="2"/>
        <v>0.70548863166575471</v>
      </c>
      <c r="K44" s="138">
        <v>60</v>
      </c>
      <c r="L44" s="139">
        <v>83047614.439999998</v>
      </c>
      <c r="M44" s="139">
        <v>62285710.829999998</v>
      </c>
      <c r="N44" s="138">
        <v>86</v>
      </c>
      <c r="O44" s="139">
        <v>136098964.06</v>
      </c>
      <c r="P44" s="139">
        <v>102074222.78999999</v>
      </c>
      <c r="Q44" s="187">
        <f t="shared" si="11"/>
        <v>0.39024995642634835</v>
      </c>
      <c r="R44" s="138">
        <v>1</v>
      </c>
      <c r="S44" s="139">
        <v>34698.800000000003</v>
      </c>
      <c r="T44" s="139">
        <v>26024.1</v>
      </c>
      <c r="U44" s="138">
        <v>12</v>
      </c>
      <c r="V44" s="139">
        <v>826794.66</v>
      </c>
      <c r="W44" s="139">
        <v>620095.995</v>
      </c>
      <c r="X44" s="138">
        <v>85</v>
      </c>
      <c r="Y44" s="139">
        <v>135237470.59999999</v>
      </c>
      <c r="Z44" s="139">
        <v>101428102.69500001</v>
      </c>
      <c r="AA44" s="187">
        <f t="shared" si="4"/>
        <v>0.38777971142816914</v>
      </c>
      <c r="AB44" s="138">
        <f t="shared" ref="AB44:AE44" si="17">AB45+AB46+AB47+AB48</f>
        <v>69</v>
      </c>
      <c r="AC44" s="138">
        <f t="shared" si="17"/>
        <v>93</v>
      </c>
      <c r="AD44" s="139">
        <f t="shared" si="17"/>
        <v>70941676.450000003</v>
      </c>
      <c r="AE44" s="139">
        <f t="shared" si="17"/>
        <v>53206257.337499999</v>
      </c>
      <c r="AF44" s="187">
        <f t="shared" si="10"/>
        <v>0.20341805196415397</v>
      </c>
      <c r="AG44" s="138">
        <f>SUM(AG45:AG48)</f>
        <v>1</v>
      </c>
      <c r="AH44" s="139">
        <f>SUM(AH45:AH48)</f>
        <v>32938.699999999997</v>
      </c>
      <c r="AI44" s="138">
        <f t="shared" ref="AI44:AM44" si="18">AI45+AI46+AI47+AI48</f>
        <v>75</v>
      </c>
      <c r="AJ44" s="139">
        <f t="shared" si="18"/>
        <v>81511133.859999999</v>
      </c>
      <c r="AK44" s="139">
        <f t="shared" si="18"/>
        <v>61133350.079999998</v>
      </c>
      <c r="AL44" s="139">
        <f t="shared" si="18"/>
        <v>36871541.75</v>
      </c>
      <c r="AM44" s="139">
        <f t="shared" si="18"/>
        <v>27653656.219999999</v>
      </c>
      <c r="AN44" s="187">
        <f t="shared" si="5"/>
        <v>0.2337248975907249</v>
      </c>
      <c r="AO44" s="138">
        <f t="shared" ref="AO44:AQ44" si="19">AO45+AO46+AO47+AO48</f>
        <v>61</v>
      </c>
      <c r="AP44" s="139">
        <f t="shared" si="19"/>
        <v>60939507.569999993</v>
      </c>
      <c r="AQ44" s="139">
        <f t="shared" si="19"/>
        <v>45704630.370000005</v>
      </c>
      <c r="AR44" s="187">
        <f t="shared" si="6"/>
        <v>0.17473784858017988</v>
      </c>
      <c r="AS44" s="207"/>
      <c r="AT44" s="207"/>
      <c r="AU44" s="207"/>
      <c r="AV44" s="207"/>
      <c r="AW44" s="207"/>
    </row>
    <row r="45" spans="1:49" x14ac:dyDescent="0.3">
      <c r="A45" s="158" t="s">
        <v>56</v>
      </c>
      <c r="B45" s="167">
        <v>99985494.551982671</v>
      </c>
      <c r="C45" s="132">
        <v>27</v>
      </c>
      <c r="D45" s="133">
        <v>38653978.300000004</v>
      </c>
      <c r="E45" s="133">
        <v>28990483.725000001</v>
      </c>
      <c r="F45" s="186">
        <f t="shared" si="1"/>
        <v>0.38659586046157646</v>
      </c>
      <c r="G45" s="135">
        <v>27</v>
      </c>
      <c r="H45" s="133">
        <v>38653978.299999997</v>
      </c>
      <c r="I45" s="133">
        <v>28990483.724999998</v>
      </c>
      <c r="J45" s="186">
        <f t="shared" si="2"/>
        <v>0.38659586046157635</v>
      </c>
      <c r="K45" s="135">
        <v>1</v>
      </c>
      <c r="L45" s="133">
        <v>34737</v>
      </c>
      <c r="M45" s="136">
        <v>26052.75</v>
      </c>
      <c r="N45" s="135">
        <v>19</v>
      </c>
      <c r="O45" s="133">
        <v>29153857.949999999</v>
      </c>
      <c r="P45" s="133">
        <v>21865393.399999999</v>
      </c>
      <c r="Q45" s="186">
        <f t="shared" si="11"/>
        <v>0.29158087461219534</v>
      </c>
      <c r="R45" s="135">
        <v>1</v>
      </c>
      <c r="S45" s="133">
        <v>34698.800000000003</v>
      </c>
      <c r="T45" s="136">
        <v>26024.1</v>
      </c>
      <c r="U45" s="135">
        <v>2</v>
      </c>
      <c r="V45" s="133">
        <v>300279.55</v>
      </c>
      <c r="W45" s="136">
        <v>225209.66249999998</v>
      </c>
      <c r="X45" s="135">
        <v>18</v>
      </c>
      <c r="Y45" s="133">
        <v>28818879.599999998</v>
      </c>
      <c r="Z45" s="133">
        <v>21614159.637500003</v>
      </c>
      <c r="AA45" s="186">
        <f t="shared" si="4"/>
        <v>0.28823060514059867</v>
      </c>
      <c r="AB45" s="135">
        <v>17</v>
      </c>
      <c r="AC45" s="137">
        <v>26</v>
      </c>
      <c r="AD45" s="133">
        <v>26475374.050000004</v>
      </c>
      <c r="AE45" s="133">
        <v>19856530.537500001</v>
      </c>
      <c r="AF45" s="186">
        <f t="shared" si="10"/>
        <v>0.26479214978764148</v>
      </c>
      <c r="AG45" s="137">
        <v>1</v>
      </c>
      <c r="AH45" s="136">
        <v>32938.699999999997</v>
      </c>
      <c r="AI45" s="135">
        <v>15</v>
      </c>
      <c r="AJ45" s="133">
        <v>27395075.57</v>
      </c>
      <c r="AK45" s="133">
        <v>20546306.609999999</v>
      </c>
      <c r="AL45" s="133">
        <v>10434700.67</v>
      </c>
      <c r="AM45" s="133">
        <v>7826025.5</v>
      </c>
      <c r="AN45" s="186">
        <f t="shared" si="5"/>
        <v>0.27399049924944108</v>
      </c>
      <c r="AO45" s="135">
        <v>12</v>
      </c>
      <c r="AP45" s="133">
        <v>21169611.039999999</v>
      </c>
      <c r="AQ45" s="133">
        <v>15877208.210000001</v>
      </c>
      <c r="AR45" s="186">
        <f t="shared" si="6"/>
        <v>0.21172682232415097</v>
      </c>
      <c r="AS45" s="207"/>
      <c r="AT45" s="207"/>
      <c r="AU45" s="207"/>
      <c r="AV45" s="207"/>
      <c r="AW45" s="207"/>
    </row>
    <row r="46" spans="1:49" x14ac:dyDescent="0.3">
      <c r="A46" s="159" t="s">
        <v>57</v>
      </c>
      <c r="B46" s="168">
        <v>10756844.274600001</v>
      </c>
      <c r="C46" s="69">
        <v>0</v>
      </c>
      <c r="D46" s="70">
        <v>0</v>
      </c>
      <c r="E46" s="70">
        <v>0</v>
      </c>
      <c r="F46" s="186">
        <f t="shared" si="1"/>
        <v>0</v>
      </c>
      <c r="G46" s="72">
        <v>0</v>
      </c>
      <c r="H46" s="70">
        <v>0</v>
      </c>
      <c r="I46" s="70">
        <v>0</v>
      </c>
      <c r="J46" s="186">
        <f t="shared" si="2"/>
        <v>0</v>
      </c>
      <c r="K46" s="72">
        <v>0</v>
      </c>
      <c r="L46" s="70">
        <v>0</v>
      </c>
      <c r="M46" s="71">
        <v>0</v>
      </c>
      <c r="N46" s="72">
        <v>0</v>
      </c>
      <c r="O46" s="70">
        <v>0</v>
      </c>
      <c r="P46" s="70">
        <v>0</v>
      </c>
      <c r="Q46" s="186">
        <f t="shared" si="11"/>
        <v>0</v>
      </c>
      <c r="R46" s="72">
        <v>0</v>
      </c>
      <c r="S46" s="70">
        <v>0</v>
      </c>
      <c r="T46" s="71">
        <v>0</v>
      </c>
      <c r="U46" s="72">
        <v>0</v>
      </c>
      <c r="V46" s="70">
        <v>0</v>
      </c>
      <c r="W46" s="71">
        <v>0</v>
      </c>
      <c r="X46" s="72">
        <v>0</v>
      </c>
      <c r="Y46" s="70">
        <v>0</v>
      </c>
      <c r="Z46" s="70">
        <v>0</v>
      </c>
      <c r="AA46" s="186">
        <f t="shared" si="4"/>
        <v>0</v>
      </c>
      <c r="AB46" s="72">
        <v>0</v>
      </c>
      <c r="AC46" s="73">
        <v>0</v>
      </c>
      <c r="AD46" s="70">
        <v>0</v>
      </c>
      <c r="AE46" s="70">
        <v>0</v>
      </c>
      <c r="AF46" s="186">
        <f t="shared" si="10"/>
        <v>0</v>
      </c>
      <c r="AG46" s="73">
        <v>0</v>
      </c>
      <c r="AH46" s="71">
        <v>0</v>
      </c>
      <c r="AI46" s="72">
        <v>0</v>
      </c>
      <c r="AJ46" s="70">
        <v>0</v>
      </c>
      <c r="AK46" s="70">
        <v>0</v>
      </c>
      <c r="AL46" s="70">
        <v>0</v>
      </c>
      <c r="AM46" s="70">
        <v>0</v>
      </c>
      <c r="AN46" s="186">
        <f t="shared" si="5"/>
        <v>0</v>
      </c>
      <c r="AO46" s="72">
        <v>0</v>
      </c>
      <c r="AP46" s="70">
        <v>0</v>
      </c>
      <c r="AQ46" s="70">
        <v>0</v>
      </c>
      <c r="AR46" s="186">
        <f t="shared" si="6"/>
        <v>0</v>
      </c>
      <c r="AS46" s="207"/>
      <c r="AT46" s="207"/>
      <c r="AU46" s="207"/>
      <c r="AV46" s="207"/>
      <c r="AW46" s="207"/>
    </row>
    <row r="47" spans="1:49" x14ac:dyDescent="0.3">
      <c r="A47" s="159" t="s">
        <v>58</v>
      </c>
      <c r="B47" s="168">
        <v>78421871.752321333</v>
      </c>
      <c r="C47" s="69">
        <v>26</v>
      </c>
      <c r="D47" s="70">
        <v>59429970.590000004</v>
      </c>
      <c r="E47" s="70">
        <v>44572477.942500003</v>
      </c>
      <c r="F47" s="186">
        <f t="shared" si="1"/>
        <v>0.75782392414321376</v>
      </c>
      <c r="G47" s="72">
        <v>23</v>
      </c>
      <c r="H47" s="70">
        <v>54205141.960000001</v>
      </c>
      <c r="I47" s="70">
        <v>40653856.469999999</v>
      </c>
      <c r="J47" s="186">
        <f t="shared" si="2"/>
        <v>0.69119928852495793</v>
      </c>
      <c r="K47" s="72">
        <v>9</v>
      </c>
      <c r="L47" s="70">
        <v>6820760.8300000001</v>
      </c>
      <c r="M47" s="71">
        <v>5115570.6225000005</v>
      </c>
      <c r="N47" s="72">
        <v>13</v>
      </c>
      <c r="O47" s="70">
        <v>40312909.079999998</v>
      </c>
      <c r="P47" s="70">
        <v>30234681.759999998</v>
      </c>
      <c r="Q47" s="186">
        <f t="shared" si="11"/>
        <v>0.51405186052329477</v>
      </c>
      <c r="R47" s="72">
        <v>0</v>
      </c>
      <c r="S47" s="70">
        <v>0</v>
      </c>
      <c r="T47" s="71">
        <v>0</v>
      </c>
      <c r="U47" s="72">
        <v>2</v>
      </c>
      <c r="V47" s="70">
        <v>161582.85</v>
      </c>
      <c r="W47" s="71">
        <v>121187.13750000001</v>
      </c>
      <c r="X47" s="72">
        <v>13</v>
      </c>
      <c r="Y47" s="70">
        <v>40151326.229999997</v>
      </c>
      <c r="Z47" s="70">
        <v>30113494.622499999</v>
      </c>
      <c r="AA47" s="186">
        <f t="shared" si="4"/>
        <v>0.51199142959516897</v>
      </c>
      <c r="AB47" s="72">
        <v>8</v>
      </c>
      <c r="AC47" s="73">
        <v>10</v>
      </c>
      <c r="AD47" s="70">
        <v>9253823.9299999997</v>
      </c>
      <c r="AE47" s="70">
        <v>6940367.9474999998</v>
      </c>
      <c r="AF47" s="186">
        <f t="shared" si="10"/>
        <v>0.11800054912265061</v>
      </c>
      <c r="AG47" s="73">
        <v>0</v>
      </c>
      <c r="AH47" s="71">
        <v>0</v>
      </c>
      <c r="AI47" s="72">
        <v>11</v>
      </c>
      <c r="AJ47" s="70">
        <v>15646669.59</v>
      </c>
      <c r="AK47" s="70">
        <v>11735002.15</v>
      </c>
      <c r="AL47" s="70">
        <v>14994552.59</v>
      </c>
      <c r="AM47" s="70">
        <v>11245914.41</v>
      </c>
      <c r="AN47" s="186">
        <f t="shared" si="5"/>
        <v>0.19951920606303111</v>
      </c>
      <c r="AO47" s="72">
        <v>8</v>
      </c>
      <c r="AP47" s="70">
        <v>9017354.9499999993</v>
      </c>
      <c r="AQ47" s="70">
        <v>6763016.1699999999</v>
      </c>
      <c r="AR47" s="186">
        <f t="shared" si="6"/>
        <v>0.11498520436338706</v>
      </c>
      <c r="AS47" s="207"/>
      <c r="AT47" s="207"/>
      <c r="AU47" s="207"/>
      <c r="AV47" s="207"/>
      <c r="AW47" s="207"/>
    </row>
    <row r="48" spans="1:49" ht="27.5" thickBot="1" x14ac:dyDescent="0.35">
      <c r="A48" s="161" t="s">
        <v>59</v>
      </c>
      <c r="B48" s="170">
        <v>159583974.57479733</v>
      </c>
      <c r="C48" s="95">
        <v>144</v>
      </c>
      <c r="D48" s="91">
        <v>227220735.03</v>
      </c>
      <c r="E48" s="91">
        <v>170415551.27250001</v>
      </c>
      <c r="F48" s="186">
        <f t="shared" si="1"/>
        <v>1.4238317828304319</v>
      </c>
      <c r="G48" s="93">
        <v>107</v>
      </c>
      <c r="H48" s="91">
        <v>153178759.68000001</v>
      </c>
      <c r="I48" s="91">
        <v>114884069.76000001</v>
      </c>
      <c r="J48" s="186">
        <f t="shared" si="2"/>
        <v>0.95986304444500981</v>
      </c>
      <c r="K48" s="93">
        <v>50</v>
      </c>
      <c r="L48" s="91">
        <v>76192116.609999999</v>
      </c>
      <c r="M48" s="96">
        <v>57144087.457499996</v>
      </c>
      <c r="N48" s="93">
        <v>54</v>
      </c>
      <c r="O48" s="91">
        <v>66632197.030000001</v>
      </c>
      <c r="P48" s="91">
        <v>49974147.630000003</v>
      </c>
      <c r="Q48" s="186">
        <f t="shared" si="11"/>
        <v>0.41753689371089925</v>
      </c>
      <c r="R48" s="93">
        <v>0</v>
      </c>
      <c r="S48" s="91">
        <v>0</v>
      </c>
      <c r="T48" s="96">
        <v>0</v>
      </c>
      <c r="U48" s="93">
        <v>8</v>
      </c>
      <c r="V48" s="91">
        <v>364932.26</v>
      </c>
      <c r="W48" s="96">
        <v>273699.19500000001</v>
      </c>
      <c r="X48" s="93">
        <v>54</v>
      </c>
      <c r="Y48" s="91">
        <v>66267264.770000003</v>
      </c>
      <c r="Z48" s="91">
        <v>49700448.435000002</v>
      </c>
      <c r="AA48" s="186">
        <f t="shared" si="4"/>
        <v>0.41525012111376136</v>
      </c>
      <c r="AB48" s="93">
        <v>44</v>
      </c>
      <c r="AC48" s="94">
        <v>57</v>
      </c>
      <c r="AD48" s="91">
        <v>35212478.469999999</v>
      </c>
      <c r="AE48" s="91">
        <v>26409358.852499999</v>
      </c>
      <c r="AF48" s="186">
        <f t="shared" si="10"/>
        <v>0.22065171997264574</v>
      </c>
      <c r="AG48" s="94">
        <v>0</v>
      </c>
      <c r="AH48" s="96">
        <v>0</v>
      </c>
      <c r="AI48" s="93">
        <v>49</v>
      </c>
      <c r="AJ48" s="91">
        <v>38469388.700000003</v>
      </c>
      <c r="AK48" s="91">
        <v>28852041.32</v>
      </c>
      <c r="AL48" s="91">
        <v>11442288.49</v>
      </c>
      <c r="AM48" s="91">
        <v>8581716.3100000005</v>
      </c>
      <c r="AN48" s="186">
        <f t="shared" si="5"/>
        <v>0.24106047491610333</v>
      </c>
      <c r="AO48" s="93">
        <v>41</v>
      </c>
      <c r="AP48" s="91">
        <v>30752541.579999998</v>
      </c>
      <c r="AQ48" s="91">
        <v>23064405.989999998</v>
      </c>
      <c r="AR48" s="186">
        <f t="shared" si="6"/>
        <v>0.19270444705953993</v>
      </c>
      <c r="AS48" s="207"/>
      <c r="AT48" s="207"/>
      <c r="AU48" s="207"/>
      <c r="AV48" s="207"/>
      <c r="AW48" s="207"/>
    </row>
    <row r="49" spans="1:49" s="76" customFormat="1" ht="27.5" thickBot="1" x14ac:dyDescent="0.35">
      <c r="A49" s="157" t="s">
        <v>184</v>
      </c>
      <c r="B49" s="127">
        <f>SUM(B50:B52)</f>
        <v>13433542.858200001</v>
      </c>
      <c r="C49" s="138">
        <v>10</v>
      </c>
      <c r="D49" s="139">
        <v>3660935.08</v>
      </c>
      <c r="E49" s="139">
        <v>2745701.31</v>
      </c>
      <c r="F49" s="187">
        <f>D49/B49</f>
        <v>0.27252193398596408</v>
      </c>
      <c r="G49" s="138">
        <v>10</v>
      </c>
      <c r="H49" s="139">
        <v>3660935.08</v>
      </c>
      <c r="I49" s="139">
        <v>2745701.31</v>
      </c>
      <c r="J49" s="187">
        <f t="shared" si="2"/>
        <v>0.27252193398596408</v>
      </c>
      <c r="K49" s="138">
        <v>9</v>
      </c>
      <c r="L49" s="139">
        <v>2531274.2400000002</v>
      </c>
      <c r="M49" s="139">
        <v>1898455.68</v>
      </c>
      <c r="N49" s="138">
        <v>0</v>
      </c>
      <c r="O49" s="139">
        <v>0</v>
      </c>
      <c r="P49" s="139">
        <v>0</v>
      </c>
      <c r="Q49" s="187">
        <f t="shared" si="11"/>
        <v>0</v>
      </c>
      <c r="R49" s="138">
        <v>0</v>
      </c>
      <c r="S49" s="139">
        <v>0</v>
      </c>
      <c r="T49" s="139">
        <v>0</v>
      </c>
      <c r="U49" s="138">
        <v>0</v>
      </c>
      <c r="V49" s="139">
        <v>0</v>
      </c>
      <c r="W49" s="139">
        <v>0</v>
      </c>
      <c r="X49" s="138">
        <v>0</v>
      </c>
      <c r="Y49" s="139">
        <v>0</v>
      </c>
      <c r="Z49" s="139">
        <v>0</v>
      </c>
      <c r="AA49" s="187">
        <f t="shared" si="4"/>
        <v>0</v>
      </c>
      <c r="AB49" s="138">
        <v>0</v>
      </c>
      <c r="AC49" s="138">
        <v>0</v>
      </c>
      <c r="AD49" s="139">
        <v>0</v>
      </c>
      <c r="AE49" s="139">
        <v>0</v>
      </c>
      <c r="AF49" s="187">
        <f t="shared" si="10"/>
        <v>0</v>
      </c>
      <c r="AG49" s="138">
        <v>0</v>
      </c>
      <c r="AH49" s="139">
        <v>0</v>
      </c>
      <c r="AI49" s="138">
        <v>0</v>
      </c>
      <c r="AJ49" s="139">
        <v>0</v>
      </c>
      <c r="AK49" s="139">
        <v>0</v>
      </c>
      <c r="AL49" s="139">
        <v>0</v>
      </c>
      <c r="AM49" s="139">
        <v>0</v>
      </c>
      <c r="AN49" s="187">
        <f t="shared" si="5"/>
        <v>0</v>
      </c>
      <c r="AO49" s="138">
        <v>0</v>
      </c>
      <c r="AP49" s="139">
        <v>0</v>
      </c>
      <c r="AQ49" s="139">
        <v>0</v>
      </c>
      <c r="AR49" s="187">
        <f t="shared" si="6"/>
        <v>0</v>
      </c>
      <c r="AS49" s="207"/>
      <c r="AT49" s="207"/>
      <c r="AU49" s="207"/>
      <c r="AV49" s="207"/>
      <c r="AW49" s="207"/>
    </row>
    <row r="50" spans="1:49" x14ac:dyDescent="0.3">
      <c r="A50" s="158" t="s">
        <v>61</v>
      </c>
      <c r="B50" s="167">
        <v>7768780.5285</v>
      </c>
      <c r="C50" s="132">
        <v>4</v>
      </c>
      <c r="D50" s="133">
        <v>3030195.58</v>
      </c>
      <c r="E50" s="133">
        <v>2272646.6850000001</v>
      </c>
      <c r="F50" s="186">
        <f t="shared" si="1"/>
        <v>0.39004777762528348</v>
      </c>
      <c r="G50" s="135">
        <v>4</v>
      </c>
      <c r="H50" s="133">
        <v>3030195.58</v>
      </c>
      <c r="I50" s="133">
        <v>2272646.6850000001</v>
      </c>
      <c r="J50" s="186">
        <f t="shared" si="2"/>
        <v>0.39004777762528348</v>
      </c>
      <c r="K50" s="135">
        <v>3</v>
      </c>
      <c r="L50" s="133">
        <v>1900534.74</v>
      </c>
      <c r="M50" s="136">
        <v>1425401.0549999999</v>
      </c>
      <c r="N50" s="135">
        <v>0</v>
      </c>
      <c r="O50" s="133">
        <v>0</v>
      </c>
      <c r="P50" s="133">
        <v>0</v>
      </c>
      <c r="Q50" s="186">
        <f t="shared" si="11"/>
        <v>0</v>
      </c>
      <c r="R50" s="135">
        <v>0</v>
      </c>
      <c r="S50" s="133">
        <v>0</v>
      </c>
      <c r="T50" s="136">
        <v>0</v>
      </c>
      <c r="U50" s="135">
        <v>0</v>
      </c>
      <c r="V50" s="133">
        <v>0</v>
      </c>
      <c r="W50" s="136">
        <v>0</v>
      </c>
      <c r="X50" s="135">
        <v>0</v>
      </c>
      <c r="Y50" s="133">
        <v>0</v>
      </c>
      <c r="Z50" s="133">
        <v>0</v>
      </c>
      <c r="AA50" s="186">
        <f t="shared" si="4"/>
        <v>0</v>
      </c>
      <c r="AB50" s="135">
        <v>0</v>
      </c>
      <c r="AC50" s="137">
        <v>0</v>
      </c>
      <c r="AD50" s="133">
        <v>0</v>
      </c>
      <c r="AE50" s="133">
        <v>0</v>
      </c>
      <c r="AF50" s="186">
        <f t="shared" si="10"/>
        <v>0</v>
      </c>
      <c r="AG50" s="137">
        <v>0</v>
      </c>
      <c r="AH50" s="136">
        <v>0</v>
      </c>
      <c r="AI50" s="151">
        <v>0</v>
      </c>
      <c r="AJ50" s="133">
        <v>0</v>
      </c>
      <c r="AK50" s="133">
        <v>0</v>
      </c>
      <c r="AL50" s="133">
        <v>0</v>
      </c>
      <c r="AM50" s="133">
        <v>0</v>
      </c>
      <c r="AN50" s="186">
        <f t="shared" si="5"/>
        <v>0</v>
      </c>
      <c r="AO50" s="135">
        <v>0</v>
      </c>
      <c r="AP50" s="133">
        <v>0</v>
      </c>
      <c r="AQ50" s="133">
        <v>0</v>
      </c>
      <c r="AR50" s="186">
        <f t="shared" si="6"/>
        <v>0</v>
      </c>
      <c r="AS50" s="207"/>
      <c r="AT50" s="207"/>
      <c r="AU50" s="207"/>
      <c r="AV50" s="207"/>
      <c r="AW50" s="207"/>
    </row>
    <row r="51" spans="1:49" ht="40.5" x14ac:dyDescent="0.3">
      <c r="A51" s="159" t="s">
        <v>62</v>
      </c>
      <c r="B51" s="168">
        <v>2829112.0986000001</v>
      </c>
      <c r="C51" s="69">
        <v>3</v>
      </c>
      <c r="D51" s="70">
        <v>421000</v>
      </c>
      <c r="E51" s="70">
        <v>315750</v>
      </c>
      <c r="F51" s="186">
        <f t="shared" si="1"/>
        <v>0.14880993941821319</v>
      </c>
      <c r="G51" s="72">
        <v>3</v>
      </c>
      <c r="H51" s="70">
        <v>421000</v>
      </c>
      <c r="I51" s="70">
        <v>315750</v>
      </c>
      <c r="J51" s="186">
        <f t="shared" si="2"/>
        <v>0.14880993941821319</v>
      </c>
      <c r="K51" s="72">
        <v>3</v>
      </c>
      <c r="L51" s="70">
        <v>421000</v>
      </c>
      <c r="M51" s="71">
        <v>315750</v>
      </c>
      <c r="N51" s="72">
        <v>0</v>
      </c>
      <c r="O51" s="70">
        <v>0</v>
      </c>
      <c r="P51" s="70">
        <v>0</v>
      </c>
      <c r="Q51" s="186">
        <f t="shared" si="11"/>
        <v>0</v>
      </c>
      <c r="R51" s="72">
        <v>0</v>
      </c>
      <c r="S51" s="70">
        <v>0</v>
      </c>
      <c r="T51" s="71">
        <v>0</v>
      </c>
      <c r="U51" s="72">
        <v>0</v>
      </c>
      <c r="V51" s="70">
        <v>0</v>
      </c>
      <c r="W51" s="71">
        <v>0</v>
      </c>
      <c r="X51" s="72">
        <v>0</v>
      </c>
      <c r="Y51" s="70">
        <v>0</v>
      </c>
      <c r="Z51" s="70">
        <v>0</v>
      </c>
      <c r="AA51" s="186">
        <f t="shared" si="4"/>
        <v>0</v>
      </c>
      <c r="AB51" s="72">
        <v>0</v>
      </c>
      <c r="AC51" s="73">
        <v>0</v>
      </c>
      <c r="AD51" s="70">
        <v>0</v>
      </c>
      <c r="AE51" s="70">
        <v>0</v>
      </c>
      <c r="AF51" s="186">
        <f t="shared" si="10"/>
        <v>0</v>
      </c>
      <c r="AG51" s="73">
        <v>0</v>
      </c>
      <c r="AH51" s="71">
        <v>0</v>
      </c>
      <c r="AI51" s="72">
        <v>0</v>
      </c>
      <c r="AJ51" s="70">
        <v>0</v>
      </c>
      <c r="AK51" s="70">
        <v>0</v>
      </c>
      <c r="AL51" s="70">
        <v>0</v>
      </c>
      <c r="AM51" s="70">
        <v>0</v>
      </c>
      <c r="AN51" s="186">
        <f t="shared" si="5"/>
        <v>0</v>
      </c>
      <c r="AO51" s="72">
        <v>0</v>
      </c>
      <c r="AP51" s="70">
        <v>0</v>
      </c>
      <c r="AQ51" s="70">
        <v>0</v>
      </c>
      <c r="AR51" s="186">
        <f t="shared" si="6"/>
        <v>0</v>
      </c>
      <c r="AS51" s="207"/>
      <c r="AT51" s="207"/>
      <c r="AU51" s="207"/>
      <c r="AV51" s="207"/>
      <c r="AW51" s="207"/>
    </row>
    <row r="52" spans="1:49" ht="27.5" thickBot="1" x14ac:dyDescent="0.35">
      <c r="A52" s="161" t="s">
        <v>63</v>
      </c>
      <c r="B52" s="170">
        <v>2835650.2311</v>
      </c>
      <c r="C52" s="95">
        <v>3</v>
      </c>
      <c r="D52" s="91">
        <v>209739.5</v>
      </c>
      <c r="E52" s="91">
        <v>157304.625</v>
      </c>
      <c r="F52" s="186">
        <f t="shared" si="1"/>
        <v>7.3965222402848418E-2</v>
      </c>
      <c r="G52" s="93">
        <v>3</v>
      </c>
      <c r="H52" s="91">
        <v>209739.5</v>
      </c>
      <c r="I52" s="91">
        <v>157304.625</v>
      </c>
      <c r="J52" s="186">
        <f t="shared" si="2"/>
        <v>7.3965222402848418E-2</v>
      </c>
      <c r="K52" s="93">
        <v>3</v>
      </c>
      <c r="L52" s="91">
        <v>209739.5</v>
      </c>
      <c r="M52" s="96">
        <v>157304.625</v>
      </c>
      <c r="N52" s="93">
        <v>0</v>
      </c>
      <c r="O52" s="91">
        <v>0</v>
      </c>
      <c r="P52" s="91">
        <v>0</v>
      </c>
      <c r="Q52" s="186">
        <f t="shared" si="11"/>
        <v>0</v>
      </c>
      <c r="R52" s="93">
        <v>0</v>
      </c>
      <c r="S52" s="91">
        <v>0</v>
      </c>
      <c r="T52" s="96">
        <v>0</v>
      </c>
      <c r="U52" s="93">
        <v>0</v>
      </c>
      <c r="V52" s="91">
        <v>0</v>
      </c>
      <c r="W52" s="96">
        <v>0</v>
      </c>
      <c r="X52" s="93">
        <v>0</v>
      </c>
      <c r="Y52" s="91">
        <v>0</v>
      </c>
      <c r="Z52" s="91">
        <v>0</v>
      </c>
      <c r="AA52" s="186">
        <f t="shared" si="4"/>
        <v>0</v>
      </c>
      <c r="AB52" s="93">
        <v>0</v>
      </c>
      <c r="AC52" s="94">
        <v>0</v>
      </c>
      <c r="AD52" s="91">
        <v>0</v>
      </c>
      <c r="AE52" s="91">
        <v>0</v>
      </c>
      <c r="AF52" s="186">
        <f t="shared" si="10"/>
        <v>0</v>
      </c>
      <c r="AG52" s="94">
        <v>0</v>
      </c>
      <c r="AH52" s="96">
        <v>0</v>
      </c>
      <c r="AI52" s="93">
        <v>0</v>
      </c>
      <c r="AJ52" s="91">
        <v>0</v>
      </c>
      <c r="AK52" s="91">
        <v>0</v>
      </c>
      <c r="AL52" s="91">
        <v>0</v>
      </c>
      <c r="AM52" s="91">
        <v>0</v>
      </c>
      <c r="AN52" s="186">
        <f t="shared" si="5"/>
        <v>0</v>
      </c>
      <c r="AO52" s="93">
        <v>0</v>
      </c>
      <c r="AP52" s="91">
        <v>0</v>
      </c>
      <c r="AQ52" s="91">
        <v>0</v>
      </c>
      <c r="AR52" s="186">
        <f t="shared" si="6"/>
        <v>0</v>
      </c>
      <c r="AS52" s="207"/>
      <c r="AT52" s="207"/>
      <c r="AU52" s="207"/>
      <c r="AV52" s="207"/>
      <c r="AW52" s="207"/>
    </row>
    <row r="53" spans="1:49" ht="14" thickBot="1" x14ac:dyDescent="0.35">
      <c r="A53" s="157" t="s">
        <v>185</v>
      </c>
      <c r="B53" s="127">
        <f>B54</f>
        <v>182327097.03128666</v>
      </c>
      <c r="C53" s="138">
        <v>92</v>
      </c>
      <c r="D53" s="139">
        <v>97444049.980000004</v>
      </c>
      <c r="E53" s="139">
        <v>73083037.484999999</v>
      </c>
      <c r="F53" s="187">
        <f t="shared" ref="F53" si="20">F54</f>
        <v>0.53444634158398829</v>
      </c>
      <c r="G53" s="138">
        <v>92</v>
      </c>
      <c r="H53" s="139">
        <v>97444049.980000004</v>
      </c>
      <c r="I53" s="139">
        <v>73083037.484999999</v>
      </c>
      <c r="J53" s="187">
        <f t="shared" ref="J53:AR53" si="21">J54</f>
        <v>0.53444634158398829</v>
      </c>
      <c r="K53" s="138">
        <v>1</v>
      </c>
      <c r="L53" s="139">
        <v>847113.07</v>
      </c>
      <c r="M53" s="139">
        <v>635334.80249999999</v>
      </c>
      <c r="N53" s="138">
        <v>76</v>
      </c>
      <c r="O53" s="139">
        <v>87484067.200000003</v>
      </c>
      <c r="P53" s="139">
        <v>65613050.140000001</v>
      </c>
      <c r="Q53" s="187">
        <f t="shared" si="21"/>
        <v>0.47981933911330832</v>
      </c>
      <c r="R53" s="138">
        <v>0</v>
      </c>
      <c r="S53" s="139">
        <v>0</v>
      </c>
      <c r="T53" s="139">
        <v>0</v>
      </c>
      <c r="U53" s="138">
        <v>3</v>
      </c>
      <c r="V53" s="139">
        <v>131502.94</v>
      </c>
      <c r="W53" s="139">
        <v>98627.205000000002</v>
      </c>
      <c r="X53" s="138">
        <v>76</v>
      </c>
      <c r="Y53" s="139">
        <v>87352564.260000005</v>
      </c>
      <c r="Z53" s="139">
        <v>65514422.935000002</v>
      </c>
      <c r="AA53" s="187">
        <f t="shared" si="21"/>
        <v>0.47909809173899492</v>
      </c>
      <c r="AB53" s="138">
        <f t="shared" si="21"/>
        <v>67</v>
      </c>
      <c r="AC53" s="138">
        <f t="shared" si="21"/>
        <v>107</v>
      </c>
      <c r="AD53" s="139">
        <f t="shared" si="21"/>
        <v>75557317.840000004</v>
      </c>
      <c r="AE53" s="139">
        <f t="shared" si="21"/>
        <v>56667988.380000003</v>
      </c>
      <c r="AF53" s="187">
        <f t="shared" si="21"/>
        <v>0.41440531369308559</v>
      </c>
      <c r="AG53" s="138">
        <f t="shared" si="21"/>
        <v>0</v>
      </c>
      <c r="AH53" s="138">
        <f t="shared" si="21"/>
        <v>0</v>
      </c>
      <c r="AI53" s="138">
        <f t="shared" si="21"/>
        <v>50</v>
      </c>
      <c r="AJ53" s="139">
        <f t="shared" si="21"/>
        <v>66421501.75</v>
      </c>
      <c r="AK53" s="139">
        <f t="shared" si="21"/>
        <v>49816125.989999995</v>
      </c>
      <c r="AL53" s="138">
        <f t="shared" si="21"/>
        <v>0</v>
      </c>
      <c r="AM53" s="138">
        <f t="shared" si="21"/>
        <v>0</v>
      </c>
      <c r="AN53" s="187">
        <f t="shared" si="21"/>
        <v>0.36429857564507989</v>
      </c>
      <c r="AO53" s="138">
        <f t="shared" si="21"/>
        <v>50</v>
      </c>
      <c r="AP53" s="139">
        <f t="shared" si="21"/>
        <v>66421501.75</v>
      </c>
      <c r="AQ53" s="139">
        <f t="shared" si="21"/>
        <v>49816125.990000002</v>
      </c>
      <c r="AR53" s="187">
        <f t="shared" si="21"/>
        <v>0.36429857564507989</v>
      </c>
      <c r="AS53" s="207"/>
      <c r="AT53" s="207"/>
      <c r="AU53" s="207"/>
      <c r="AV53" s="207"/>
      <c r="AW53" s="207"/>
    </row>
    <row r="54" spans="1:49" ht="14" thickBot="1" x14ac:dyDescent="0.35">
      <c r="A54" s="165" t="s">
        <v>64</v>
      </c>
      <c r="B54" s="171">
        <v>182327097.03128666</v>
      </c>
      <c r="C54" s="152">
        <v>92</v>
      </c>
      <c r="D54" s="153">
        <v>97444049.980000004</v>
      </c>
      <c r="E54" s="153">
        <v>73083037.484999999</v>
      </c>
      <c r="F54" s="186">
        <f t="shared" si="1"/>
        <v>0.53444634158398829</v>
      </c>
      <c r="G54" s="209">
        <v>92</v>
      </c>
      <c r="H54" s="210">
        <v>97444049.980000004</v>
      </c>
      <c r="I54" s="210">
        <v>73083037.484999999</v>
      </c>
      <c r="J54" s="186">
        <f t="shared" si="2"/>
        <v>0.53444634158398829</v>
      </c>
      <c r="K54" s="154">
        <v>1</v>
      </c>
      <c r="L54" s="153">
        <v>847113.07</v>
      </c>
      <c r="M54" s="155">
        <v>635334.80249999999</v>
      </c>
      <c r="N54" s="154">
        <v>76</v>
      </c>
      <c r="O54" s="153">
        <v>87484067.200000003</v>
      </c>
      <c r="P54" s="153">
        <v>65613050.140000001</v>
      </c>
      <c r="Q54" s="186">
        <f t="shared" si="11"/>
        <v>0.47981933911330832</v>
      </c>
      <c r="R54" s="154">
        <v>0</v>
      </c>
      <c r="S54" s="153">
        <v>0</v>
      </c>
      <c r="T54" s="155">
        <v>0</v>
      </c>
      <c r="U54" s="154">
        <v>3</v>
      </c>
      <c r="V54" s="153">
        <v>131502.94</v>
      </c>
      <c r="W54" s="155">
        <v>98627.205000000002</v>
      </c>
      <c r="X54" s="154">
        <v>76</v>
      </c>
      <c r="Y54" s="153">
        <v>87352564.260000005</v>
      </c>
      <c r="Z54" s="153">
        <v>65514422.935000002</v>
      </c>
      <c r="AA54" s="186">
        <f t="shared" si="4"/>
        <v>0.47909809173899492</v>
      </c>
      <c r="AB54" s="154">
        <v>67</v>
      </c>
      <c r="AC54" s="156">
        <v>107</v>
      </c>
      <c r="AD54" s="153">
        <v>75557317.840000004</v>
      </c>
      <c r="AE54" s="153">
        <v>56667988.380000003</v>
      </c>
      <c r="AF54" s="186">
        <f t="shared" si="10"/>
        <v>0.41440531369308559</v>
      </c>
      <c r="AG54" s="156">
        <v>0</v>
      </c>
      <c r="AH54" s="155">
        <v>0</v>
      </c>
      <c r="AI54" s="154">
        <v>50</v>
      </c>
      <c r="AJ54" s="153">
        <v>66421501.75</v>
      </c>
      <c r="AK54" s="153">
        <v>49816125.989999995</v>
      </c>
      <c r="AL54" s="153">
        <v>0</v>
      </c>
      <c r="AM54" s="153">
        <v>0</v>
      </c>
      <c r="AN54" s="186">
        <f t="shared" si="5"/>
        <v>0.36429857564507989</v>
      </c>
      <c r="AO54" s="154">
        <v>50</v>
      </c>
      <c r="AP54" s="153">
        <v>66421501.75</v>
      </c>
      <c r="AQ54" s="153">
        <v>49816125.990000002</v>
      </c>
      <c r="AR54" s="186">
        <f t="shared" si="6"/>
        <v>0.36429857564507989</v>
      </c>
      <c r="AS54" s="207"/>
      <c r="AT54" s="207"/>
      <c r="AU54" s="207"/>
      <c r="AV54" s="207"/>
      <c r="AW54" s="207"/>
    </row>
    <row r="55" spans="1:49" ht="14" thickBot="1" x14ac:dyDescent="0.35">
      <c r="A55" s="166" t="s">
        <v>65</v>
      </c>
      <c r="B55" s="127">
        <f>SUM(B4+B24+B35+B40+B44+B49+B53)</f>
        <v>3049160051.1634011</v>
      </c>
      <c r="C55" s="128">
        <f>SUM(C4+C24+C35+C40+C44+C49+C53)</f>
        <v>9408</v>
      </c>
      <c r="D55" s="129">
        <f>SUM(D4+D24+D35+D40+D44+D49+D53)</f>
        <v>3167257947.4400005</v>
      </c>
      <c r="E55" s="129">
        <f>SUM(E4+E24+E35+E40+E44+E49+E53)</f>
        <v>2361377973.3575001</v>
      </c>
      <c r="F55" s="187">
        <f>D55/B55</f>
        <v>1.0387312880580144</v>
      </c>
      <c r="G55" s="128">
        <f>SUM(G4+G24+G35+G40+G44+G49+G53)</f>
        <v>8815</v>
      </c>
      <c r="H55" s="130">
        <f>SUM(H4+H24+H35+H40+H44+H49+H53)</f>
        <v>2513303499.7600002</v>
      </c>
      <c r="I55" s="130">
        <f>SUM(I4+I24+I35+I40+I44+I49+I53)</f>
        <v>1870486972.8914998</v>
      </c>
      <c r="J55" s="187">
        <f t="shared" si="2"/>
        <v>0.82426093008828916</v>
      </c>
      <c r="K55" s="128">
        <f t="shared" ref="K55:P55" si="22">SUM(K4+K24+K35+K40+K44+K49+K53)</f>
        <v>1489</v>
      </c>
      <c r="L55" s="130">
        <f t="shared" si="22"/>
        <v>704682742.24000013</v>
      </c>
      <c r="M55" s="130">
        <f t="shared" si="22"/>
        <v>532869878.47600001</v>
      </c>
      <c r="N55" s="128">
        <f t="shared" si="22"/>
        <v>6855</v>
      </c>
      <c r="O55" s="130">
        <f t="shared" si="22"/>
        <v>1709476992.2299998</v>
      </c>
      <c r="P55" s="130">
        <f t="shared" si="22"/>
        <v>1256338332.8065</v>
      </c>
      <c r="Q55" s="187">
        <f t="shared" si="11"/>
        <v>0.56063865574316185</v>
      </c>
      <c r="R55" s="128">
        <f t="shared" ref="R55:Z55" si="23">SUM(R4+R24+R35+R40+R44+R49+R53)</f>
        <v>120</v>
      </c>
      <c r="S55" s="130">
        <f t="shared" si="23"/>
        <v>29420565.859999996</v>
      </c>
      <c r="T55" s="130">
        <f t="shared" si="23"/>
        <v>22419502.560000002</v>
      </c>
      <c r="U55" s="128">
        <f t="shared" si="23"/>
        <v>334</v>
      </c>
      <c r="V55" s="130">
        <f t="shared" si="23"/>
        <v>6329344.370000001</v>
      </c>
      <c r="W55" s="130">
        <f t="shared" si="23"/>
        <v>5086964.0910000009</v>
      </c>
      <c r="X55" s="128">
        <f t="shared" si="23"/>
        <v>6735</v>
      </c>
      <c r="Y55" s="130">
        <f t="shared" si="23"/>
        <v>1673727081.9999998</v>
      </c>
      <c r="Z55" s="130">
        <f t="shared" si="23"/>
        <v>1228831866.1505001</v>
      </c>
      <c r="AA55" s="187">
        <f t="shared" si="4"/>
        <v>0.54891414485159362</v>
      </c>
      <c r="AB55" s="128">
        <f>SUM(AB4+AB24+AB35+AB40+AB44+AB49+AB53)</f>
        <v>4900</v>
      </c>
      <c r="AC55" s="128">
        <f>SUM(AC4+AC24+AC35+AC40+AC44+AC49+AC53)</f>
        <v>5138</v>
      </c>
      <c r="AD55" s="130">
        <f>SUM(AD4+AD24+AD35+AD40+AD44+AD49+AD53)</f>
        <v>779818247.75999999</v>
      </c>
      <c r="AE55" s="206">
        <f>SUM(AE4+AE24+AE35+AE40+AE44+AE49+AE53)</f>
        <v>556416249.90399992</v>
      </c>
      <c r="AF55" s="187">
        <f t="shared" si="10"/>
        <v>0.25574854539448061</v>
      </c>
      <c r="AG55" s="128">
        <f t="shared" ref="AG55:AM55" si="24">SUM(AG4+AG24+AG35+AG40+AG44+AG49+AG53)</f>
        <v>29</v>
      </c>
      <c r="AH55" s="130">
        <f t="shared" si="24"/>
        <v>5213035.1399999997</v>
      </c>
      <c r="AI55" s="128">
        <f t="shared" si="24"/>
        <v>5997</v>
      </c>
      <c r="AJ55" s="129">
        <f t="shared" si="24"/>
        <v>1075187852.8499999</v>
      </c>
      <c r="AK55" s="129">
        <f t="shared" si="24"/>
        <v>775203721.9000001</v>
      </c>
      <c r="AL55" s="129">
        <f t="shared" si="24"/>
        <v>371995803.60000002</v>
      </c>
      <c r="AM55" s="129">
        <f t="shared" si="24"/>
        <v>287645226.66100001</v>
      </c>
      <c r="AN55" s="187">
        <f t="shared" si="5"/>
        <v>0.35261771596402885</v>
      </c>
      <c r="AO55" s="128">
        <f>SUM(AO4+AO24+AO35+AO40+AO44+AO49+AO53)</f>
        <v>5370</v>
      </c>
      <c r="AP55" s="130">
        <f>SUM(AP4+AP24+AP35+AP40+AP44+AP49+AP53)</f>
        <v>890656020.63999987</v>
      </c>
      <c r="AQ55" s="130">
        <f>SUM(AQ4+AQ24+AQ35+AQ40+AQ44+AQ49+AQ53)</f>
        <v>632934344.02999997</v>
      </c>
      <c r="AR55" s="187">
        <f t="shared" si="6"/>
        <v>0.29209880940824073</v>
      </c>
      <c r="AS55" s="207"/>
      <c r="AT55" s="207"/>
      <c r="AU55" s="207"/>
      <c r="AV55" s="207"/>
      <c r="AW55" s="207"/>
    </row>
    <row r="56" spans="1:49" ht="21" customHeight="1" x14ac:dyDescent="0.3">
      <c r="A56" s="58" t="s">
        <v>169</v>
      </c>
      <c r="B56" s="77"/>
      <c r="C56" s="78"/>
      <c r="D56" s="60"/>
      <c r="F56" s="78"/>
      <c r="G56" s="61"/>
      <c r="H56" s="61"/>
      <c r="I56" s="61"/>
      <c r="J56" s="61"/>
      <c r="K56" s="57"/>
      <c r="L56" s="57"/>
      <c r="M56" s="79"/>
      <c r="S56" s="58"/>
      <c r="Y56" s="82"/>
      <c r="Z56" s="82"/>
      <c r="AB56" s="75"/>
      <c r="AC56" s="75"/>
      <c r="AD56" s="59"/>
      <c r="AE56" s="75"/>
      <c r="AF56" s="75"/>
      <c r="AG56" s="75"/>
      <c r="AH56" s="59"/>
      <c r="AJ56" s="211"/>
      <c r="AK56" s="211"/>
      <c r="AL56" s="211"/>
      <c r="AM56" s="211"/>
      <c r="AN56" s="74"/>
      <c r="AO56" s="74"/>
      <c r="AP56" s="80"/>
      <c r="AQ56" s="80"/>
      <c r="AR56" s="74"/>
      <c r="AS56" s="207"/>
      <c r="AT56" s="207"/>
      <c r="AU56" s="207"/>
      <c r="AV56" s="207"/>
      <c r="AW56" s="207"/>
    </row>
    <row r="57" spans="1:49" ht="15.75" customHeight="1" x14ac:dyDescent="0.3">
      <c r="A57" s="58" t="s">
        <v>168</v>
      </c>
      <c r="B57" s="77"/>
      <c r="F57" s="81"/>
      <c r="G57" s="61"/>
      <c r="H57" s="61"/>
      <c r="I57" s="61"/>
      <c r="J57" s="61"/>
      <c r="K57" s="58"/>
      <c r="L57" s="62"/>
      <c r="AB57" s="75"/>
      <c r="AC57" s="75"/>
      <c r="AD57" s="75"/>
      <c r="AE57" s="75"/>
      <c r="AF57" s="75"/>
      <c r="AG57" s="75"/>
      <c r="AH57" s="75"/>
      <c r="AJ57" s="74"/>
      <c r="AK57" s="74"/>
      <c r="AL57" s="74"/>
      <c r="AM57" s="74"/>
      <c r="AN57" s="74"/>
      <c r="AO57" s="74"/>
      <c r="AP57" s="80"/>
      <c r="AQ57" s="80"/>
      <c r="AR57" s="74"/>
      <c r="AS57" s="207"/>
      <c r="AT57" s="207"/>
      <c r="AU57" s="207"/>
      <c r="AV57" s="207"/>
      <c r="AW57" s="207"/>
    </row>
    <row r="58" spans="1:49" ht="12" customHeight="1" x14ac:dyDescent="0.3">
      <c r="A58" s="58" t="s">
        <v>222</v>
      </c>
      <c r="B58" s="77"/>
      <c r="F58" s="81"/>
      <c r="G58" s="61"/>
      <c r="H58" s="61"/>
      <c r="I58" s="61"/>
      <c r="J58" s="61"/>
      <c r="K58" s="58"/>
      <c r="L58" s="62"/>
      <c r="Y58" s="80"/>
      <c r="Z58" s="80"/>
      <c r="AB58" s="75"/>
      <c r="AC58" s="75"/>
      <c r="AD58" s="75"/>
      <c r="AE58" s="75"/>
      <c r="AF58" s="75"/>
      <c r="AG58" s="75"/>
      <c r="AH58" s="75"/>
      <c r="AJ58" s="74"/>
      <c r="AK58" s="74"/>
      <c r="AL58" s="74"/>
      <c r="AM58" s="74"/>
      <c r="AN58" s="74"/>
      <c r="AO58" s="74"/>
      <c r="AP58" s="80"/>
      <c r="AQ58" s="80"/>
      <c r="AR58" s="74"/>
      <c r="AS58" s="207"/>
      <c r="AT58" s="207"/>
      <c r="AU58" s="207"/>
      <c r="AV58" s="207"/>
      <c r="AW58" s="207"/>
    </row>
    <row r="59" spans="1:49" ht="15" customHeight="1" x14ac:dyDescent="0.3">
      <c r="A59" s="58" t="s">
        <v>221</v>
      </c>
      <c r="B59" s="77"/>
      <c r="F59" s="81"/>
      <c r="G59" s="61"/>
      <c r="H59" s="61"/>
      <c r="I59" s="61"/>
      <c r="J59" s="61"/>
      <c r="K59" s="58"/>
      <c r="L59" s="62"/>
      <c r="Y59" s="80"/>
      <c r="Z59" s="80"/>
      <c r="AB59" s="75"/>
      <c r="AC59" s="75"/>
      <c r="AD59" s="75"/>
      <c r="AE59" s="75"/>
      <c r="AF59" s="75"/>
      <c r="AG59" s="75"/>
      <c r="AH59" s="75"/>
      <c r="AJ59" s="74"/>
      <c r="AK59" s="74"/>
      <c r="AL59" s="74"/>
      <c r="AM59" s="74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49" ht="12.75" customHeight="1" x14ac:dyDescent="0.3">
      <c r="A60" s="58" t="s">
        <v>219</v>
      </c>
      <c r="B60" s="77"/>
      <c r="F60" s="81"/>
      <c r="G60" s="61"/>
      <c r="H60" s="61"/>
      <c r="I60" s="61"/>
      <c r="J60" s="61"/>
      <c r="K60" s="58"/>
      <c r="L60" s="62"/>
      <c r="Y60" s="80"/>
      <c r="Z60" s="80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49" ht="24.75" customHeight="1" x14ac:dyDescent="0.3">
      <c r="A61" s="58"/>
      <c r="B61" s="77"/>
      <c r="D61" s="81"/>
      <c r="E61" s="81"/>
      <c r="F61" s="81"/>
      <c r="G61" s="61"/>
      <c r="H61" s="61"/>
      <c r="I61" s="61"/>
      <c r="J61" s="61"/>
      <c r="K61" s="58"/>
      <c r="L61" s="62"/>
      <c r="AB61" s="75"/>
      <c r="AC61" s="75"/>
      <c r="AD61" s="75"/>
      <c r="AE61" s="75"/>
      <c r="AF61" s="75"/>
      <c r="AG61" s="75"/>
      <c r="AH61" s="75"/>
      <c r="AI61" s="80"/>
      <c r="AJ61" s="205"/>
      <c r="AK61" s="205"/>
      <c r="AL61" s="205"/>
      <c r="AM61" s="205"/>
      <c r="AN61" s="74"/>
      <c r="AO61" s="74"/>
      <c r="AP61" s="80"/>
      <c r="AQ61" s="80"/>
      <c r="AR61" s="74"/>
    </row>
    <row r="62" spans="1:49" ht="26.25" customHeight="1" x14ac:dyDescent="0.3">
      <c r="A62" s="58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</row>
    <row r="63" spans="1:49" x14ac:dyDescent="0.3">
      <c r="A63" s="58"/>
      <c r="B63" s="77"/>
      <c r="C63" s="78"/>
      <c r="D63" s="60"/>
      <c r="F63" s="78"/>
      <c r="G63" s="61"/>
      <c r="H63" s="61"/>
      <c r="I63" s="61"/>
      <c r="J63" s="61"/>
      <c r="K63" s="58"/>
      <c r="L63" s="62"/>
      <c r="M63" s="58"/>
      <c r="S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</row>
    <row r="64" spans="1:49" x14ac:dyDescent="0.3">
      <c r="B64" s="77"/>
      <c r="C64" s="78"/>
      <c r="D64" s="60"/>
      <c r="F64" s="78"/>
      <c r="G64" s="61"/>
      <c r="H64" s="61"/>
      <c r="I64" s="61"/>
      <c r="J64" s="61"/>
      <c r="K64" s="58"/>
      <c r="L64" s="62"/>
      <c r="M64" s="58"/>
      <c r="S64" s="58"/>
      <c r="AB64" s="75"/>
      <c r="AC64" s="75"/>
      <c r="AD64" s="75"/>
      <c r="AE64" s="75"/>
      <c r="AF64" s="75"/>
      <c r="AG64" s="75"/>
      <c r="AH64" s="75"/>
      <c r="AJ64" s="74"/>
      <c r="AK64" s="74"/>
      <c r="AL64" s="74"/>
      <c r="AM64" s="74"/>
      <c r="AN64" s="74"/>
      <c r="AO64" s="74"/>
      <c r="AP64" s="80"/>
      <c r="AQ64" s="80"/>
      <c r="AR64" s="74"/>
    </row>
    <row r="65" spans="2:44" x14ac:dyDescent="0.3">
      <c r="F65" s="81"/>
      <c r="G65" s="61"/>
      <c r="H65" s="61"/>
      <c r="I65" s="61"/>
      <c r="J65" s="61"/>
      <c r="K65" s="58"/>
      <c r="L65" s="62"/>
      <c r="R65" s="62"/>
      <c r="S65" s="62"/>
      <c r="T65" s="80"/>
      <c r="U65" s="80"/>
      <c r="AB65" s="75"/>
      <c r="AC65" s="75"/>
      <c r="AD65" s="75"/>
      <c r="AE65" s="75"/>
      <c r="AF65" s="75"/>
      <c r="AG65" s="75"/>
      <c r="AH65" s="75"/>
      <c r="AJ65" s="74"/>
      <c r="AK65" s="74"/>
      <c r="AL65" s="74"/>
      <c r="AM65" s="74"/>
      <c r="AN65" s="74"/>
      <c r="AO65" s="74"/>
      <c r="AP65" s="80"/>
      <c r="AQ65" s="80"/>
      <c r="AR65" s="74"/>
    </row>
    <row r="66" spans="2:44" x14ac:dyDescent="0.3">
      <c r="B66" s="77"/>
      <c r="F66" s="81"/>
      <c r="G66" s="61"/>
      <c r="H66" s="61"/>
      <c r="I66" s="61"/>
      <c r="J66" s="61"/>
      <c r="K66" s="58"/>
      <c r="L66" s="58"/>
      <c r="S66" s="62"/>
      <c r="T66" s="62"/>
      <c r="U66" s="62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2:44" x14ac:dyDescent="0.3">
      <c r="B67" s="77"/>
      <c r="F67" s="81"/>
      <c r="G67" s="61"/>
      <c r="H67" s="61"/>
      <c r="I67" s="61"/>
      <c r="J67" s="61"/>
      <c r="K67" s="58"/>
      <c r="L67" s="58"/>
      <c r="S67" s="80"/>
      <c r="T67" s="80"/>
      <c r="U67" s="80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2:44" x14ac:dyDescent="0.3">
      <c r="B68" s="77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</row>
    <row r="69" spans="2:44" x14ac:dyDescent="0.3">
      <c r="B69" s="77"/>
      <c r="F69" s="81"/>
      <c r="G69" s="61"/>
      <c r="H69" s="61"/>
      <c r="I69" s="61"/>
      <c r="J69" s="61"/>
      <c r="S69" s="80"/>
      <c r="T69" s="80"/>
      <c r="U69" s="80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2:44" x14ac:dyDescent="0.3">
      <c r="B70" s="77"/>
      <c r="F70" s="81"/>
      <c r="G70" s="61"/>
      <c r="H70" s="61"/>
      <c r="I70" s="61"/>
      <c r="J70" s="61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2:44" x14ac:dyDescent="0.3">
      <c r="B71" s="77"/>
      <c r="F71" s="81"/>
      <c r="G71" s="61"/>
      <c r="H71" s="61"/>
      <c r="I71" s="61"/>
      <c r="J71" s="61"/>
      <c r="S71" s="199"/>
      <c r="T71" s="199"/>
      <c r="U71" s="199"/>
      <c r="AB71" s="75"/>
      <c r="AC71" s="75"/>
      <c r="AD71" s="75"/>
      <c r="AE71" s="75"/>
      <c r="AF71" s="75"/>
      <c r="AG71" s="75"/>
      <c r="AH71" s="75"/>
      <c r="AJ71" s="74"/>
      <c r="AK71" s="74"/>
      <c r="AL71" s="74"/>
      <c r="AM71" s="74"/>
      <c r="AN71" s="74"/>
      <c r="AO71" s="74"/>
      <c r="AP71" s="80"/>
      <c r="AQ71" s="80"/>
      <c r="AR71" s="74"/>
    </row>
    <row r="72" spans="2:44" x14ac:dyDescent="0.3">
      <c r="B72" s="77"/>
      <c r="F72" s="81"/>
      <c r="G72" s="61"/>
      <c r="H72" s="61"/>
      <c r="I72" s="61"/>
      <c r="J72" s="61"/>
      <c r="X72" s="199"/>
      <c r="Y72" s="199"/>
      <c r="Z72" s="199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2:44" x14ac:dyDescent="0.3">
      <c r="B73" s="77"/>
      <c r="F73" s="81"/>
      <c r="G73" s="61"/>
      <c r="H73" s="61"/>
      <c r="I73" s="61"/>
      <c r="J73" s="61"/>
      <c r="S73" s="199"/>
      <c r="T73" s="199"/>
      <c r="U73" s="199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2:44" x14ac:dyDescent="0.3">
      <c r="B74" s="77"/>
      <c r="F74" s="81"/>
      <c r="G74" s="61"/>
      <c r="H74" s="61"/>
      <c r="I74" s="61"/>
      <c r="J74" s="61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2:44" x14ac:dyDescent="0.3">
      <c r="B75" s="77"/>
      <c r="F75" s="81"/>
      <c r="G75" s="61"/>
      <c r="H75" s="61"/>
      <c r="I75" s="61"/>
      <c r="J75" s="61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2:44" x14ac:dyDescent="0.3">
      <c r="B76" s="77"/>
      <c r="F76" s="81"/>
      <c r="G76" s="61"/>
      <c r="H76" s="61"/>
      <c r="I76" s="61"/>
      <c r="J76" s="61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2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2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2:44" ht="17.5" x14ac:dyDescent="0.35">
      <c r="B79" s="77"/>
      <c r="F79" s="81"/>
      <c r="G79" s="61"/>
      <c r="H79" s="61"/>
      <c r="I79" s="61"/>
      <c r="J79" s="61"/>
      <c r="P79" s="200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2:44" x14ac:dyDescent="0.3">
      <c r="B80" s="77"/>
    </row>
    <row r="81" spans="2:44" x14ac:dyDescent="0.3">
      <c r="B81" s="77"/>
    </row>
    <row r="82" spans="2:44" x14ac:dyDescent="0.3">
      <c r="B82" s="77"/>
    </row>
    <row r="83" spans="2:44" x14ac:dyDescent="0.3">
      <c r="B83" s="77"/>
      <c r="P83" s="62"/>
    </row>
    <row r="84" spans="2:44" x14ac:dyDescent="0.3">
      <c r="B84" s="77"/>
    </row>
    <row r="85" spans="2:44" x14ac:dyDescent="0.3">
      <c r="B85" s="77"/>
    </row>
    <row r="86" spans="2:44" x14ac:dyDescent="0.3">
      <c r="B86" s="77"/>
    </row>
    <row r="87" spans="2:44" x14ac:dyDescent="0.3">
      <c r="B87" s="77"/>
    </row>
    <row r="88" spans="2:44" x14ac:dyDescent="0.3">
      <c r="B88" s="77"/>
    </row>
    <row r="89" spans="2:44" x14ac:dyDescent="0.3">
      <c r="B89" s="77"/>
      <c r="AJ89" s="74"/>
      <c r="AK89" s="74"/>
      <c r="AL89" s="74"/>
      <c r="AM89" s="74"/>
      <c r="AN89" s="74"/>
      <c r="AO89" s="74"/>
      <c r="AP89" s="80"/>
      <c r="AQ89" s="80"/>
      <c r="AR89" s="74"/>
    </row>
    <row r="90" spans="2:44" x14ac:dyDescent="0.3">
      <c r="B90" s="77"/>
      <c r="AJ90" s="74"/>
      <c r="AK90" s="74"/>
      <c r="AL90" s="74"/>
      <c r="AM90" s="74"/>
      <c r="AN90" s="74"/>
      <c r="AO90" s="74"/>
      <c r="AP90" s="80"/>
      <c r="AQ90" s="80"/>
      <c r="AR90" s="74"/>
    </row>
    <row r="91" spans="2:44" x14ac:dyDescent="0.3">
      <c r="B91" s="77"/>
      <c r="AJ91" s="74"/>
      <c r="AK91" s="74"/>
      <c r="AL91" s="74"/>
      <c r="AM91" s="74"/>
      <c r="AN91" s="74"/>
      <c r="AO91" s="74"/>
      <c r="AP91" s="80"/>
      <c r="AQ91" s="80"/>
      <c r="AR91" s="74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AJ1239" s="74"/>
      <c r="AK1239" s="74"/>
      <c r="AL1239" s="74"/>
      <c r="AM1239" s="74"/>
      <c r="AN1239" s="74"/>
      <c r="AO1239" s="74"/>
      <c r="AP1239" s="80"/>
      <c r="AQ1239" s="80"/>
      <c r="AR1239" s="74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  <mergeCell ref="A2:A3"/>
    <mergeCell ref="B2:B3"/>
    <mergeCell ref="C2:F2"/>
    <mergeCell ref="G2:J2"/>
    <mergeCell ref="K2:M2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A55 AA53 AA4:AA52 AA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32" t="s">
        <v>66</v>
      </c>
      <c r="B1" s="232" t="s">
        <v>67</v>
      </c>
      <c r="C1" s="232"/>
      <c r="D1" s="232" t="s">
        <v>200</v>
      </c>
      <c r="E1" s="232" t="s">
        <v>68</v>
      </c>
      <c r="F1" s="241" t="s">
        <v>69</v>
      </c>
      <c r="G1" s="242"/>
      <c r="H1" s="243"/>
      <c r="I1" s="244" t="s">
        <v>201</v>
      </c>
      <c r="J1" s="245"/>
      <c r="K1" s="246"/>
      <c r="L1" s="234" t="s">
        <v>202</v>
      </c>
      <c r="M1" s="235"/>
      <c r="N1" s="236"/>
      <c r="O1" s="237" t="s">
        <v>70</v>
      </c>
    </row>
    <row r="2" spans="1:15" ht="30.75" customHeight="1" thickBot="1" x14ac:dyDescent="0.3">
      <c r="A2" s="233"/>
      <c r="B2" s="239"/>
      <c r="C2" s="233"/>
      <c r="D2" s="240"/>
      <c r="E2" s="233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38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stycznia 2020 r'!Z5</f>
        <v>6135577.9800000004</v>
      </c>
      <c r="G3" s="16">
        <f>F3/'Dane - 31 stycznia 2020 r'!$B$1</f>
        <v>1431105.3530193828</v>
      </c>
      <c r="H3" s="17">
        <f>G3/E3</f>
        <v>0.9664798364462247</v>
      </c>
      <c r="I3" s="16">
        <f>'Dane - 31 stycznia 2020 r'!AK5</f>
        <v>382500</v>
      </c>
      <c r="J3" s="16">
        <f>I3/'Dane - 31 stycznia 2020 r'!$B$1</f>
        <v>89216.989713805888</v>
      </c>
      <c r="K3" s="17">
        <f>J3/E3</f>
        <v>6.0251623994628287E-2</v>
      </c>
      <c r="L3" s="16">
        <f>'Dane - 31 stycznia 2020 r'!AQ5</f>
        <v>0</v>
      </c>
      <c r="M3" s="16">
        <f>L3/'Dane - 31 stycznia 2020 r'!$B$1</f>
        <v>0</v>
      </c>
      <c r="N3" s="17">
        <f>M3/E3</f>
        <v>0</v>
      </c>
      <c r="O3" s="19">
        <f>'Dane - 31 stycznia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- 31 stycznia 2020 r'!Z6</f>
        <v>11427984.9575</v>
      </c>
      <c r="G4" s="22">
        <f>F4/'Dane - 31 stycznia 2020 r'!$B$1</f>
        <v>2665543.5722949174</v>
      </c>
      <c r="H4" s="18">
        <f t="shared" ref="H4:H53" si="0">G4/E4</f>
        <v>0.74135546441243705</v>
      </c>
      <c r="I4" s="22">
        <f>'Dane - 31 stycznia 2020 r'!AK6</f>
        <v>8463366.7799999993</v>
      </c>
      <c r="J4" s="22">
        <f>I4/'Dane - 31 stycznia 2020 r'!$B$1</f>
        <v>1974055.1815828141</v>
      </c>
      <c r="K4" s="18">
        <f>J4/E4</f>
        <v>0.5490349552448377</v>
      </c>
      <c r="L4" s="22">
        <f>'Dane - 31 stycznia 2020 r'!AQ6</f>
        <v>4099893.99</v>
      </c>
      <c r="M4" s="22">
        <f>L4/'Dane - 31 stycznia 2020 r'!$B$1</f>
        <v>956288.10440137156</v>
      </c>
      <c r="N4" s="18">
        <f t="shared" ref="N4:N53" si="1">M4/E4</f>
        <v>0.26596804461170115</v>
      </c>
      <c r="O4" s="23">
        <f>'Dane - 31 stycznia 2020 r'!X6</f>
        <v>275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stycznia 2020 r'!Z7</f>
        <v>0</v>
      </c>
      <c r="G5" s="22">
        <f>F5/'Dane - 31 stycznia 2020 r'!$B$1</f>
        <v>0</v>
      </c>
      <c r="H5" s="18">
        <f t="shared" si="0"/>
        <v>0</v>
      </c>
      <c r="I5" s="22">
        <f>'Dane - 31 stycznia 2020 r'!AK7</f>
        <v>0</v>
      </c>
      <c r="J5" s="22">
        <f>I5/'Dane - 31 stycznia 2020 r'!$B$1</f>
        <v>0</v>
      </c>
      <c r="K5" s="18">
        <f>J5/E5</f>
        <v>0</v>
      </c>
      <c r="L5" s="22">
        <f>'Dane - 31 stycznia 2020 r'!AQ7</f>
        <v>0</v>
      </c>
      <c r="M5" s="22">
        <f>L5/'Dane - 31 stycznia 2020 r'!$B$1</f>
        <v>0</v>
      </c>
      <c r="N5" s="18">
        <f t="shared" si="1"/>
        <v>0</v>
      </c>
      <c r="O5" s="23">
        <f>'Dane - 31 stycznia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68851503.504999995</v>
      </c>
      <c r="G6" s="46">
        <f t="shared" si="2"/>
        <v>16059408.836563803</v>
      </c>
      <c r="H6" s="47">
        <f t="shared" si="0"/>
        <v>0.54737613758351678</v>
      </c>
      <c r="I6" s="46">
        <f t="shared" si="2"/>
        <v>50379787.93</v>
      </c>
      <c r="J6" s="46">
        <f t="shared" si="2"/>
        <v>11750936.004011847</v>
      </c>
      <c r="K6" s="47">
        <f>J6/E6</f>
        <v>0.4005242053631764</v>
      </c>
      <c r="L6" s="46">
        <f t="shared" si="2"/>
        <v>36633627.890000001</v>
      </c>
      <c r="M6" s="46">
        <f t="shared" si="2"/>
        <v>8544684.9742262028</v>
      </c>
      <c r="N6" s="47">
        <f t="shared" si="1"/>
        <v>0.291240898445214</v>
      </c>
      <c r="O6" s="48">
        <f>SUM(O7:O9)</f>
        <v>21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- 31 stycznia 2020 r'!Z9</f>
        <v>48071754.512500003</v>
      </c>
      <c r="G7" s="22">
        <f>F7/'Dane - 31 stycznia 2020 r'!$B$1</f>
        <v>11212594.059781214</v>
      </c>
      <c r="H7" s="18">
        <f t="shared" si="0"/>
        <v>0.75954819842648091</v>
      </c>
      <c r="I7" s="22">
        <f>'Dane - 31 stycznia 2020 r'!AK9</f>
        <v>30645867.670000002</v>
      </c>
      <c r="J7" s="22">
        <f>I7/'Dane - 31 stycznia 2020 r'!$B$1</f>
        <v>7148057.6749935858</v>
      </c>
      <c r="K7" s="18">
        <f>J7/E7</f>
        <v>0.48421393839311944</v>
      </c>
      <c r="L7" s="22">
        <f>'Dane - 31 stycznia 2020 r'!AQ9</f>
        <v>22209324.739999998</v>
      </c>
      <c r="M7" s="22">
        <f>L7/'Dane - 31 stycznia 2020 r'!$B$1</f>
        <v>5180259.0768082468</v>
      </c>
      <c r="N7" s="18">
        <f t="shared" si="1"/>
        <v>0.35091401937803712</v>
      </c>
      <c r="O7" s="23">
        <f>'Dane - 31 stycznia 2020 r'!X9</f>
        <v>10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- 31 stycznia 2020 r'!Z10</f>
        <v>20580945.9725</v>
      </c>
      <c r="G8" s="22">
        <f>F8/'Dane - 31 stycznia 2020 r'!$B$1</f>
        <v>4800444.5624285676</v>
      </c>
      <c r="H8" s="18">
        <f t="shared" si="0"/>
        <v>0.40831557714302597</v>
      </c>
      <c r="I8" s="22">
        <f>'Dane - 31 stycznia 2020 r'!AK10</f>
        <v>19547929.869999997</v>
      </c>
      <c r="J8" s="22">
        <f>I8/'Dane - 31 stycznia 2020 r'!$B$1</f>
        <v>4559496.6225829767</v>
      </c>
      <c r="K8" s="18">
        <f t="shared" ref="K8:K53" si="3">J8/E8</f>
        <v>0.3878210592207727</v>
      </c>
      <c r="L8" s="22">
        <f>'Dane - 31 stycznia 2020 r'!AQ10</f>
        <v>14238312.76</v>
      </c>
      <c r="M8" s="22">
        <f>L8/'Dane - 31 stycznia 2020 r'!$B$1</f>
        <v>3321044.1909826696</v>
      </c>
      <c r="N8" s="18">
        <f t="shared" si="1"/>
        <v>0.28248093648904848</v>
      </c>
      <c r="O8" s="23">
        <f>'Dane - 31 stycznia 2020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- 31 stycznia 2020 r'!Z11</f>
        <v>198803.02</v>
      </c>
      <c r="G9" s="22">
        <f>F9/'Dane - 31 stycznia 2020 r'!$B$1</f>
        <v>46370.214354022341</v>
      </c>
      <c r="H9" s="18">
        <f t="shared" si="0"/>
        <v>1.6443338423412179E-2</v>
      </c>
      <c r="I9" s="22">
        <f>'Dane - 31 stycznia 2020 r'!AK11</f>
        <v>185990.38999999998</v>
      </c>
      <c r="J9" s="22">
        <f>I9/'Dane - 31 stycznia 2020 r'!$B$1</f>
        <v>43381.706435285603</v>
      </c>
      <c r="K9" s="18">
        <f t="shared" si="3"/>
        <v>1.5383583842299859E-2</v>
      </c>
      <c r="L9" s="22">
        <f>'Dane - 31 stycznia 2020 r'!AQ11</f>
        <v>185990.39</v>
      </c>
      <c r="M9" s="22">
        <f>L9/'Dane - 31 stycznia 2020 r'!$B$1</f>
        <v>43381.70643528561</v>
      </c>
      <c r="N9" s="18">
        <f t="shared" si="1"/>
        <v>1.5383583842299861E-2</v>
      </c>
      <c r="O9" s="23">
        <f>'Dane - 31 stycznia 2020 r'!X11</f>
        <v>5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stycznia 2020 r'!Z12</f>
        <v>12101153.34</v>
      </c>
      <c r="G10" s="22">
        <f>F10/'Dane - 31 stycznia 2020 r'!$B$1</f>
        <v>2822558.0995031837</v>
      </c>
      <c r="H10" s="18">
        <f t="shared" si="0"/>
        <v>0.50045356374169925</v>
      </c>
      <c r="I10" s="22">
        <f>'Dane - 31 stycznia 2020 r'!AK12</f>
        <v>10676715.850000001</v>
      </c>
      <c r="J10" s="22">
        <f>I10/'Dane - 31 stycznia 2020 r'!$B$1</f>
        <v>2490312.2827887018</v>
      </c>
      <c r="K10" s="18">
        <f t="shared" si="3"/>
        <v>0.44154473099090458</v>
      </c>
      <c r="L10" s="22">
        <f>'Dane - 31 stycznia 2020 r'!AQ12</f>
        <v>10404068.640000001</v>
      </c>
      <c r="M10" s="22">
        <f>L10/'Dane - 31 stycznia 2020 r'!$B$1</f>
        <v>2426718.1302917921</v>
      </c>
      <c r="N10" s="18">
        <f t="shared" si="1"/>
        <v>0.43026917203755177</v>
      </c>
      <c r="O10" s="23">
        <f>'Dane - 31 stycznia 2020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stycznia 2020 r'!Z13</f>
        <v>27490381</v>
      </c>
      <c r="G11" s="22">
        <f>F11/'Dane - 31 stycznia 2020 r'!$B$1</f>
        <v>6412049.7749166144</v>
      </c>
      <c r="H11" s="18">
        <f t="shared" si="0"/>
        <v>0.87235959533231577</v>
      </c>
      <c r="I11" s="22">
        <f>'Dane - 31 stycznia 2020 r'!AK13</f>
        <v>26835697.870000001</v>
      </c>
      <c r="J11" s="22">
        <f>I11/'Dane - 31 stycznia 2020 r'!$B$1</f>
        <v>6259346.8779884772</v>
      </c>
      <c r="K11" s="18">
        <f t="shared" si="3"/>
        <v>0.8515843608836664</v>
      </c>
      <c r="L11" s="22">
        <f>'Dane - 31 stycznia 2020 r'!AQ13</f>
        <v>26835697.870000001</v>
      </c>
      <c r="M11" s="22">
        <f>L11/'Dane - 31 stycznia 2020 r'!$B$1</f>
        <v>6259346.8779884772</v>
      </c>
      <c r="N11" s="18">
        <f t="shared" si="1"/>
        <v>0.8515843608836664</v>
      </c>
      <c r="O11" s="23">
        <f>'Dane - 31 stycznia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stycznia 2020 r'!Z14</f>
        <v>225000</v>
      </c>
      <c r="G12" s="22">
        <f>F12/'Dane - 31 stycznia 2020 r'!$B$1</f>
        <v>52480.582184591702</v>
      </c>
      <c r="H12" s="18">
        <f t="shared" si="0"/>
        <v>7.4440542105803836E-2</v>
      </c>
      <c r="I12" s="22">
        <f>'Dane - 31 stycznia 2020 r'!AK14</f>
        <v>0</v>
      </c>
      <c r="J12" s="22">
        <f>I12/'Dane - 31 stycznia 2020 r'!$B$1</f>
        <v>0</v>
      </c>
      <c r="K12" s="18">
        <f t="shared" si="3"/>
        <v>0</v>
      </c>
      <c r="L12" s="22">
        <f>'Dane - 31 stycznia 2020 r'!AQ14</f>
        <v>0</v>
      </c>
      <c r="M12" s="22">
        <f>L12/'Dane - 31 stycznia 2020 r'!$B$1</f>
        <v>0</v>
      </c>
      <c r="N12" s="18">
        <f t="shared" si="1"/>
        <v>0</v>
      </c>
      <c r="O12" s="23">
        <f>'Dane - 31 stycznia 2020 r'!X14</f>
        <v>1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- 31 stycznia 2020 r'!Z15</f>
        <v>17443372.484999999</v>
      </c>
      <c r="G13" s="22">
        <f>F13/'Dane - 31 stycznia 2020 r'!$B$1</f>
        <v>4068614.8590021688</v>
      </c>
      <c r="H13" s="18">
        <f t="shared" si="0"/>
        <v>0.26158827848860372</v>
      </c>
      <c r="I13" s="22">
        <f>'Dane - 31 stycznia 2020 r'!AK15</f>
        <v>12800576.57</v>
      </c>
      <c r="J13" s="22">
        <f>I13/'Dane - 31 stycznia 2020 r'!$B$1</f>
        <v>2985696.4919646396</v>
      </c>
      <c r="K13" s="18">
        <f t="shared" si="3"/>
        <v>0.19196292411271385</v>
      </c>
      <c r="L13" s="22">
        <f>'Dane - 31 stycznia 2020 r'!AQ15</f>
        <v>7689438.2999999998</v>
      </c>
      <c r="M13" s="22">
        <f>L13/'Dane - 31 stycznia 2020 r'!$B$1</f>
        <v>1793538.6606955426</v>
      </c>
      <c r="N13" s="18">
        <f t="shared" si="1"/>
        <v>0.11531410735917308</v>
      </c>
      <c r="O13" s="23">
        <f>'Dane - 31 stycznia 2020 r'!X15</f>
        <v>111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stycznia 2020 r'!Z16</f>
        <v>13830985.727499999</v>
      </c>
      <c r="G14" s="22">
        <f>F14/'Dane - 31 stycznia 2020 r'!$B$1</f>
        <v>3226036.3696265714</v>
      </c>
      <c r="H14" s="18">
        <f t="shared" si="0"/>
        <v>0.51223163431750851</v>
      </c>
      <c r="I14" s="22">
        <f>'Dane - 31 stycznia 2020 r'!AK16</f>
        <v>10562700.780000001</v>
      </c>
      <c r="J14" s="22">
        <f>I14/'Dane - 31 stycznia 2020 r'!$B$1</f>
        <v>2463718.6061157375</v>
      </c>
      <c r="K14" s="18">
        <f t="shared" si="3"/>
        <v>0.39119044657738927</v>
      </c>
      <c r="L14" s="22">
        <f>'Dane - 31 stycznia 2020 r'!AQ16</f>
        <v>6337688.5099999998</v>
      </c>
      <c r="M14" s="22">
        <f>L14/'Dane - 31 stycznia 2020 r'!$B$1</f>
        <v>1478247.034263989</v>
      </c>
      <c r="N14" s="18">
        <f t="shared" si="1"/>
        <v>0.23471678788720629</v>
      </c>
      <c r="O14" s="23">
        <f>'Dane - 31 stycznia 2020 r'!X16</f>
        <v>201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- 31 stycznia 2020 r'!Z17</f>
        <v>75424500</v>
      </c>
      <c r="G15" s="22">
        <f>F15/'Dane - 31 stycznia 2020 r'!$B$1</f>
        <v>17592540.759918831</v>
      </c>
      <c r="H15" s="18">
        <f t="shared" si="0"/>
        <v>1.0018531184464028</v>
      </c>
      <c r="I15" s="22">
        <f>'Dane - 31 stycznia 2020 r'!AK17</f>
        <v>75373750</v>
      </c>
      <c r="J15" s="22">
        <f>I15/'Dane - 31 stycznia 2020 r'!$B$1</f>
        <v>17580703.473048303</v>
      </c>
      <c r="K15" s="18">
        <f t="shared" si="3"/>
        <v>1.0011790132715435</v>
      </c>
      <c r="L15" s="22">
        <f>'Dane - 31 stycznia 2020 r'!AQ17</f>
        <v>75373750</v>
      </c>
      <c r="M15" s="22">
        <f>L15/'Dane - 31 stycznia 2020 r'!$B$1</f>
        <v>17580703.473048303</v>
      </c>
      <c r="N15" s="18">
        <f t="shared" si="1"/>
        <v>1.0011790132715435</v>
      </c>
      <c r="O15" s="23">
        <f>'Dane - 31 stycznia 2020 r'!X17</f>
        <v>2644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- 31 stycznia 2020 r'!Z18</f>
        <v>33673989.717500001</v>
      </c>
      <c r="G16" s="22">
        <f>F16/'Dane - 31 stycznia 2020 r'!$B$1</f>
        <v>7854358.1548993541</v>
      </c>
      <c r="H16" s="18">
        <f t="shared" si="0"/>
        <v>0.43310494374961972</v>
      </c>
      <c r="I16" s="22">
        <f>'Dane - 31 stycznia 2020 r'!AK18</f>
        <v>24777970.32</v>
      </c>
      <c r="J16" s="22">
        <f>I16/'Dane - 31 stycznia 2020 r'!$B$1</f>
        <v>5779388.0344272619</v>
      </c>
      <c r="K16" s="18">
        <f t="shared" si="3"/>
        <v>0.31868696081760473</v>
      </c>
      <c r="L16" s="22">
        <f>'Dane - 31 stycznia 2020 r'!AQ18</f>
        <v>17050537.260000002</v>
      </c>
      <c r="M16" s="22">
        <f>L16/'Dane - 31 stycznia 2020 r'!$B$1</f>
        <v>3976987.2087327694</v>
      </c>
      <c r="N16" s="18">
        <f t="shared" si="1"/>
        <v>0.21929899138311384</v>
      </c>
      <c r="O16" s="23">
        <f>'Dane - 31 stycznia 2020 r'!X18</f>
        <v>212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- 31 stycznia 2020 r'!Z19</f>
        <v>141737411.84999999</v>
      </c>
      <c r="G17" s="22">
        <f>F17/'Dane - 31 stycznia 2020 r'!$B$1</f>
        <v>33059830.627667762</v>
      </c>
      <c r="H17" s="18">
        <f t="shared" si="0"/>
        <v>0.63196808846198826</v>
      </c>
      <c r="I17" s="22">
        <f>'Dane - 31 stycznia 2020 r'!AK19</f>
        <v>63956.1</v>
      </c>
      <c r="J17" s="22">
        <f>I17/'Dane - 31 stycznia 2020 r'!$B$1</f>
        <v>14917.5704989154</v>
      </c>
      <c r="K17" s="18">
        <f t="shared" si="3"/>
        <v>2.8516263797209843E-4</v>
      </c>
      <c r="L17" s="22">
        <f>'Dane - 31 stycznia 2020 r'!AQ19</f>
        <v>63956.1</v>
      </c>
      <c r="M17" s="22">
        <f>L17/'Dane - 31 stycznia 2020 r'!$B$1</f>
        <v>14917.5704989154</v>
      </c>
      <c r="N17" s="18">
        <f t="shared" si="1"/>
        <v>2.8516263797209843E-4</v>
      </c>
      <c r="O17" s="23">
        <f>'Dane - 31 stycznia 2020 r'!X19</f>
        <v>2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- 31 stycznia 2020 r'!Z20</f>
        <v>2999250</v>
      </c>
      <c r="G18" s="22">
        <f>F18/'Dane - 31 stycznia 2020 r'!$B$1</f>
        <v>699566.16052060737</v>
      </c>
      <c r="H18" s="18">
        <f t="shared" si="0"/>
        <v>0.12942944690483021</v>
      </c>
      <c r="I18" s="22">
        <f>'Dane - 31 stycznia 2020 r'!AK20</f>
        <v>2543513.94</v>
      </c>
      <c r="J18" s="22">
        <f>I18/'Dane - 31 stycznia 2020 r'!$B$1</f>
        <v>593267.07718144287</v>
      </c>
      <c r="K18" s="18">
        <f t="shared" si="3"/>
        <v>0.10976264147667768</v>
      </c>
      <c r="L18" s="22">
        <f>'Dane - 31 stycznia 2020 r'!AQ20</f>
        <v>820728.57</v>
      </c>
      <c r="M18" s="22">
        <f>L18/'Dane - 31 stycznia 2020 r'!$B$1</f>
        <v>191432.50297389965</v>
      </c>
      <c r="N18" s="18">
        <f t="shared" si="1"/>
        <v>3.5417669375374591E-2</v>
      </c>
      <c r="O18" s="23">
        <f>'Dane - 31 stycznia 2020 r'!X20</f>
        <v>1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- 31 stycznia 2020 r'!Z21</f>
        <v>0</v>
      </c>
      <c r="G19" s="22">
        <f>F19/'Dane - 31 stycznia 2020 r'!$B$1</f>
        <v>0</v>
      </c>
      <c r="H19" s="18">
        <f t="shared" si="0"/>
        <v>0</v>
      </c>
      <c r="I19" s="22">
        <f>'Dane - 31 stycznia 2020 r'!AK21</f>
        <v>0</v>
      </c>
      <c r="J19" s="22">
        <f>I19/'Dane - 31 stycznia 2020 r'!$B$1</f>
        <v>0</v>
      </c>
      <c r="K19" s="18">
        <f t="shared" si="3"/>
        <v>0</v>
      </c>
      <c r="L19" s="22">
        <f>'Dane - 31 stycznia 2020 r'!AQ21</f>
        <v>0</v>
      </c>
      <c r="M19" s="22">
        <f>L19/'Dane - 31 stycznia 2020 r'!$B$1</f>
        <v>0</v>
      </c>
      <c r="N19" s="18">
        <f t="shared" si="1"/>
        <v>0</v>
      </c>
      <c r="O19" s="23">
        <f>'Dane - 31 stycznia 2020 r'!X21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- 31 stycznia 2020 r'!Z22</f>
        <v>0</v>
      </c>
      <c r="G20" s="22">
        <f>F20/'Dane - 31 stycznia 2020 r'!$B$1</f>
        <v>0</v>
      </c>
      <c r="H20" s="18">
        <f t="shared" si="0"/>
        <v>0</v>
      </c>
      <c r="I20" s="22">
        <f>'Dane - 31 stycznia 2020 r'!AK22</f>
        <v>0</v>
      </c>
      <c r="J20" s="22">
        <f>I20/'Dane - 31 stycznia 2020 r'!$B$1</f>
        <v>0</v>
      </c>
      <c r="K20" s="18">
        <f t="shared" si="3"/>
        <v>0</v>
      </c>
      <c r="L20" s="22">
        <f>'Dane - 31 stycznia 2020 r'!AQ22</f>
        <v>0</v>
      </c>
      <c r="M20" s="22">
        <f>L20/'Dane - 31 stycznia 2020 r'!$B$1</f>
        <v>0</v>
      </c>
      <c r="N20" s="18">
        <f t="shared" si="1"/>
        <v>0</v>
      </c>
      <c r="O20" s="23">
        <f>'Dane - 31 stycznia 2020 r'!X22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- 31 stycznia 2020 r'!Z23</f>
        <v>964057.69500000007</v>
      </c>
      <c r="G21" s="22">
        <f>F21/'Dane - 31 stycznia 2020 r'!$B$1</f>
        <v>224863.59596949129</v>
      </c>
      <c r="H21" s="27">
        <f t="shared" si="0"/>
        <v>0.19934715954742135</v>
      </c>
      <c r="I21" s="22">
        <f>'Dane - 31 stycznia 2020 r'!AK23</f>
        <v>789062.21</v>
      </c>
      <c r="J21" s="22">
        <f>I21/'Dane - 31 stycznia 2020 r'!$B$1</f>
        <v>184046.41849182468</v>
      </c>
      <c r="K21" s="27">
        <f t="shared" si="3"/>
        <v>0.16316171852112116</v>
      </c>
      <c r="L21" s="22">
        <f>'Dane - 31 stycznia 2020 r'!AQ23</f>
        <v>30000</v>
      </c>
      <c r="M21" s="22">
        <f>L21/'Dane - 31 stycznia 2020 r'!$B$1</f>
        <v>6997.4109579455599</v>
      </c>
      <c r="N21" s="27">
        <f t="shared" si="1"/>
        <v>6.2033785088169858E-3</v>
      </c>
      <c r="O21" s="23">
        <f>'Dane - 31 stycznia 2020 r'!X23</f>
        <v>3</v>
      </c>
    </row>
    <row r="22" spans="1:15" ht="30.5" thickBot="1" x14ac:dyDescent="0.3">
      <c r="A22" s="231" t="s">
        <v>74</v>
      </c>
      <c r="B22" s="231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412305168.25749999</v>
      </c>
      <c r="G22" s="50">
        <f t="shared" si="4"/>
        <v>96168956.746087283</v>
      </c>
      <c r="H22" s="51">
        <f>G22/E22</f>
        <v>0.56915694883567547</v>
      </c>
      <c r="I22" s="50">
        <f t="shared" si="4"/>
        <v>223649598.34999999</v>
      </c>
      <c r="J22" s="50">
        <f t="shared" si="4"/>
        <v>52165605.007813774</v>
      </c>
      <c r="K22" s="51">
        <f t="shared" si="3"/>
        <v>0.30873181518236964</v>
      </c>
      <c r="L22" s="50">
        <f t="shared" si="4"/>
        <v>185339387.12999997</v>
      </c>
      <c r="M22" s="50">
        <f t="shared" si="4"/>
        <v>43229861.948079214</v>
      </c>
      <c r="N22" s="51">
        <f t="shared" si="1"/>
        <v>0.25584738732186874</v>
      </c>
      <c r="O22" s="52">
        <f t="shared" si="4"/>
        <v>3634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- 31 stycznia 2020 r'!Z25</f>
        <v>8126483.2675000001</v>
      </c>
      <c r="G23" s="31">
        <f>F23/'Dane - 31 stycznia 2020 r'!$B$1</f>
        <v>1895478.1021855248</v>
      </c>
      <c r="H23" s="32">
        <f t="shared" si="0"/>
        <v>0.12596212800275949</v>
      </c>
      <c r="I23" s="31">
        <f>'Dane - 31 stycznia 2020 r'!AK25</f>
        <v>5537752.5800000001</v>
      </c>
      <c r="J23" s="31">
        <f>I23/'Dane - 31 stycznia 2020 r'!$B$1</f>
        <v>1291664.3528561099</v>
      </c>
      <c r="K23" s="32">
        <f t="shared" si="3"/>
        <v>8.5836280758646327E-2</v>
      </c>
      <c r="L23" s="31">
        <f>'Dane - 31 stycznia 2020 r'!AQ25</f>
        <v>815308.32</v>
      </c>
      <c r="M23" s="31">
        <f>L23/'Dane - 31 stycznia 2020 r'!$B$1</f>
        <v>190168.24574907281</v>
      </c>
      <c r="N23" s="32">
        <f t="shared" si="1"/>
        <v>1.2637443231597077E-2</v>
      </c>
      <c r="O23" s="33">
        <f>'Dane - 31 stycznia 2020 r'!X25</f>
        <v>2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- 31 stycznia 2020 r'!Z26</f>
        <v>5308736.34</v>
      </c>
      <c r="G24" s="31">
        <f>F24/'Dane - 31 stycznia 2020 r'!$B$1</f>
        <v>1238246.9946119934</v>
      </c>
      <c r="H24" s="18">
        <f t="shared" si="0"/>
        <v>0.4127489982039978</v>
      </c>
      <c r="I24" s="31">
        <f>'Dane - 31 stycznia 2020 r'!AK26</f>
        <v>529687.27</v>
      </c>
      <c r="J24" s="31">
        <f>I24/'Dane - 31 stycznia 2020 r'!$B$1</f>
        <v>123547.98357940896</v>
      </c>
      <c r="K24" s="18">
        <f t="shared" si="3"/>
        <v>4.1182661193136322E-2</v>
      </c>
      <c r="L24" s="31">
        <f>'Dane - 31 stycznia 2020 r'!AQ26</f>
        <v>0</v>
      </c>
      <c r="M24" s="31">
        <f>L24/'Dane - 31 stycznia 2020 r'!$B$1</f>
        <v>0</v>
      </c>
      <c r="N24" s="18">
        <f t="shared" si="1"/>
        <v>0</v>
      </c>
      <c r="O24" s="33">
        <f>'Dane - 31 stycznia 2020 r'!X26</f>
        <v>11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208813401.33250004</v>
      </c>
      <c r="G25" s="46">
        <f t="shared" ref="G25:O25" si="5">SUM(G26:G28)</f>
        <v>48705106.088330656</v>
      </c>
      <c r="H25" s="47">
        <f t="shared" si="0"/>
        <v>0.46022043937780049</v>
      </c>
      <c r="I25" s="46">
        <f t="shared" si="5"/>
        <v>103278689.94</v>
      </c>
      <c r="J25" s="46">
        <f t="shared" si="5"/>
        <v>24089447.890280593</v>
      </c>
      <c r="K25" s="47">
        <f t="shared" si="3"/>
        <v>0.22762410726151333</v>
      </c>
      <c r="L25" s="46">
        <f t="shared" si="5"/>
        <v>54759599.510000005</v>
      </c>
      <c r="M25" s="46">
        <f t="shared" si="5"/>
        <v>12772514.055466143</v>
      </c>
      <c r="N25" s="47">
        <f t="shared" si="1"/>
        <v>0.12068903042537715</v>
      </c>
      <c r="O25" s="48">
        <f t="shared" si="5"/>
        <v>419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- 31 stycznia 2020 r'!Z28</f>
        <v>148508597.63250002</v>
      </c>
      <c r="G26" s="22">
        <f>F26/'Dane - 31 stycznia 2020 r'!$B$1</f>
        <v>34639189.61409279</v>
      </c>
      <c r="H26" s="18">
        <f t="shared" si="0"/>
        <v>0.59639199562772438</v>
      </c>
      <c r="I26" s="22">
        <f>'Dane - 31 stycznia 2020 r'!AK28</f>
        <v>83500684.199999988</v>
      </c>
      <c r="J26" s="22">
        <f>I26/'Dane - 31 stycznia 2020 r'!$B$1</f>
        <v>19476286.753901053</v>
      </c>
      <c r="K26" s="18">
        <f t="shared" si="3"/>
        <v>0.33532832765380721</v>
      </c>
      <c r="L26" s="22">
        <f>'Dane - 31 stycznia 2020 r'!AQ28</f>
        <v>51337907.539999999</v>
      </c>
      <c r="M26" s="22">
        <f>L26/'Dane - 31 stycznia 2020 r'!$B$1</f>
        <v>11974414.559279732</v>
      </c>
      <c r="N26" s="18">
        <f t="shared" si="1"/>
        <v>0.2061666301967138</v>
      </c>
      <c r="O26" s="23">
        <f>'Dane - 31 stycznia 2020 r'!X28</f>
        <v>346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- 31 stycznia 2020 r'!Z29</f>
        <v>7077620.8999999994</v>
      </c>
      <c r="G27" s="22">
        <f>F27/'Dane - 31 stycznia 2020 r'!$B$1</f>
        <v>1650834.0680614838</v>
      </c>
      <c r="H27" s="18">
        <f t="shared" si="0"/>
        <v>8.9980871995284317E-2</v>
      </c>
      <c r="I27" s="22">
        <f>'Dane - 31 stycznia 2020 r'!AK29</f>
        <v>3025233.95</v>
      </c>
      <c r="J27" s="22">
        <f>I27/'Dane - 31 stycznia 2020 r'!$B$1</f>
        <v>705626.83973596443</v>
      </c>
      <c r="K27" s="18">
        <f t="shared" si="3"/>
        <v>3.8461114639629597E-2</v>
      </c>
      <c r="L27" s="22">
        <f>'Dane - 31 stycznia 2020 r'!AQ29</f>
        <v>895495.52</v>
      </c>
      <c r="M27" s="22">
        <f>L27/'Dane - 31 stycznia 2020 r'!$B$1</f>
        <v>208871.67214797193</v>
      </c>
      <c r="N27" s="18">
        <f t="shared" si="1"/>
        <v>1.1384823925433839E-2</v>
      </c>
      <c r="O27" s="23">
        <f>'Dane - 31 stycznia 2020 r'!X29</f>
        <v>38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- 31 stycznia 2020 r'!Z30</f>
        <v>53227182.799999997</v>
      </c>
      <c r="G28" s="22">
        <f>F28/'Dane - 31 stycznia 2020 r'!$B$1</f>
        <v>12415082.406176381</v>
      </c>
      <c r="H28" s="18">
        <f t="shared" si="0"/>
        <v>0.42225004574236458</v>
      </c>
      <c r="I28" s="22">
        <f>'Dane - 31 stycznia 2020 r'!AK30</f>
        <v>16752771.789999999</v>
      </c>
      <c r="J28" s="22">
        <f>I28/'Dane - 31 stycznia 2020 r'!$B$1</f>
        <v>3907534.2966435747</v>
      </c>
      <c r="K28" s="18">
        <f t="shared" si="3"/>
        <v>0.13289936236563124</v>
      </c>
      <c r="L28" s="22">
        <f>'Dane - 31 stycznia 2020 r'!AQ30</f>
        <v>2526196.4500000002</v>
      </c>
      <c r="M28" s="22">
        <f>L28/'Dane - 31 stycznia 2020 r'!$B$1</f>
        <v>589227.82403843908</v>
      </c>
      <c r="N28" s="18">
        <f t="shared" si="1"/>
        <v>2.0040259702918169E-2</v>
      </c>
      <c r="O28" s="23">
        <f>'Dane - 31 stycznia 2020 r'!X30</f>
        <v>35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- 31 stycznia 2020 r'!Z31</f>
        <v>0</v>
      </c>
      <c r="G29" s="22">
        <f>F29/'Dane - 31 stycznia 2020 r'!$B$1</f>
        <v>0</v>
      </c>
      <c r="H29" s="18">
        <v>0</v>
      </c>
      <c r="I29" s="22">
        <f>'Dane - 31 stycznia 2020 r'!AK31</f>
        <v>0</v>
      </c>
      <c r="J29" s="22">
        <f>I29/'Dane - 31 stycznia 2020 r'!$B$1</f>
        <v>0</v>
      </c>
      <c r="K29" s="18">
        <v>0</v>
      </c>
      <c r="L29" s="22">
        <f>'Dane - 31 stycznia 2020 r'!AQ31</f>
        <v>0</v>
      </c>
      <c r="M29" s="22">
        <f>L29/'Dane - 31 stycznia 2020 r'!$B$1</f>
        <v>0</v>
      </c>
      <c r="N29" s="18">
        <v>0</v>
      </c>
      <c r="O29" s="23">
        <f>'Dane - 31 stycznia 2020 r'!X31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- 31 stycznia 2020 r'!Z32</f>
        <v>156023244.08250001</v>
      </c>
      <c r="G30" s="22">
        <f>F30/'Dane - 31 stycznia 2020 r'!$B$1</f>
        <v>36391958.594570011</v>
      </c>
      <c r="H30" s="18">
        <f t="shared" si="0"/>
        <v>0.98474745346134873</v>
      </c>
      <c r="I30" s="22">
        <f>'Dane - 31 stycznia 2020 r'!AK32</f>
        <v>156164574.12000003</v>
      </c>
      <c r="J30" s="22">
        <f>I30/'Dane - 31 stycznia 2020 r'!$B$1</f>
        <v>36424923.40633966</v>
      </c>
      <c r="K30" s="18">
        <f t="shared" si="3"/>
        <v>0.98563946410594316</v>
      </c>
      <c r="L30" s="22">
        <f>'Dane - 31 stycznia 2020 r'!AQ32</f>
        <v>156164574.12</v>
      </c>
      <c r="M30" s="22">
        <f>L30/'Dane - 31 stycznia 2020 r'!$B$1</f>
        <v>36424923.406339653</v>
      </c>
      <c r="N30" s="18">
        <f t="shared" si="1"/>
        <v>0.98563946410594294</v>
      </c>
      <c r="O30" s="23">
        <f>'Dane - 31 stycznia 2020 r'!X32</f>
        <v>909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- 31 stycznia 2020 r'!Z33</f>
        <v>2953200.62</v>
      </c>
      <c r="G31" s="22">
        <f>F31/'Dane - 31 stycznia 2020 r'!$B$1</f>
        <v>688825.27931332076</v>
      </c>
      <c r="H31" s="18">
        <f t="shared" si="0"/>
        <v>0.48852856688887997</v>
      </c>
      <c r="I31" s="22">
        <f>'Dane - 31 stycznia 2020 r'!AK33</f>
        <v>1565555.69</v>
      </c>
      <c r="J31" s="22">
        <f>I31/'Dane - 31 stycznia 2020 r'!$B$1</f>
        <v>365161.2180160007</v>
      </c>
      <c r="K31" s="18">
        <f t="shared" si="3"/>
        <v>0.25897958724539055</v>
      </c>
      <c r="L31" s="22">
        <f>'Dane - 31 stycznia 2020 r'!AQ33</f>
        <v>926601.56</v>
      </c>
      <c r="M31" s="22">
        <f>L31/'Dane - 31 stycznia 2020 r'!$B$1</f>
        <v>216127.06365311501</v>
      </c>
      <c r="N31" s="18">
        <f t="shared" si="1"/>
        <v>0.15328160542774114</v>
      </c>
      <c r="O31" s="23">
        <f>'Dane - 31 stycznia 2020 r'!X33</f>
        <v>6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- 31 stycznia 2020 r'!Z34</f>
        <v>0</v>
      </c>
      <c r="G32" s="22">
        <f>F32/'Dane - 31 stycznia 2020 r'!$B$1</f>
        <v>0</v>
      </c>
      <c r="H32" s="27">
        <f t="shared" si="0"/>
        <v>0</v>
      </c>
      <c r="I32" s="22">
        <f>'Dane - 31 stycznia 2020 r'!AK34</f>
        <v>0</v>
      </c>
      <c r="J32" s="22">
        <f>I32/'Dane - 31 stycznia 2020 r'!$B$1</f>
        <v>0</v>
      </c>
      <c r="K32" s="27">
        <f t="shared" si="3"/>
        <v>0</v>
      </c>
      <c r="L32" s="22">
        <f>'Dane - 31 stycznia 2020 r'!AQ34</f>
        <v>0</v>
      </c>
      <c r="M32" s="22">
        <f>L32/'Dane - 31 stycznia 2020 r'!$B$1</f>
        <v>0</v>
      </c>
      <c r="N32" s="27">
        <f t="shared" si="1"/>
        <v>0</v>
      </c>
      <c r="O32" s="23">
        <f>'Dane - 31 stycznia 2020 r'!X34</f>
        <v>0</v>
      </c>
    </row>
    <row r="33" spans="1:15" ht="20.5" thickBot="1" x14ac:dyDescent="0.3">
      <c r="A33" s="231" t="s">
        <v>112</v>
      </c>
      <c r="B33" s="231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381225065.64250004</v>
      </c>
      <c r="G33" s="50">
        <f t="shared" si="6"/>
        <v>88919615.059011504</v>
      </c>
      <c r="H33" s="51">
        <f t="shared" si="0"/>
        <v>0.54569126801704304</v>
      </c>
      <c r="I33" s="50">
        <f t="shared" si="6"/>
        <v>267076259.60000002</v>
      </c>
      <c r="J33" s="50">
        <f t="shared" si="6"/>
        <v>62294744.851071775</v>
      </c>
      <c r="K33" s="51">
        <f t="shared" si="3"/>
        <v>0.38229695760625593</v>
      </c>
      <c r="L33" s="50">
        <f t="shared" si="6"/>
        <v>212666083.51000002</v>
      </c>
      <c r="M33" s="50">
        <f t="shared" si="6"/>
        <v>49603732.771207981</v>
      </c>
      <c r="N33" s="51">
        <f t="shared" si="1"/>
        <v>0.30441341672852656</v>
      </c>
      <c r="O33" s="52">
        <f t="shared" si="6"/>
        <v>1347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51061423.030000001</v>
      </c>
      <c r="G34" s="40">
        <f t="shared" si="7"/>
        <v>11909925.367947191</v>
      </c>
      <c r="H34" s="41">
        <f t="shared" si="0"/>
        <v>0.73549711443389043</v>
      </c>
      <c r="I34" s="40">
        <f t="shared" si="7"/>
        <v>15350284.66</v>
      </c>
      <c r="J34" s="40">
        <f t="shared" si="7"/>
        <v>3580408.3362489212</v>
      </c>
      <c r="K34" s="41">
        <f t="shared" si="3"/>
        <v>0.22110801860213675</v>
      </c>
      <c r="L34" s="40">
        <f t="shared" si="7"/>
        <v>15350284.66</v>
      </c>
      <c r="M34" s="40">
        <f t="shared" si="7"/>
        <v>3580408.3362489212</v>
      </c>
      <c r="N34" s="41">
        <f t="shared" si="1"/>
        <v>0.22110801860213675</v>
      </c>
      <c r="O34" s="42">
        <f t="shared" si="7"/>
        <v>42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- 31 stycznia 2020 r'!Z37</f>
        <v>19551042.029999997</v>
      </c>
      <c r="G35" s="22">
        <f>F35/'Dane - 31 stycznia 2020 r'!$B$1</f>
        <v>4560222.5246658726</v>
      </c>
      <c r="H35" s="18">
        <f t="shared" si="0"/>
        <v>0.55659780626530997</v>
      </c>
      <c r="I35" s="22">
        <f>'Dane - 31 stycznia 2020 r'!AK37</f>
        <v>15341324.66</v>
      </c>
      <c r="J35" s="22">
        <f>I35/'Dane - 31 stycznia 2020 r'!$B$1</f>
        <v>3578318.4428428146</v>
      </c>
      <c r="K35" s="18">
        <f t="shared" si="3"/>
        <v>0.43675153671386713</v>
      </c>
      <c r="L35" s="22">
        <f>'Dane - 31 stycznia 2020 r'!AQ37</f>
        <v>15341324.66</v>
      </c>
      <c r="M35" s="22">
        <f>L35/'Dane - 31 stycznia 2020 r'!$B$1</f>
        <v>3578318.4428428146</v>
      </c>
      <c r="N35" s="18">
        <f t="shared" si="1"/>
        <v>0.43675153671386713</v>
      </c>
      <c r="O35" s="23">
        <f>'Dane - 31 stycznia 2020 r'!X37</f>
        <v>40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- 31 stycznia 2020 r'!Z38</f>
        <v>31510381</v>
      </c>
      <c r="G36" s="22">
        <f>F36/'Dane - 31 stycznia 2020 r'!$B$1</f>
        <v>7349702.8432813194</v>
      </c>
      <c r="H36" s="18">
        <f t="shared" si="0"/>
        <v>0.91871308508843619</v>
      </c>
      <c r="I36" s="22">
        <f>'Dane - 31 stycznia 2020 r'!AK38</f>
        <v>8960</v>
      </c>
      <c r="J36" s="22">
        <f>I36/'Dane - 31 stycznia 2020 r'!$B$1</f>
        <v>2089.8934061064074</v>
      </c>
      <c r="K36" s="18">
        <f t="shared" si="3"/>
        <v>2.6123674107248618E-4</v>
      </c>
      <c r="L36" s="22">
        <f>'Dane - 31 stycznia 2020 r'!AQ38</f>
        <v>8960</v>
      </c>
      <c r="M36" s="22">
        <f>L36/'Dane - 31 stycznia 2020 r'!$B$1</f>
        <v>2089.8934061064074</v>
      </c>
      <c r="N36" s="18">
        <f t="shared" si="1"/>
        <v>2.6123674107248618E-4</v>
      </c>
      <c r="O36" s="23">
        <f>'Dane - 31 stycznia 2020 r'!X38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- 31 stycznia 2020 r'!Z39</f>
        <v>28715072.18</v>
      </c>
      <c r="G37" s="22">
        <f>F37/'Dane - 31 stycznia 2020 r'!$B$1</f>
        <v>6697705.3576843236</v>
      </c>
      <c r="H37" s="27">
        <f t="shared" si="0"/>
        <v>0.90091810225376956</v>
      </c>
      <c r="I37" s="22">
        <f>'Dane - 31 stycznia 2020 r'!AK39</f>
        <v>22628094.190000001</v>
      </c>
      <c r="J37" s="22">
        <f>I37/'Dane - 31 stycznia 2020 r'!$B$1</f>
        <v>5277935.8080843426</v>
      </c>
      <c r="K37" s="27">
        <f t="shared" si="3"/>
        <v>0.70994283237334876</v>
      </c>
      <c r="L37" s="22">
        <f>'Dane - 31 stycznia 2020 r'!AQ39</f>
        <v>20024223.780000001</v>
      </c>
      <c r="M37" s="22">
        <f>L37/'Dane - 31 stycznia 2020 r'!$B$1</f>
        <v>4670590.7634175355</v>
      </c>
      <c r="N37" s="27">
        <f t="shared" si="1"/>
        <v>0.62824796587303589</v>
      </c>
      <c r="O37" s="23">
        <f>'Dane - 31 stycznia 2020 r'!X39</f>
        <v>3</v>
      </c>
    </row>
    <row r="38" spans="1:15" ht="11" thickBot="1" x14ac:dyDescent="0.3">
      <c r="A38" s="231" t="s">
        <v>133</v>
      </c>
      <c r="B38" s="231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79776495.210000008</v>
      </c>
      <c r="G38" s="50">
        <f t="shared" si="8"/>
        <v>18607630.725631513</v>
      </c>
      <c r="H38" s="51">
        <f t="shared" si="0"/>
        <v>0.7875466096978383</v>
      </c>
      <c r="I38" s="50">
        <f t="shared" si="8"/>
        <v>37978378.850000001</v>
      </c>
      <c r="J38" s="50">
        <f t="shared" si="8"/>
        <v>8858344.1443332639</v>
      </c>
      <c r="K38" s="51">
        <f t="shared" si="3"/>
        <v>0.3749192469085606</v>
      </c>
      <c r="L38" s="50">
        <f t="shared" si="8"/>
        <v>35374508.439999998</v>
      </c>
      <c r="M38" s="50">
        <f t="shared" si="8"/>
        <v>8250999.0996664567</v>
      </c>
      <c r="N38" s="51">
        <f t="shared" si="1"/>
        <v>0.34921406509918262</v>
      </c>
      <c r="O38" s="52">
        <f t="shared" si="8"/>
        <v>45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- 31 stycznia 2020 r'!Z41</f>
        <v>84839.35</v>
      </c>
      <c r="G39" s="31">
        <f>F39/'Dane - 31 stycznia 2020 r'!$B$1</f>
        <v>19788.526578499288</v>
      </c>
      <c r="H39" s="32">
        <f t="shared" si="0"/>
        <v>0.93122478016467236</v>
      </c>
      <c r="I39" s="31">
        <f>'Dane - 31 stycznia 2020 r'!AK41</f>
        <v>84839.35</v>
      </c>
      <c r="J39" s="31">
        <f>I39/'Dane - 31 stycznia 2020 r'!$B$1</f>
        <v>19788.526578499288</v>
      </c>
      <c r="K39" s="32">
        <f t="shared" si="3"/>
        <v>0.93122478016467236</v>
      </c>
      <c r="L39" s="31">
        <f>'Dane - 31 stycznia 2020 r'!AQ41</f>
        <v>84839.35</v>
      </c>
      <c r="M39" s="31">
        <f>L39/'Dane - 31 stycznia 2020 r'!$B$1</f>
        <v>19788.526578499288</v>
      </c>
      <c r="N39" s="32">
        <f t="shared" si="1"/>
        <v>0.93122478016467236</v>
      </c>
      <c r="O39" s="33">
        <f>'Dane - 31 stycznia 2020 r'!X41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- 31 stycznia 2020 r'!Z42</f>
        <v>185776483.15050003</v>
      </c>
      <c r="G40" s="31">
        <f>F40/'Dane - 31 stycznia 2020 r'!$B$1</f>
        <v>43331813.297529921</v>
      </c>
      <c r="H40" s="18">
        <f t="shared" si="0"/>
        <v>0.56108083416720322</v>
      </c>
      <c r="I40" s="31">
        <f>'Dane - 31 stycznia 2020 r'!AK42</f>
        <v>133025944.18000001</v>
      </c>
      <c r="J40" s="31">
        <f>I40/'Dane - 31 stycznia 2020 r'!$B$1</f>
        <v>31027906.64987288</v>
      </c>
      <c r="K40" s="18">
        <f t="shared" si="3"/>
        <v>0.40176402556791169</v>
      </c>
      <c r="L40" s="31">
        <f>'Dane - 31 stycznia 2020 r'!AQ42</f>
        <v>102260485.65000001</v>
      </c>
      <c r="M40" s="31">
        <f>L40/'Dane - 31 stycznia 2020 r'!$B$1</f>
        <v>23851954.761738159</v>
      </c>
      <c r="N40" s="18">
        <f t="shared" si="1"/>
        <v>0.30884640304211125</v>
      </c>
      <c r="O40" s="33">
        <f>'Dane - 31 stycznia 2020 r'!X42</f>
        <v>1487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- 31 stycznia 2020 r'!Z43</f>
        <v>2721288.9099999997</v>
      </c>
      <c r="G41" s="31">
        <f>F41/'Dane - 31 stycznia 2020 r'!$B$1</f>
        <v>634732.56128565758</v>
      </c>
      <c r="H41" s="27">
        <f t="shared" si="0"/>
        <v>0.25912062770585198</v>
      </c>
      <c r="I41" s="31">
        <f>'Dane - 31 stycznia 2020 r'!AK43</f>
        <v>2439225.4999999995</v>
      </c>
      <c r="J41" s="31">
        <f>I41/'Dane - 31 stycznia 2020 r'!$B$1</f>
        <v>568942.10808667447</v>
      </c>
      <c r="K41" s="27">
        <f t="shared" si="3"/>
        <v>0.23226260186983255</v>
      </c>
      <c r="L41" s="31">
        <f>'Dane - 31 stycznia 2020 r'!AQ43</f>
        <v>1688283.5899999999</v>
      </c>
      <c r="M41" s="31">
        <f>L41/'Dane - 31 stycznia 2020 r'!$B$1</f>
        <v>393787.13642618892</v>
      </c>
      <c r="N41" s="27">
        <f t="shared" si="1"/>
        <v>0.16075805181093</v>
      </c>
      <c r="O41" s="33">
        <f>'Dane - 31 stycznia 2020 r'!X43</f>
        <v>56</v>
      </c>
    </row>
    <row r="42" spans="1:15" ht="11" thickBot="1" x14ac:dyDescent="0.3">
      <c r="A42" s="231" t="s">
        <v>140</v>
      </c>
      <c r="B42" s="231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188582611.41050002</v>
      </c>
      <c r="G42" s="50">
        <f t="shared" si="9"/>
        <v>43986334.385394081</v>
      </c>
      <c r="H42" s="51">
        <f t="shared" si="0"/>
        <v>0.55189883494213621</v>
      </c>
      <c r="I42" s="50">
        <f t="shared" si="9"/>
        <v>135550009.03</v>
      </c>
      <c r="J42" s="50">
        <f t="shared" si="9"/>
        <v>31616637.284538057</v>
      </c>
      <c r="K42" s="51">
        <f t="shared" si="3"/>
        <v>0.39669559934775472</v>
      </c>
      <c r="L42" s="50">
        <f t="shared" si="9"/>
        <v>104033608.59</v>
      </c>
      <c r="M42" s="50">
        <f>SUM(M39:M41)</f>
        <v>24265530.424742848</v>
      </c>
      <c r="N42" s="51">
        <f t="shared" si="1"/>
        <v>0.30446087762919993</v>
      </c>
      <c r="O42" s="52">
        <f t="shared" si="9"/>
        <v>1548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- 31 stycznia 2020 r'!Z45</f>
        <v>21614159.637500003</v>
      </c>
      <c r="G43" s="31">
        <f>F43/'Dane - 31 stycznia 2020 r'!$B$1</f>
        <v>5041438.583140905</v>
      </c>
      <c r="H43" s="32">
        <f t="shared" si="0"/>
        <v>0.28843888002884166</v>
      </c>
      <c r="I43" s="31">
        <f>'Dane - 31 stycznia 2020 r'!AK45</f>
        <v>20546306.609999999</v>
      </c>
      <c r="J43" s="31">
        <f>I43/'Dane - 31 stycznia 2020 r'!$B$1</f>
        <v>4792365.033937443</v>
      </c>
      <c r="K43" s="32">
        <f t="shared" si="3"/>
        <v>0.27418848415626196</v>
      </c>
      <c r="L43" s="31">
        <f>'Dane - 31 stycznia 2020 r'!AQ45</f>
        <v>15877208.210000001</v>
      </c>
      <c r="M43" s="31">
        <f>L43/'Dane - 31 stycznia 2020 r'!$B$1</f>
        <v>3703311.6903412407</v>
      </c>
      <c r="N43" s="32">
        <f t="shared" si="1"/>
        <v>0.21187981540266024</v>
      </c>
      <c r="O43" s="33">
        <f>'Dane - 31 stycznia 2020 r'!X45</f>
        <v>18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- 31 stycznia 2020 r'!Z46</f>
        <v>0</v>
      </c>
      <c r="G44" s="31">
        <f>F44/'Dane - 31 stycznia 2020 r'!$B$1</f>
        <v>0</v>
      </c>
      <c r="H44" s="18">
        <f t="shared" si="0"/>
        <v>0</v>
      </c>
      <c r="I44" s="31">
        <f>'Dane - 31 stycznia 2020 r'!AK46</f>
        <v>0</v>
      </c>
      <c r="J44" s="31">
        <f>I44/'Dane - 31 stycznia 2020 r'!$B$1</f>
        <v>0</v>
      </c>
      <c r="K44" s="18">
        <f t="shared" si="3"/>
        <v>0</v>
      </c>
      <c r="L44" s="31">
        <f>'Dane - 31 stycznia 2020 r'!AQ46</f>
        <v>0</v>
      </c>
      <c r="M44" s="31">
        <f>L44/'Dane - 31 stycznia 2020 r'!$B$1</f>
        <v>0</v>
      </c>
      <c r="N44" s="18">
        <f t="shared" si="1"/>
        <v>0</v>
      </c>
      <c r="O44" s="33">
        <f>'Dane - 31 stycznia 2020 r'!X46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- 31 stycznia 2020 r'!Z47</f>
        <v>30113494.622499999</v>
      </c>
      <c r="G45" s="31">
        <f>F45/'Dane - 31 stycznia 2020 r'!$B$1</f>
        <v>7023883.2417838732</v>
      </c>
      <c r="H45" s="18">
        <f t="shared" si="0"/>
        <v>0.51210758242297649</v>
      </c>
      <c r="I45" s="31">
        <f>'Dane - 31 stycznia 2020 r'!AK47</f>
        <v>11735002.15</v>
      </c>
      <c r="J45" s="31">
        <f>I45/'Dane - 31 stycznia 2020 r'!$B$1</f>
        <v>2737154.4211974903</v>
      </c>
      <c r="K45" s="18">
        <f t="shared" si="3"/>
        <v>0.19956446955428184</v>
      </c>
      <c r="L45" s="31">
        <f>'Dane - 31 stycznia 2020 r'!AQ47</f>
        <v>6763016.1699999999</v>
      </c>
      <c r="M45" s="31">
        <f>L45/'Dane - 31 stycznia 2020 r'!$B$1</f>
        <v>1577453.4485573671</v>
      </c>
      <c r="N45" s="18">
        <f t="shared" si="1"/>
        <v>0.11501128992576118</v>
      </c>
      <c r="O45" s="33">
        <f>'Dane - 31 stycznia 2020 r'!X47</f>
        <v>13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- 31 stycznia 2020 r'!Z48</f>
        <v>49700448.435000002</v>
      </c>
      <c r="G46" s="31">
        <f>F46/'Dane - 31 stycznia 2020 r'!$B$1</f>
        <v>11592482.083129242</v>
      </c>
      <c r="H46" s="27">
        <f t="shared" si="0"/>
        <v>0.41550114993294773</v>
      </c>
      <c r="I46" s="31">
        <f>'Dane - 31 stycznia 2020 r'!AK48</f>
        <v>28852041.32</v>
      </c>
      <c r="J46" s="31">
        <f>I46/'Dane - 31 stycznia 2020 r'!$B$1</f>
        <v>6729653.0030555362</v>
      </c>
      <c r="K46" s="27">
        <f t="shared" si="3"/>
        <v>0.24120620082636329</v>
      </c>
      <c r="L46" s="31">
        <f>'Dane - 31 stycznia 2020 r'!AQ48</f>
        <v>23064405.989999998</v>
      </c>
      <c r="M46" s="31">
        <f>L46/'Dane - 31 stycznia 2020 r'!$B$1</f>
        <v>5379704.2404310396</v>
      </c>
      <c r="N46" s="27">
        <f t="shared" si="1"/>
        <v>0.19282094051724155</v>
      </c>
      <c r="O46" s="33">
        <f>'Dane - 31 stycznia 2020 r'!X48</f>
        <v>54</v>
      </c>
    </row>
    <row r="47" spans="1:15" ht="11" thickBot="1" x14ac:dyDescent="0.3">
      <c r="A47" s="231" t="s">
        <v>147</v>
      </c>
      <c r="B47" s="231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101428102.69500001</v>
      </c>
      <c r="G47" s="50">
        <f t="shared" si="10"/>
        <v>23657803.90805402</v>
      </c>
      <c r="H47" s="51">
        <f t="shared" si="0"/>
        <v>0.384036542700533</v>
      </c>
      <c r="I47" s="50">
        <f t="shared" si="10"/>
        <v>61133350.079999998</v>
      </c>
      <c r="J47" s="50">
        <f t="shared" si="10"/>
        <v>14259172.458190471</v>
      </c>
      <c r="K47" s="51">
        <f t="shared" si="3"/>
        <v>0.23146879202722087</v>
      </c>
      <c r="L47" s="50">
        <f t="shared" si="10"/>
        <v>45704630.370000005</v>
      </c>
      <c r="M47" s="50">
        <f t="shared" si="10"/>
        <v>10660469.379329648</v>
      </c>
      <c r="N47" s="51">
        <f t="shared" si="1"/>
        <v>0.17305113441272957</v>
      </c>
      <c r="O47" s="52">
        <f t="shared" si="10"/>
        <v>85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- 31 stycznia 2020 r'!Z50</f>
        <v>0</v>
      </c>
      <c r="G48" s="31">
        <f>F48/'Dane - 31 stycznia 2020 r'!$B$1</f>
        <v>0</v>
      </c>
      <c r="H48" s="32">
        <f t="shared" si="0"/>
        <v>0</v>
      </c>
      <c r="I48" s="31">
        <f>'Dane - 31 stycznia 2020 r'!AK50</f>
        <v>0</v>
      </c>
      <c r="J48" s="31">
        <f>I48/'Dane - 31 stycznia 2020 r'!$B$1</f>
        <v>0</v>
      </c>
      <c r="K48" s="32">
        <f t="shared" si="3"/>
        <v>0</v>
      </c>
      <c r="L48" s="31">
        <f>'Dane - 31 stycznia 2020 r'!AQ50</f>
        <v>0</v>
      </c>
      <c r="M48" s="31">
        <f>L48/'Dane - 31 stycznia 2020 r'!$B$1</f>
        <v>0</v>
      </c>
      <c r="N48" s="32">
        <f t="shared" si="1"/>
        <v>0</v>
      </c>
      <c r="O48" s="33">
        <f>'Dane - 31 stycznia 2020 r'!X50</f>
        <v>0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- 31 stycznia 2020 r'!Z51</f>
        <v>0</v>
      </c>
      <c r="G49" s="31">
        <f>F49/'Dane - 31 stycznia 2020 r'!$B$1</f>
        <v>0</v>
      </c>
      <c r="H49" s="18">
        <f t="shared" si="0"/>
        <v>0</v>
      </c>
      <c r="I49" s="31">
        <f>'Dane - 31 stycznia 2020 r'!AK51</f>
        <v>0</v>
      </c>
      <c r="J49" s="31">
        <f>I49/'Dane - 31 stycznia 2020 r'!$B$1</f>
        <v>0</v>
      </c>
      <c r="K49" s="18">
        <f t="shared" si="3"/>
        <v>0</v>
      </c>
      <c r="L49" s="31">
        <f>'Dane - 31 stycznia 2020 r'!AQ51</f>
        <v>0</v>
      </c>
      <c r="M49" s="31">
        <f>L49/'Dane - 31 stycznia 2020 r'!$B$1</f>
        <v>0</v>
      </c>
      <c r="N49" s="18">
        <f t="shared" si="1"/>
        <v>0</v>
      </c>
      <c r="O49" s="33">
        <f>'Dane - 31 stycznia 2020 r'!X51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- 31 stycznia 2020 r'!Z52</f>
        <v>0</v>
      </c>
      <c r="G50" s="31">
        <f>F50/'Dane - 31 stycznia 2020 r'!$B$1</f>
        <v>0</v>
      </c>
      <c r="H50" s="27">
        <f t="shared" si="0"/>
        <v>0</v>
      </c>
      <c r="I50" s="31">
        <f>'Dane - 31 stycznia 2020 r'!AK52</f>
        <v>0</v>
      </c>
      <c r="J50" s="31">
        <f>I50/'Dane - 31 stycznia 2020 r'!$B$1</f>
        <v>0</v>
      </c>
      <c r="K50" s="27">
        <f t="shared" si="3"/>
        <v>0</v>
      </c>
      <c r="L50" s="31">
        <f>'Dane - 31 stycznia 2020 r'!AQ52</f>
        <v>0</v>
      </c>
      <c r="M50" s="31">
        <f>L50/'Dane - 31 stycznia 2020 r'!$B$1</f>
        <v>0</v>
      </c>
      <c r="N50" s="27">
        <f t="shared" si="1"/>
        <v>0</v>
      </c>
      <c r="O50" s="33">
        <f>'Dane - 31 stycznia 2020 r'!X52</f>
        <v>0</v>
      </c>
    </row>
    <row r="51" spans="1:15" ht="11" thickBot="1" x14ac:dyDescent="0.3">
      <c r="A51" s="231" t="s">
        <v>156</v>
      </c>
      <c r="B51" s="231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3">
      <c r="A52" s="231" t="s">
        <v>165</v>
      </c>
      <c r="B52" s="231"/>
      <c r="C52" s="49" t="s">
        <v>163</v>
      </c>
      <c r="D52" s="50">
        <v>42497556</v>
      </c>
      <c r="E52" s="50">
        <v>31873167</v>
      </c>
      <c r="F52" s="50">
        <f>'Dane - 31 stycznia 2020 r'!Z54</f>
        <v>65514422.935000002</v>
      </c>
      <c r="G52" s="50">
        <f>F52/'Dane - 31 stycznia 2020 r'!$B$1</f>
        <v>15281044.698294964</v>
      </c>
      <c r="H52" s="51">
        <f t="shared" si="0"/>
        <v>0.47943289407968037</v>
      </c>
      <c r="I52" s="50">
        <f>'Dane - 31 stycznia 2020 r'!AK54-'Dane - 31 stycznia 2020 r'!AM54</f>
        <v>49816125.989999995</v>
      </c>
      <c r="J52" s="50">
        <f>I52/'Dane - 31 stycznia 2020 r'!B1</f>
        <v>11619463.529494086</v>
      </c>
      <c r="K52" s="51">
        <f t="shared" si="3"/>
        <v>0.36455315311133302</v>
      </c>
      <c r="L52" s="50">
        <f>'Dane - 31 stycznia 2020 r'!AQ54</f>
        <v>49816125.990000002</v>
      </c>
      <c r="M52" s="50">
        <f>L52/'Dane - 31 stycznia 2020 r'!$B$1</f>
        <v>11619463.529494088</v>
      </c>
      <c r="N52" s="51">
        <f t="shared" si="1"/>
        <v>0.36455315311133307</v>
      </c>
      <c r="O52" s="52">
        <f>'Dane - 31 stycznia 2020 r'!X54</f>
        <v>76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1228831866.1505001</v>
      </c>
      <c r="G53" s="35">
        <f t="shared" si="12"/>
        <v>286621385.52247334</v>
      </c>
      <c r="H53" s="28">
        <f t="shared" si="0"/>
        <v>0.53970602580178018</v>
      </c>
      <c r="I53" s="35">
        <f t="shared" si="12"/>
        <v>775203721.89999998</v>
      </c>
      <c r="J53" s="35">
        <f t="shared" si="12"/>
        <v>180813967.27544144</v>
      </c>
      <c r="K53" s="28">
        <f t="shared" si="3"/>
        <v>0.34047141147473831</v>
      </c>
      <c r="L53" s="35">
        <f t="shared" si="12"/>
        <v>632934344.02999997</v>
      </c>
      <c r="M53" s="35">
        <f t="shared" si="12"/>
        <v>147630057.15252024</v>
      </c>
      <c r="N53" s="28">
        <f t="shared" si="1"/>
        <v>0.27798634525974364</v>
      </c>
      <c r="O53" s="36">
        <f t="shared" si="12"/>
        <v>6735</v>
      </c>
    </row>
    <row r="54" spans="1:15" x14ac:dyDescent="0.25">
      <c r="A54" s="6" t="s">
        <v>203</v>
      </c>
    </row>
    <row r="55" spans="1:15" x14ac:dyDescent="0.25">
      <c r="A55" s="6" t="s">
        <v>210</v>
      </c>
    </row>
    <row r="56" spans="1:15" x14ac:dyDescent="0.25">
      <c r="A56" s="6" t="s">
        <v>217</v>
      </c>
    </row>
  </sheetData>
  <customSheetViews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1"/>
    </customSheetView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2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65" t="s">
        <v>186</v>
      </c>
      <c r="B1" s="268" t="s">
        <v>187</v>
      </c>
      <c r="C1" s="192" t="s">
        <v>204</v>
      </c>
      <c r="D1" s="192" t="s">
        <v>205</v>
      </c>
      <c r="E1" s="192" t="s">
        <v>206</v>
      </c>
      <c r="F1" s="192" t="s">
        <v>212</v>
      </c>
      <c r="G1" s="192" t="s">
        <v>207</v>
      </c>
      <c r="H1" s="192" t="s">
        <v>213</v>
      </c>
      <c r="I1" s="192" t="s">
        <v>208</v>
      </c>
      <c r="J1" s="192" t="s">
        <v>209</v>
      </c>
      <c r="K1" s="277" t="s">
        <v>216</v>
      </c>
      <c r="L1" s="280" t="s">
        <v>214</v>
      </c>
      <c r="M1" s="283" t="s">
        <v>215</v>
      </c>
    </row>
    <row r="2" spans="1:13" ht="15.5" x14ac:dyDescent="0.35">
      <c r="A2" s="266"/>
      <c r="B2" s="269"/>
      <c r="C2" s="193"/>
      <c r="D2" s="193"/>
      <c r="E2" s="193"/>
      <c r="F2" s="193"/>
      <c r="G2" s="193"/>
      <c r="H2" s="193"/>
      <c r="I2" s="193"/>
      <c r="J2" s="193"/>
      <c r="K2" s="278"/>
      <c r="L2" s="281"/>
      <c r="M2" s="284"/>
    </row>
    <row r="3" spans="1:13" ht="16" thickBot="1" x14ac:dyDescent="0.4">
      <c r="A3" s="267"/>
      <c r="B3" s="270"/>
      <c r="C3" s="194"/>
      <c r="D3" s="194"/>
      <c r="E3" s="194"/>
      <c r="F3" s="194"/>
      <c r="G3" s="194"/>
      <c r="H3" s="194"/>
      <c r="I3" s="194"/>
      <c r="J3" s="194"/>
      <c r="K3" s="279"/>
      <c r="L3" s="282"/>
      <c r="M3" s="285"/>
    </row>
    <row r="4" spans="1:13" ht="18" thickTop="1" thickBot="1" x14ac:dyDescent="0.4">
      <c r="A4" s="261" t="s">
        <v>188</v>
      </c>
      <c r="B4" s="262"/>
      <c r="C4" s="262"/>
      <c r="D4" s="262"/>
      <c r="E4" s="262"/>
      <c r="F4" s="262"/>
      <c r="G4" s="262"/>
      <c r="H4" s="262"/>
      <c r="I4" s="262"/>
      <c r="J4" s="262"/>
      <c r="K4" s="173"/>
      <c r="L4" s="173"/>
      <c r="M4" s="196"/>
    </row>
    <row r="5" spans="1:13" ht="32" thickTop="1" thickBot="1" x14ac:dyDescent="0.4">
      <c r="A5" s="87" t="s">
        <v>189</v>
      </c>
      <c r="B5" s="98" t="s">
        <v>98</v>
      </c>
      <c r="C5" s="98">
        <f>'Dane - 31 stycznia 2020 r'!C17</f>
        <v>2745</v>
      </c>
      <c r="D5" s="99">
        <f>'Dane - 31 stycznia 2020 r'!D17/'Dane - 31 stycznia 2020 r'!$B$1</f>
        <v>36797389.965712689</v>
      </c>
      <c r="E5" s="98">
        <f>'Dane - 31 stycznia 2020 r'!X17</f>
        <v>2644</v>
      </c>
      <c r="F5" s="99">
        <f>'Dane - 31 stycznia 2020 r'!Y17/'Dane - 31 stycznia 2020 r'!$B$1</f>
        <v>35185081.519837663</v>
      </c>
      <c r="G5" s="98">
        <f>'Dane - 31 stycznia 2020 r'!AB17</f>
        <v>2645</v>
      </c>
      <c r="H5" s="99">
        <f>'Dane - 31 stycznia 2020 r'!AD17/'Dane - 31 stycznia 2020 r'!$B$1</f>
        <v>35189606.512257129</v>
      </c>
      <c r="I5" s="98">
        <f>'Dane - 31 stycznia 2020 r'!AO17</f>
        <v>2642</v>
      </c>
      <c r="J5" s="99">
        <f>'Dane - 31 stycznia 2020 r'!AP17/'Dane - 31 stycznia 2020 r'!$B$1</f>
        <v>35161406.946096607</v>
      </c>
      <c r="K5" s="100">
        <v>3000</v>
      </c>
      <c r="L5" s="100">
        <f>G5</f>
        <v>2645</v>
      </c>
      <c r="M5" s="179">
        <f>L5/K5</f>
        <v>0.88166666666666671</v>
      </c>
    </row>
    <row r="6" spans="1:13" ht="43.5" customHeight="1" thickTop="1" thickBot="1" x14ac:dyDescent="0.4">
      <c r="A6" s="263" t="s">
        <v>190</v>
      </c>
      <c r="B6" s="98" t="s">
        <v>88</v>
      </c>
      <c r="C6" s="98">
        <f>'Dane - 31 stycznia 2020 r'!C12</f>
        <v>13</v>
      </c>
      <c r="D6" s="99">
        <f>'Dane - 31 stycznia 2020 r'!D12/'Dane - 31 stycznia 2020 r'!$B$1</f>
        <v>7061998.4022578308</v>
      </c>
      <c r="E6" s="98">
        <f>'Dane - 31 stycznia 2020 r'!X12</f>
        <v>8</v>
      </c>
      <c r="F6" s="99">
        <f>'Dane - 31 stycznia 2020 r'!Y12/'Dane - 31 stycznia 2020 r'!$B$1</f>
        <v>3763410.8086674595</v>
      </c>
      <c r="G6" s="98">
        <f>'Dane - 31 stycznia 2020 r'!AB12</f>
        <v>7</v>
      </c>
      <c r="H6" s="99">
        <f>'Dane - 31 stycznia 2020 r'!AD12/'Dane - 31 stycznia 2020 r'!$B$1</f>
        <v>3218563.0326779094</v>
      </c>
      <c r="I6" s="98">
        <f>'Dane - 31 stycznia 2020 r'!AO12</f>
        <v>7</v>
      </c>
      <c r="J6" s="99">
        <f>'Dane - 31 stycznia 2020 r'!AP12/'Dane - 31 stycznia 2020 r'!$B$1</f>
        <v>3235624.1853847411</v>
      </c>
      <c r="K6" s="271">
        <v>122</v>
      </c>
      <c r="L6" s="273">
        <f>G6+G7+G8</f>
        <v>167</v>
      </c>
      <c r="M6" s="276">
        <f>L6/K6</f>
        <v>1.3688524590163935</v>
      </c>
    </row>
    <row r="7" spans="1:13" ht="39.75" customHeight="1" thickTop="1" thickBot="1" x14ac:dyDescent="0.4">
      <c r="A7" s="264"/>
      <c r="B7" s="98" t="s">
        <v>100</v>
      </c>
      <c r="C7" s="98">
        <f>'Dane - 31 stycznia 2020 r'!C18</f>
        <v>365</v>
      </c>
      <c r="D7" s="99">
        <f>'Dane - 31 stycznia 2020 r'!D18/'Dane - 31 stycznia 2020 r'!$B$1</f>
        <v>21724245.693093557</v>
      </c>
      <c r="E7" s="98">
        <f>'Dane - 31 stycznia 2020 r'!X18</f>
        <v>212</v>
      </c>
      <c r="F7" s="99">
        <f>'Dane - 31 stycznia 2020 r'!Y18/'Dane - 31 stycznia 2020 r'!$B$1</f>
        <v>10472477.603619995</v>
      </c>
      <c r="G7" s="98">
        <f>'Dane - 31 stycznia 2020 r'!AB18</f>
        <v>158</v>
      </c>
      <c r="H7" s="99">
        <f>'Dane - 31 stycznia 2020 r'!AD18/'Dane - 31 stycznia 2020 r'!$B$1</f>
        <v>7109071.7094674967</v>
      </c>
      <c r="I7" s="98">
        <f>'Dane - 31 stycznia 2020 r'!AO18</f>
        <v>123</v>
      </c>
      <c r="J7" s="99">
        <f>'Dane - 31 stycznia 2020 r'!AP18/'Dane - 31 stycznia 2020 r'!$B$1</f>
        <v>5302649.6606255686</v>
      </c>
      <c r="K7" s="272"/>
      <c r="L7" s="274"/>
      <c r="M7" s="276"/>
    </row>
    <row r="8" spans="1:13" ht="51" customHeight="1" thickTop="1" thickBot="1" x14ac:dyDescent="0.4">
      <c r="A8" s="264"/>
      <c r="B8" s="98" t="s">
        <v>102</v>
      </c>
      <c r="C8" s="98">
        <f>'Dane - 31 stycznia 2020 r'!C19</f>
        <v>34</v>
      </c>
      <c r="D8" s="99">
        <f>'Dane - 31 stycznia 2020 r'!D19/'Dane - 31 stycznia 2020 r'!$B$1</f>
        <v>106477592.49177805</v>
      </c>
      <c r="E8" s="98">
        <f>'Dane - 31 stycznia 2020 r'!X19</f>
        <v>2</v>
      </c>
      <c r="F8" s="99">
        <f>'Dane - 31 stycznia 2020 r'!Y19/'Dane - 31 stycznia 2020 r'!$B$1</f>
        <v>44079774.172556154</v>
      </c>
      <c r="G8" s="98">
        <f>'Dane - 31 stycznia 2020 r'!AB19</f>
        <v>2</v>
      </c>
      <c r="H8" s="99">
        <f>'Dane - 31 stycznia 2020 r'!AD19/'Dane - 31 stycznia 2020 r'!$B$1</f>
        <v>37349.383061600543</v>
      </c>
      <c r="I8" s="98">
        <f>'Dane - 31 stycznia 2020 r'!AO19</f>
        <v>1</v>
      </c>
      <c r="J8" s="99">
        <f>'Dane - 31 stycznia 2020 r'!AP19/'Dane - 31 stycznia 2020 r'!$B$1</f>
        <v>19890.096331024186</v>
      </c>
      <c r="K8" s="272"/>
      <c r="L8" s="275"/>
      <c r="M8" s="276"/>
    </row>
    <row r="9" spans="1:13" ht="16.5" thickTop="1" thickBot="1" x14ac:dyDescent="0.4">
      <c r="A9" s="255" t="s">
        <v>191</v>
      </c>
      <c r="B9" s="256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- 31 stycznia 2020 r'!AP4/'Dane - 31 stycznia 2020 r'!$B$1</f>
        <v>73533183.08259277</v>
      </c>
      <c r="M9" s="179">
        <f>L9/K9</f>
        <v>0.30320045370065501</v>
      </c>
    </row>
    <row r="10" spans="1:13" ht="18" thickTop="1" thickBot="1" x14ac:dyDescent="0.4">
      <c r="A10" s="251" t="s">
        <v>211</v>
      </c>
      <c r="B10" s="252"/>
      <c r="C10" s="252"/>
      <c r="D10" s="252"/>
      <c r="E10" s="252"/>
      <c r="F10" s="252"/>
      <c r="G10" s="252"/>
      <c r="H10" s="252"/>
      <c r="I10" s="252"/>
      <c r="J10" s="252"/>
      <c r="K10" s="173"/>
      <c r="L10" s="173"/>
      <c r="M10" s="196"/>
    </row>
    <row r="11" spans="1:13" ht="15.5" thickTop="1" thickBot="1" x14ac:dyDescent="0.4">
      <c r="A11" s="253" t="s">
        <v>192</v>
      </c>
      <c r="B11" s="98" t="s">
        <v>119</v>
      </c>
      <c r="C11" s="98">
        <f>'Dane - 31 stycznia 2020 r'!C28</f>
        <v>709</v>
      </c>
      <c r="D11" s="99">
        <f>'Dane - 31 stycznia 2020 r'!D28/'Dane - 31 stycznia 2020 r'!$B$1</f>
        <v>113805955.31220116</v>
      </c>
      <c r="E11" s="98">
        <f>'Dane - 31 stycznia 2020 r'!X28</f>
        <v>346</v>
      </c>
      <c r="F11" s="99">
        <f>'Dane - 31 stycznia 2020 r'!Y28/'Dane - 31 stycznia 2020 r'!$B$1</f>
        <v>46185586.434352629</v>
      </c>
      <c r="G11" s="98">
        <f>'Dane - 31 stycznia 2020 r'!AB28</f>
        <v>186</v>
      </c>
      <c r="H11" s="99">
        <f>'Dane - 31 stycznia 2020 r'!AD28/'Dane - 31 stycznia 2020 r'!$B$1</f>
        <v>19435174.095584631</v>
      </c>
      <c r="I11" s="98">
        <f>'Dane - 31 stycznia 2020 r'!AO28</f>
        <v>158</v>
      </c>
      <c r="J11" s="99">
        <f>'Dane - 31 stycznia 2020 r'!AP28/'Dane - 31 stycznia 2020 r'!$B$1</f>
        <v>15965870.846453479</v>
      </c>
      <c r="K11" s="271">
        <v>560</v>
      </c>
      <c r="L11" s="273">
        <f>G11+G12+G13</f>
        <v>219</v>
      </c>
      <c r="M11" s="276">
        <f>L11/K11</f>
        <v>0.39107142857142857</v>
      </c>
    </row>
    <row r="12" spans="1:13" ht="15.5" thickTop="1" thickBot="1" x14ac:dyDescent="0.4">
      <c r="A12" s="254"/>
      <c r="B12" s="98" t="s">
        <v>121</v>
      </c>
      <c r="C12" s="98">
        <f>'Dane - 31 stycznia 2020 r'!C29</f>
        <v>106</v>
      </c>
      <c r="D12" s="99">
        <f>'Dane - 31 stycznia 2020 r'!D29/'Dane - 31 stycznia 2020 r'!$B$1</f>
        <v>6675913.2554288246</v>
      </c>
      <c r="E12" s="98">
        <f>'Dane - 31 stycznia 2020 r'!X29</f>
        <v>38</v>
      </c>
      <c r="F12" s="99">
        <f>'Dane - 31 stycznia 2020 r'!Y29/'Dane - 31 stycznia 2020 r'!$B$1</f>
        <v>2201112.1031884868</v>
      </c>
      <c r="G12" s="98">
        <f>'Dane - 31 stycznia 2020 r'!AB29</f>
        <v>18</v>
      </c>
      <c r="H12" s="99">
        <f>'Dane - 31 stycznia 2020 r'!AD29/'Dane - 31 stycznia 2020 r'!$B$1</f>
        <v>565270.88843794458</v>
      </c>
      <c r="I12" s="98">
        <f>'Dane - 31 stycznia 2020 r'!AO29</f>
        <v>13</v>
      </c>
      <c r="J12" s="99">
        <f>'Dane - 31 stycznia 2020 r'!AP29/'Dane - 31 stycznia 2020 r'!$B$1</f>
        <v>278495.56830639328</v>
      </c>
      <c r="K12" s="272"/>
      <c r="L12" s="274"/>
      <c r="M12" s="276"/>
    </row>
    <row r="13" spans="1:13" ht="15.5" thickTop="1" thickBot="1" x14ac:dyDescent="0.4">
      <c r="A13" s="254"/>
      <c r="B13" s="101" t="s">
        <v>123</v>
      </c>
      <c r="C13" s="98">
        <f>'Dane - 31 stycznia 2020 r'!C30</f>
        <v>84</v>
      </c>
      <c r="D13" s="99">
        <f>'Dane - 31 stycznia 2020 r'!D30/'Dane - 31 stycznia 2020 r'!$B$1</f>
        <v>45631877.018169947</v>
      </c>
      <c r="E13" s="98">
        <f>'Dane - 31 stycznia 2020 r'!X30</f>
        <v>35</v>
      </c>
      <c r="F13" s="99">
        <f>'Dane - 31 stycznia 2020 r'!Y30/'Dane - 31 stycznia 2020 r'!$B$1</f>
        <v>16553443.232337369</v>
      </c>
      <c r="G13" s="98">
        <f>'Dane - 31 stycznia 2020 r'!AB30</f>
        <v>15</v>
      </c>
      <c r="H13" s="99">
        <f>'Dane - 31 stycznia 2020 r'!AD30/'Dane - 31 stycznia 2020 r'!$B$1</f>
        <v>1435635.332260397</v>
      </c>
      <c r="I13" s="98">
        <f>'Dane - 31 stycznia 2020 r'!AO30</f>
        <v>7</v>
      </c>
      <c r="J13" s="99">
        <f>'Dane - 31 stycznia 2020 r'!AP30/'Dane - 31 stycznia 2020 r'!$B$1</f>
        <v>785637.10260536941</v>
      </c>
      <c r="K13" s="272"/>
      <c r="L13" s="275"/>
      <c r="M13" s="276"/>
    </row>
    <row r="14" spans="1:13" ht="16.5" thickTop="1" thickBot="1" x14ac:dyDescent="0.4">
      <c r="A14" s="255" t="s">
        <v>191</v>
      </c>
      <c r="B14" s="256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- 31 stycznia 2020 r'!AP24/'Dane - 31 stycznia 2020 r'!$B$1</f>
        <v>66138296.184078559</v>
      </c>
      <c r="M14" s="179">
        <f>L14/K14</f>
        <v>0.30441335147389642</v>
      </c>
    </row>
    <row r="15" spans="1:13" ht="18" thickTop="1" thickBot="1" x14ac:dyDescent="0.4">
      <c r="A15" s="257" t="s">
        <v>193</v>
      </c>
      <c r="B15" s="258"/>
      <c r="C15" s="258"/>
      <c r="D15" s="258"/>
      <c r="E15" s="258"/>
      <c r="F15" s="258"/>
      <c r="G15" s="258"/>
      <c r="H15" s="258"/>
      <c r="I15" s="258"/>
      <c r="J15" s="258"/>
      <c r="K15" s="173"/>
      <c r="L15" s="173"/>
      <c r="M15" s="196"/>
    </row>
    <row r="16" spans="1:13" ht="63" thickTop="1" thickBot="1" x14ac:dyDescent="0.4">
      <c r="A16" s="88" t="s">
        <v>194</v>
      </c>
      <c r="B16" s="172" t="s">
        <v>135</v>
      </c>
      <c r="C16" s="98">
        <f>'Dane - 31 stycznia 2020 r'!C37</f>
        <v>46</v>
      </c>
      <c r="D16" s="99">
        <f>'Dane - 31 stycznia 2020 r'!D37/'Dane - 31 stycznia 2020 r'!$B$1</f>
        <v>6075452.4642548924</v>
      </c>
      <c r="E16" s="98">
        <f>'Dane - 31 stycznia 2020 r'!X37</f>
        <v>40</v>
      </c>
      <c r="F16" s="99">
        <f>'Dane - 31 stycznia 2020 r'!Y37/'Dane - 31 stycznia 2020 r'!$B$1</f>
        <v>5066913.920182866</v>
      </c>
      <c r="G16" s="98">
        <f>'Dane - 31 stycznia 2020 r'!AB37</f>
        <v>37</v>
      </c>
      <c r="H16" s="99">
        <f>'Dane - 31 stycznia 2020 r'!AD37/'Dane - 31 stycznia 2020 r'!$B$1</f>
        <v>4340249.8775453083</v>
      </c>
      <c r="I16" s="98">
        <f>'Dane - 31 stycznia 2020 r'!AO37</f>
        <v>36</v>
      </c>
      <c r="J16" s="99">
        <f>'Dane - 31 stycznia 2020 r'!AP37/'Dane - 31 stycznia 2020 r'!$B$1</f>
        <v>3975909.4045203277</v>
      </c>
      <c r="K16" s="189">
        <v>20</v>
      </c>
      <c r="L16" s="100">
        <f>G16</f>
        <v>37</v>
      </c>
      <c r="M16" s="179">
        <f>L16/K16</f>
        <v>1.85</v>
      </c>
    </row>
    <row r="17" spans="1:13" ht="16.5" thickTop="1" thickBot="1" x14ac:dyDescent="0.4">
      <c r="A17" s="255" t="s">
        <v>191</v>
      </c>
      <c r="B17" s="256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- 31 stycznia 2020 r'!AP35/'Dane - 31 stycznia 2020 r'!$B$1</f>
        <v>9817133.4266321454</v>
      </c>
      <c r="M17" s="179">
        <f>L17/K17</f>
        <v>0.32915979981884708</v>
      </c>
    </row>
    <row r="18" spans="1:13" ht="18" thickTop="1" thickBot="1" x14ac:dyDescent="0.4">
      <c r="A18" s="259" t="s">
        <v>195</v>
      </c>
      <c r="B18" s="260"/>
      <c r="C18" s="260"/>
      <c r="D18" s="260"/>
      <c r="E18" s="260"/>
      <c r="F18" s="260"/>
      <c r="G18" s="260"/>
      <c r="H18" s="260"/>
      <c r="I18" s="260"/>
      <c r="J18" s="260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- 31 stycznia 2020 r'!C42</f>
        <v>2677</v>
      </c>
      <c r="D19" s="178">
        <f>'Dane - 31 stycznia 2020 r'!D42/'Dane - 31 stycznia 2020 r'!$B$1</f>
        <v>93075303.477713242</v>
      </c>
      <c r="E19" s="177">
        <f>'Dane - 31 stycznia 2020 r'!X42</f>
        <v>1487</v>
      </c>
      <c r="F19" s="178">
        <f>'Dane - 31 stycznia 2020 r'!Y42/'Dane - 31 stycznia 2020 r'!$B$1</f>
        <v>50976938.786648929</v>
      </c>
      <c r="G19" s="177">
        <f>'Dane - 31 stycznia 2020 r'!AB42</f>
        <v>1132</v>
      </c>
      <c r="H19" s="178">
        <f>'Dane - 31 stycznia 2020 r'!AD42/'Dane - 31 stycznia 2020 r'!$B$1</f>
        <v>38596006.75716652</v>
      </c>
      <c r="I19" s="177">
        <f>'Dane - 31 stycznia 2020 r'!AO42</f>
        <v>847</v>
      </c>
      <c r="J19" s="178">
        <f>'Dane - 31 stycznia 2020 r'!AP42/'Dane - 31 stycznia 2020 r'!$B$1</f>
        <v>28061123.571945049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55" t="s">
        <v>191</v>
      </c>
      <c r="B20" s="256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- 31 stycznia 2020 r'!AP40/'Dane - 31 stycznia 2020 r'!$B$1</f>
        <v>28547683.185221467</v>
      </c>
      <c r="M20" s="179">
        <f>L20/K20</f>
        <v>0.30446088117619391</v>
      </c>
    </row>
    <row r="21" spans="1:13" ht="18" thickTop="1" thickBot="1" x14ac:dyDescent="0.4">
      <c r="A21" s="257" t="s">
        <v>196</v>
      </c>
      <c r="B21" s="258"/>
      <c r="C21" s="258"/>
      <c r="D21" s="258"/>
      <c r="E21" s="258"/>
      <c r="F21" s="258"/>
      <c r="G21" s="258"/>
      <c r="H21" s="258"/>
      <c r="I21" s="258"/>
      <c r="J21" s="258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- 31 stycznia 2020 r'!C45</f>
        <v>27</v>
      </c>
      <c r="D22" s="99">
        <f>'Dane - 31 stycznia 2020 r'!D45/'Dane - 31 stycznia 2020 r'!$B$1</f>
        <v>9015925.7108203303</v>
      </c>
      <c r="E22" s="98">
        <f>'Dane - 31 stycznia 2020 r'!X45</f>
        <v>18</v>
      </c>
      <c r="F22" s="99">
        <f>'Dane - 31 stycznia 2020 r'!Y45/'Dane - 31 stycznia 2020 r'!$B$1</f>
        <v>6721918.1302917916</v>
      </c>
      <c r="G22" s="98">
        <f>'Dane - 31 stycznia 2020 r'!AB45</f>
        <v>17</v>
      </c>
      <c r="H22" s="99">
        <f>'Dane - 31 stycznia 2020 r'!AD45/'Dane - 31 stycznia 2020 r'!$B$1</f>
        <v>6175302.416439252</v>
      </c>
      <c r="I22" s="98">
        <f>'Dane - 31 stycznia 2020 r'!AO45</f>
        <v>12</v>
      </c>
      <c r="J22" s="99">
        <f>'Dane - 31 stycznia 2020 r'!AP45/'Dane - 31 stycznia 2020 r'!$B$1</f>
        <v>4937748.9422247102</v>
      </c>
      <c r="K22" s="189">
        <v>15</v>
      </c>
      <c r="L22" s="100">
        <f>G22</f>
        <v>17</v>
      </c>
      <c r="M22" s="179">
        <f>L22/K22</f>
        <v>1.1333333333333333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- 31 stycznia 2020 r'!C48</f>
        <v>144</v>
      </c>
      <c r="D23" s="99">
        <f>'Dane - 31 stycznia 2020 r'!D48/'Dane - 31 stycznia 2020 r'!$B$1</f>
        <v>52998562.03904555</v>
      </c>
      <c r="E23" s="98">
        <f>'Dane - 31 stycznia 2020 r'!X48</f>
        <v>54</v>
      </c>
      <c r="F23" s="99">
        <f>'Dane - 31 stycznia 2020 r'!Y48/'Dane - 31 stycznia 2020 r'!$B$1</f>
        <v>15456642.821822593</v>
      </c>
      <c r="G23" s="98">
        <f>'Dane - 31 stycznia 2020 r'!AB48</f>
        <v>44</v>
      </c>
      <c r="H23" s="99">
        <f>'Dane - 31 stycznia 2020 r'!AD48/'Dane - 31 stycznia 2020 r'!$B$1</f>
        <v>8213206.0900800033</v>
      </c>
      <c r="I23" s="98">
        <f>'Dane - 31 stycznia 2020 r'!AO48</f>
        <v>41</v>
      </c>
      <c r="J23" s="99">
        <f>'Dane - 31 stycznia 2020 r'!AP48/'Dane - 31 stycznia 2020 r'!$B$1</f>
        <v>7172939.0478856154</v>
      </c>
      <c r="K23" s="189">
        <v>55</v>
      </c>
      <c r="L23" s="100">
        <f>G23</f>
        <v>44</v>
      </c>
      <c r="M23" s="179">
        <f>L23/K23</f>
        <v>0.8</v>
      </c>
    </row>
    <row r="24" spans="1:13" ht="16.5" thickTop="1" thickBot="1" x14ac:dyDescent="0.4">
      <c r="A24" s="255" t="s">
        <v>191</v>
      </c>
      <c r="B24" s="256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- 31 stycznia 2020 r'!AP44/'Dane - 31 stycznia 2020 r'!$B$1</f>
        <v>14213959.268070811</v>
      </c>
      <c r="M24" s="179">
        <f>L24/K24</f>
        <v>0.17483129258444824</v>
      </c>
    </row>
    <row r="25" spans="1:13" ht="18" thickTop="1" thickBot="1" x14ac:dyDescent="0.4">
      <c r="A25" s="247" t="s">
        <v>198</v>
      </c>
      <c r="B25" s="248"/>
      <c r="C25" s="248"/>
      <c r="D25" s="248"/>
      <c r="E25" s="248"/>
      <c r="F25" s="248"/>
      <c r="G25" s="248"/>
      <c r="H25" s="248"/>
      <c r="I25" s="248"/>
      <c r="J25" s="248"/>
      <c r="K25" s="173"/>
      <c r="L25" s="173"/>
      <c r="M25" s="196"/>
    </row>
    <row r="26" spans="1:13" ht="32" thickTop="1" thickBot="1" x14ac:dyDescent="0.4">
      <c r="A26" s="88" t="s">
        <v>199</v>
      </c>
      <c r="B26" s="172" t="s">
        <v>157</v>
      </c>
      <c r="C26" s="98">
        <f>'Dane - 31 stycznia 2020 r'!C49</f>
        <v>10</v>
      </c>
      <c r="D26" s="99">
        <f>'Dane - 31 stycznia 2020 r'!D49/'Dane - 31 stycznia 2020 r'!$B$1</f>
        <v>853902.24150397687</v>
      </c>
      <c r="E26" s="98">
        <f>'Dane - 31 stycznia 2020 r'!X49</f>
        <v>0</v>
      </c>
      <c r="F26" s="99">
        <f>'Dane - 31 stycznia 2020 r'!Y49/'Dane - 31 stycznia 2020 r'!$B$1</f>
        <v>0</v>
      </c>
      <c r="G26" s="98">
        <f>'Dane - 31 stycznia 2020 r'!AB49</f>
        <v>0</v>
      </c>
      <c r="H26" s="99">
        <f>'Dane - 31 stycznia 2020 r'!AD49/'Dane - 31 stycznia 2020 r'!$B$1</f>
        <v>0</v>
      </c>
      <c r="I26" s="98">
        <f>'Dane - 31 stycznia 2020 r'!AO49</f>
        <v>0</v>
      </c>
      <c r="J26" s="99">
        <f>'Dane - 31 stycznia 2020 r'!AP49/'Dane - 31 stycznia 2020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49" t="s">
        <v>191</v>
      </c>
      <c r="B27" s="250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- 31 stycznia 2020 r'!AP49/'Dane - 31 stycznia 2020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K11:K13"/>
    <mergeCell ref="L11:L13"/>
    <mergeCell ref="M11:M13"/>
    <mergeCell ref="K1:K3"/>
    <mergeCell ref="L1:L3"/>
    <mergeCell ref="M1:M3"/>
    <mergeCell ref="K6:K8"/>
    <mergeCell ref="L6:L8"/>
    <mergeCell ref="M6:M8"/>
    <mergeCell ref="A4:J4"/>
    <mergeCell ref="A6:A8"/>
    <mergeCell ref="A1:A3"/>
    <mergeCell ref="B1:B3"/>
    <mergeCell ref="A9:B9"/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stycznia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2022-04-27T07:43:21Z</dcterms:modified>
</cp:coreProperties>
</file>