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maj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5" i="1" l="1"/>
  <c r="Y55" i="1"/>
  <c r="X55" i="1"/>
  <c r="V55" i="1"/>
  <c r="W55" i="1"/>
  <c r="U55" i="1"/>
  <c r="T55" i="1" l="1"/>
  <c r="S55" i="1"/>
  <c r="R55" i="1"/>
  <c r="E55" i="1" l="1"/>
  <c r="C55" i="1"/>
  <c r="D55" i="1"/>
  <c r="AN25" i="1" l="1"/>
  <c r="AN26" i="1"/>
  <c r="AN27" i="1"/>
  <c r="AN28" i="1"/>
  <c r="AN29" i="1"/>
  <c r="AN30" i="1"/>
  <c r="AN32" i="1"/>
  <c r="AN33" i="1"/>
  <c r="AN34" i="1"/>
  <c r="D42" i="2" l="1"/>
  <c r="E42" i="2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J5" i="1" l="1"/>
  <c r="Q5" i="1"/>
  <c r="AA5" i="1"/>
  <c r="AR5" i="1"/>
  <c r="J6" i="1"/>
  <c r="Q6" i="1"/>
  <c r="AA6" i="1"/>
  <c r="AR6" i="1"/>
  <c r="J7" i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AM55" i="1" l="1"/>
  <c r="G55" i="1"/>
  <c r="AI55" i="1"/>
  <c r="P55" i="1"/>
  <c r="L55" i="1"/>
  <c r="H55" i="1"/>
  <c r="I55" i="1"/>
  <c r="M55" i="1"/>
  <c r="AO55" i="1"/>
  <c r="N55" i="1"/>
  <c r="AG55" i="1"/>
  <c r="AK55" i="1"/>
  <c r="AP55" i="1"/>
  <c r="K55" i="1"/>
  <c r="AH55" i="1"/>
  <c r="AL55" i="1"/>
  <c r="AQ55" i="1"/>
  <c r="AB55" i="1"/>
  <c r="AC55" i="1"/>
  <c r="O55" i="1"/>
  <c r="AJ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J40" i="1"/>
  <c r="AR40" i="1"/>
  <c r="Q40" i="1"/>
  <c r="AF40" i="1"/>
  <c r="AN40" i="1"/>
  <c r="AA40" i="1"/>
  <c r="F40" i="1"/>
  <c r="AF49" i="1"/>
  <c r="AA49" i="1"/>
  <c r="AN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<sst xmlns="http://schemas.openxmlformats.org/spreadsheetml/2006/main" count="322" uniqueCount="226">
  <si>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</si>
  <si>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</si>
  <si>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</si>
  <si>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</si>
  <si>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</si>
  <si>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</si>
  <si>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</si>
  <si>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</si>
  <si>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</si>
  <si>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</si>
  <si>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</si>
  <si>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</si>
  <si>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</si>
  <si>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</si>
  <si>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</si>
  <si>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</si>
  <si>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</si>
  <si>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</si>
  <si>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</si>
  <si>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</si>
  <si>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</si>
  <si>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</si>
  <si>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</si>
  <si>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</si>
  <si>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</si>
  <si>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</si>
  <si>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</si>
  <si>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</si>
  <si>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</si>
  <si>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</si>
  <si>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</si>
  <si>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</si>
  <si>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</si>
  <si>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</si>
  <si>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</si>
  <si>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</si>
  <si>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</si>
  <si>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</si>
  <si>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</si>
  <si>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</si>
  <si>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</si>
  <si>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</si>
  <si>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</si>
  <si>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</si>
  <si>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</si>
  <si>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</si>
  <si>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</si>
  <si>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</si>
  <si>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</si>
  <si>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</si>
  <si>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</si>
  <si>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</si>
  <si>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</si>
  <si>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</si>
  <si>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</si>
  <si>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</si>
  <si>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</si>
  <si>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</si>
  <si>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</si>
  <si>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</si>
  <si>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</si>
  <si>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</si>
  <si>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</si>
  <si>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</si>
  <si>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</si>
  <si>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</si>
  <si>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</si>
  <si>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</si>
  <si>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</si>
  <si>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</si>
  <si>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</si>
  <si>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</si>
  <si>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</si>
  <si>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</si>
  <si>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</si>
  <si>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</si>
  <si>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</si>
  <si>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</si>
  <si>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</si>
  <si>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</si>
  <si>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</si>
  <si>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</si>
  <si>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</si>
  <si>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</si>
  <si>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</si>
  <si>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</si>
  <si>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</si>
  <si>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</si>
  <si>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</si>
  <si>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</si>
  <si>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</si>
  <si>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</si>
  <si>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</si>
  <si>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</si>
  <si>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</si>
  <si>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</si>
  <si>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</si>
  <si>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</si>
  <si>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</si>
  <si>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</si>
  <si>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</si>
  <si>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</si>
  <si>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</si>
  <si>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</si>
  <si>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</si>
  <si>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</si>
  <si>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</si>
  <si>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</si>
  <si>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</si>
  <si>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</si>
  <si>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</si>
  <si>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</si>
  <si>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</si>
  <si>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</si>
  <si>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</si>
  <si>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</si>
  <si>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</si>
  <si>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</si>
  <si>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</si>
  <si>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</si>
  <si>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</si>
  <si>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</si>
  <si>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</si>
  <si>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</si>
  <si>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</si>
  <si>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</si>
  <si>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</si>
  <si>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</si>
  <si>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</si>
  <si>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</si>
  <si>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</si>
  <si>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</si>
  <si>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</si>
  <si>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</si>
  <si>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</si>
  <si>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</si>
  <si>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</si>
  <si>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</si>
  <si>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</si>
  <si>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</si>
  <si>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</si>
  <si>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</si>
  <si>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</si>
  <si>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</si>
  <si>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</si>
  <si>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</si>
  <si>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</si>
  <si>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</si>
  <si>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</si>
  <si>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</si>
  <si>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</si>
  <si>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</si>
  <si>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</si>
  <si>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</si>
  <si>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</si>
  <si>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</si>
  <si>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</si>
  <si>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</si>
  <si>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</si>
  <si>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</si>
  <si>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</si>
  <si>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</si>
  <si>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</si>
  <si>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</si>
  <si>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</si>
  <si>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</si>
  <si>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</si>
  <si>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</si>
  <si>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</si>
  <si>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</si>
  <si>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</si>
  <si>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</si>
  <si>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</si>
  <si>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</si>
  <si>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</si>
  <si>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</si>
  <si>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</si>
  <si>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</si>
  <si>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</si>
  <si>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</si>
  <si>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</si>
  <si>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</si>
  <si>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</si>
  <si>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</si>
  <si>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</si>
  <si>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</si>
  <si>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</si>
  <si>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</si>
  <si>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</si>
  <si>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</si>
  <si>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</si>
  <si>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</si>
  <si>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</si>
  <si>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</si>
  <si>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</si>
  <si>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</si>
  <si>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</si>
  <si>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</si>
  <si>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</si>
  <si>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</si>
  <si>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</si>
  <si>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</si>
  <si>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</si>
  <si>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</si>
  <si>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</si>
  <si>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</si>
  <si>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</si>
  <si>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</si>
  <si>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</si>
  <si>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</si>
  <si>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</si>
  <si>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</si>
  <si>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</si>
  <si>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</si>
  <si>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</si>
  <si>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</si>
  <si>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</si>
  <si>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</si>
  <si>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</si>
  <si>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</si>
  <si>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</si>
  <si>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</si>
  <si>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</si>
  <si>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</si>
  <si>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30.05.2020 r.</t>
  </si>
  <si>
    <t xml:space="preserve">Limit finansowy zgodny z arkuszem kalkulacyjnym z dnia 04.06.2020, kurs 1 EUR= 4,4242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</si>
</sst>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5.4531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3.81640625" style="75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9.26953125" style="74" bestFit="1" customWidth="1"/>
    <col min="47" max="47" width="20.26953125" style="74" bestFit="1" customWidth="1"/>
    <col min="48" max="48" width="19.453125" style="74" bestFit="1" customWidth="1"/>
    <col min="49" max="50" width="11" style="74" bestFit="1" customWidth="1"/>
    <col min="51" max="16384" width="9.1796875" style="74"/>
  </cols>
  <sheetData>
    <row r="1" spans="1:50" s="54" customFormat="1" ht="45" customHeight="1" thickBot="1" x14ac:dyDescent="0.35">
      <c r="A1" s="63" t="s">
        <v>225</v>
      </c>
      <c r="B1" s="123">
        <v>4.4241999999999999</v>
      </c>
      <c r="C1" s="214"/>
      <c r="D1" s="214"/>
      <c r="E1" s="56"/>
      <c r="F1" s="215"/>
      <c r="G1" s="215"/>
      <c r="H1" s="215"/>
      <c r="I1" s="215"/>
      <c r="J1" s="215"/>
      <c r="K1" s="64"/>
      <c r="L1" s="64"/>
      <c r="M1" s="65"/>
      <c r="N1" s="66"/>
      <c r="O1" s="67" t="s">
        <v>0</v>
      </c>
      <c r="P1" s="224" t="s">
        <v>224</v>
      </c>
      <c r="Q1" s="224"/>
      <c r="R1" s="216"/>
      <c r="S1" s="216"/>
      <c r="T1" s="216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50" s="68" customFormat="1" ht="28.5" customHeight="1" thickBot="1" x14ac:dyDescent="0.4">
      <c r="A2" s="225" t="s">
        <v>1</v>
      </c>
      <c r="B2" s="226" t="s">
        <v>2</v>
      </c>
      <c r="C2" s="212" t="s">
        <v>176</v>
      </c>
      <c r="D2" s="212"/>
      <c r="E2" s="212"/>
      <c r="F2" s="227"/>
      <c r="G2" s="228" t="s">
        <v>175</v>
      </c>
      <c r="H2" s="229"/>
      <c r="I2" s="229"/>
      <c r="J2" s="230"/>
      <c r="K2" s="220" t="s">
        <v>177</v>
      </c>
      <c r="L2" s="220"/>
      <c r="M2" s="220"/>
      <c r="N2" s="217" t="s">
        <v>3</v>
      </c>
      <c r="O2" s="217"/>
      <c r="P2" s="217"/>
      <c r="Q2" s="218"/>
      <c r="R2" s="219"/>
      <c r="S2" s="219"/>
      <c r="T2" s="219"/>
      <c r="U2" s="220" t="s">
        <v>4</v>
      </c>
      <c r="V2" s="220"/>
      <c r="W2" s="220"/>
      <c r="X2" s="220" t="s">
        <v>218</v>
      </c>
      <c r="Y2" s="220"/>
      <c r="Z2" s="220"/>
      <c r="AA2" s="221"/>
      <c r="AB2" s="212" t="s">
        <v>5</v>
      </c>
      <c r="AC2" s="222"/>
      <c r="AD2" s="222"/>
      <c r="AE2" s="222"/>
      <c r="AF2" s="223"/>
      <c r="AG2" s="222"/>
      <c r="AH2" s="222"/>
      <c r="AI2" s="212" t="s">
        <v>220</v>
      </c>
      <c r="AJ2" s="212"/>
      <c r="AK2" s="212"/>
      <c r="AL2" s="212"/>
      <c r="AM2" s="212"/>
      <c r="AN2" s="223"/>
      <c r="AO2" s="212" t="s">
        <v>223</v>
      </c>
      <c r="AP2" s="212"/>
      <c r="AQ2" s="212"/>
      <c r="AR2" s="213"/>
    </row>
    <row r="3" spans="1:50" s="68" customFormat="1" ht="58.5" thickBot="1" x14ac:dyDescent="0.4">
      <c r="A3" s="225"/>
      <c r="B3" s="226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50" s="68" customFormat="1" ht="81.75" customHeight="1" thickBot="1" x14ac:dyDescent="0.4">
      <c r="A4" s="157" t="s">
        <v>179</v>
      </c>
      <c r="B4" s="127">
        <f>SUM(B5+B6+B7+B8+B12+B13+B14+B15+B16+B17+B18+B19+B20+B21+B22+B23)</f>
        <v>1066113618.784114</v>
      </c>
      <c r="C4" s="138">
        <v>4646</v>
      </c>
      <c r="D4" s="139">
        <v>1313181398.1100001</v>
      </c>
      <c r="E4" s="139">
        <v>927691704.625</v>
      </c>
      <c r="F4" s="187">
        <f>D4/B4</f>
        <v>1.2317461994413532</v>
      </c>
      <c r="G4" s="138">
        <v>4163</v>
      </c>
      <c r="H4" s="139">
        <v>901720235.87000012</v>
      </c>
      <c r="I4" s="139">
        <v>619095832.94500005</v>
      </c>
      <c r="J4" s="187">
        <f>H4/B4</f>
        <v>0.84580125418376895</v>
      </c>
      <c r="K4" s="138">
        <v>526</v>
      </c>
      <c r="L4" s="139">
        <v>253129081.80000001</v>
      </c>
      <c r="M4" s="139">
        <v>185607558.10249999</v>
      </c>
      <c r="N4" s="138">
        <v>3754</v>
      </c>
      <c r="O4" s="139">
        <v>734552772.20000005</v>
      </c>
      <c r="P4" s="139">
        <v>498544535.54999995</v>
      </c>
      <c r="Q4" s="187">
        <f>O4/B4</f>
        <v>0.6890004585418823</v>
      </c>
      <c r="R4" s="138">
        <v>42</v>
      </c>
      <c r="S4" s="139">
        <v>200908322.12</v>
      </c>
      <c r="T4" s="139">
        <v>149775889.69999999</v>
      </c>
      <c r="U4" s="138">
        <v>74</v>
      </c>
      <c r="V4" s="139">
        <v>1439765.53</v>
      </c>
      <c r="W4" s="139">
        <v>1079824.1475000002</v>
      </c>
      <c r="X4" s="138">
        <v>3712</v>
      </c>
      <c r="Y4" s="139">
        <v>532204684.55000001</v>
      </c>
      <c r="Z4" s="139">
        <v>347688821.70249999</v>
      </c>
      <c r="AA4" s="187">
        <f>Y4/B4</f>
        <v>0.49920071854721376</v>
      </c>
      <c r="AB4" s="138">
        <v>3397</v>
      </c>
      <c r="AC4" s="138">
        <v>3418</v>
      </c>
      <c r="AD4" s="139">
        <v>357438890.13999993</v>
      </c>
      <c r="AE4" s="139">
        <v>219261400.36250001</v>
      </c>
      <c r="AF4" s="187">
        <f>AD4/B4</f>
        <v>0.33527279254499481</v>
      </c>
      <c r="AG4" s="138">
        <v>8</v>
      </c>
      <c r="AH4" s="139">
        <v>580546.03</v>
      </c>
      <c r="AI4" s="138">
        <v>3575</v>
      </c>
      <c r="AJ4" s="139">
        <v>403866569.00999999</v>
      </c>
      <c r="AK4" s="139">
        <v>251762576.63</v>
      </c>
      <c r="AL4" s="139">
        <v>188467165.32999998</v>
      </c>
      <c r="AM4" s="139">
        <v>141350373.34</v>
      </c>
      <c r="AN4" s="187">
        <f>AJ4/B4</f>
        <v>0.37882132063053797</v>
      </c>
      <c r="AO4" s="138">
        <v>3326</v>
      </c>
      <c r="AP4" s="139">
        <v>335345762.89999998</v>
      </c>
      <c r="AQ4" s="139">
        <v>200371972.36999997</v>
      </c>
      <c r="AR4" s="131">
        <f>AP4/B4</f>
        <v>0.31454974122031815</v>
      </c>
      <c r="AS4" s="207"/>
      <c r="AT4" s="207"/>
      <c r="AU4" s="207"/>
      <c r="AV4" s="207"/>
      <c r="AW4" s="207"/>
      <c r="AX4" s="207"/>
    </row>
    <row r="5" spans="1:50" ht="27" x14ac:dyDescent="0.3">
      <c r="A5" s="158" t="s">
        <v>16</v>
      </c>
      <c r="B5" s="167">
        <v>8734786.5439999998</v>
      </c>
      <c r="C5" s="132">
        <v>3</v>
      </c>
      <c r="D5" s="133">
        <v>9954416.0800000001</v>
      </c>
      <c r="E5" s="134">
        <v>7465812.0600000005</v>
      </c>
      <c r="F5" s="186">
        <v>1.1691741570333718</v>
      </c>
      <c r="G5" s="135">
        <v>1</v>
      </c>
      <c r="H5" s="133">
        <v>8181268.0800000001</v>
      </c>
      <c r="I5" s="133">
        <v>6135951.0600000005</v>
      </c>
      <c r="J5" s="186">
        <f>H5/$B5</f>
        <v>0.93663056776353437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0.93657361960601571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0.93657361960601571</v>
      </c>
      <c r="AB5" s="135">
        <v>0</v>
      </c>
      <c r="AC5" s="137">
        <v>0</v>
      </c>
      <c r="AD5" s="133">
        <v>0</v>
      </c>
      <c r="AE5" s="133">
        <v>0</v>
      </c>
      <c r="AF5" s="186"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5.8387231036609977E-2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  <c r="AX5" s="207"/>
    </row>
    <row r="6" spans="1:50" ht="27" x14ac:dyDescent="0.3">
      <c r="A6" s="159" t="s">
        <v>17</v>
      </c>
      <c r="B6" s="168">
        <v>21077887.173114665</v>
      </c>
      <c r="C6" s="69">
        <v>349</v>
      </c>
      <c r="D6" s="70">
        <v>20674049.059999999</v>
      </c>
      <c r="E6" s="85">
        <v>15505536.794999998</v>
      </c>
      <c r="F6" s="186">
        <v>0.99969794070929918</v>
      </c>
      <c r="G6" s="72">
        <v>279</v>
      </c>
      <c r="H6" s="70">
        <v>16446193.98</v>
      </c>
      <c r="I6" s="70">
        <v>12334645.484999999</v>
      </c>
      <c r="J6" s="186">
        <f t="shared" ref="J6:J55" si="0">H6/$B6</f>
        <v>0.7802581845573926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11534583.439999999</v>
      </c>
      <c r="Q6" s="186">
        <f t="shared" ref="Q6:Q23" si="1">O6/$B6</f>
        <v>0.72964830458039642</v>
      </c>
      <c r="R6" s="72">
        <v>7</v>
      </c>
      <c r="S6" s="70">
        <v>299502</v>
      </c>
      <c r="T6" s="71">
        <v>224626.5</v>
      </c>
      <c r="U6" s="72">
        <v>13</v>
      </c>
      <c r="V6" s="70">
        <v>40899.31</v>
      </c>
      <c r="W6" s="71">
        <v>30674.482499999998</v>
      </c>
      <c r="X6" s="72">
        <v>271</v>
      </c>
      <c r="Y6" s="70">
        <v>15039043.330000002</v>
      </c>
      <c r="Z6" s="70">
        <v>11279282.4575</v>
      </c>
      <c r="AA6" s="186">
        <f t="shared" ref="AA6:AA55" si="2">Y6/$B6</f>
        <v>0.71349861617926547</v>
      </c>
      <c r="AB6" s="72">
        <v>223</v>
      </c>
      <c r="AC6" s="73">
        <v>226</v>
      </c>
      <c r="AD6" s="70">
        <v>12482117.100000001</v>
      </c>
      <c r="AE6" s="70">
        <v>9361587.8249999993</v>
      </c>
      <c r="AF6" s="186">
        <v>0.51132352064037068</v>
      </c>
      <c r="AG6" s="73">
        <v>1</v>
      </c>
      <c r="AH6" s="71">
        <v>59760</v>
      </c>
      <c r="AI6" s="72">
        <v>227</v>
      </c>
      <c r="AJ6" s="70">
        <v>12412233.08</v>
      </c>
      <c r="AK6" s="70">
        <v>9309174.7599999998</v>
      </c>
      <c r="AL6" s="70">
        <v>11252336.699999999</v>
      </c>
      <c r="AM6" s="70">
        <v>8439252.5199999996</v>
      </c>
      <c r="AN6" s="186">
        <f t="shared" ref="AN6:AN55" si="3">AJ6/$B6</f>
        <v>0.58887463330917211</v>
      </c>
      <c r="AO6" s="72">
        <v>153</v>
      </c>
      <c r="AP6" s="70">
        <v>7774864.2300000004</v>
      </c>
      <c r="AQ6" s="70">
        <v>5831148.1200000001</v>
      </c>
      <c r="AR6" s="186">
        <f t="shared" ref="AR6:AR55" si="4">AP6/$B6</f>
        <v>0.3688635471925773</v>
      </c>
      <c r="AS6" s="207"/>
      <c r="AT6" s="207"/>
      <c r="AU6" s="207"/>
      <c r="AV6" s="207"/>
      <c r="AW6" s="207"/>
      <c r="AX6" s="207"/>
    </row>
    <row r="7" spans="1:50" s="75" customFormat="1" ht="27" x14ac:dyDescent="0.3">
      <c r="A7" s="159" t="s">
        <v>18</v>
      </c>
      <c r="B7" s="168">
        <v>10396870</v>
      </c>
      <c r="C7" s="95">
        <v>5</v>
      </c>
      <c r="D7" s="91">
        <v>16285508.65</v>
      </c>
      <c r="E7" s="92">
        <v>12214131.487500001</v>
      </c>
      <c r="F7" s="186">
        <v>1.6069946389136129</v>
      </c>
      <c r="G7" s="93">
        <v>3</v>
      </c>
      <c r="H7" s="91">
        <v>9465904.4499999993</v>
      </c>
      <c r="I7" s="91">
        <v>7099428.3374999994</v>
      </c>
      <c r="J7" s="186">
        <f t="shared" si="0"/>
        <v>0.91045713277168983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1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2"/>
        <v>0</v>
      </c>
      <c r="AB7" s="93">
        <v>0</v>
      </c>
      <c r="AC7" s="94">
        <v>0</v>
      </c>
      <c r="AD7" s="91">
        <v>0</v>
      </c>
      <c r="AE7" s="91">
        <v>0</v>
      </c>
      <c r="AF7" s="186"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3"/>
        <v>0</v>
      </c>
      <c r="AO7" s="93">
        <v>0</v>
      </c>
      <c r="AP7" s="91">
        <v>0</v>
      </c>
      <c r="AQ7" s="91">
        <v>0</v>
      </c>
      <c r="AR7" s="186">
        <f t="shared" si="4"/>
        <v>0</v>
      </c>
      <c r="AS7" s="207"/>
      <c r="AT7" s="207"/>
      <c r="AU7" s="207"/>
      <c r="AV7" s="207"/>
      <c r="AW7" s="207"/>
      <c r="AX7" s="207"/>
    </row>
    <row r="8" spans="1:50" s="75" customFormat="1" ht="27" x14ac:dyDescent="0.3">
      <c r="A8" s="159" t="s">
        <v>19</v>
      </c>
      <c r="B8" s="168">
        <v>163424731.43155435</v>
      </c>
      <c r="C8" s="72">
        <v>58</v>
      </c>
      <c r="D8" s="97">
        <v>185532278.26000002</v>
      </c>
      <c r="E8" s="97">
        <v>139149208.69499999</v>
      </c>
      <c r="F8" s="186">
        <v>0.9572304502793616</v>
      </c>
      <c r="G8" s="72">
        <v>33</v>
      </c>
      <c r="H8" s="97">
        <v>114809330.98999999</v>
      </c>
      <c r="I8" s="97">
        <v>86106998.242500007</v>
      </c>
      <c r="J8" s="186">
        <f t="shared" si="0"/>
        <v>0.70252115444402319</v>
      </c>
      <c r="K8" s="72">
        <v>11</v>
      </c>
      <c r="L8" s="97">
        <v>6823932.5</v>
      </c>
      <c r="M8" s="71">
        <v>5117949.375</v>
      </c>
      <c r="N8" s="93">
        <v>32</v>
      </c>
      <c r="O8" s="97">
        <v>111837449.77999999</v>
      </c>
      <c r="P8" s="97">
        <v>83878087.25999999</v>
      </c>
      <c r="Q8" s="186">
        <f t="shared" si="1"/>
        <v>0.68433613933665738</v>
      </c>
      <c r="R8" s="72">
        <v>0</v>
      </c>
      <c r="S8" s="97">
        <v>0</v>
      </c>
      <c r="T8" s="71">
        <v>0</v>
      </c>
      <c r="U8" s="93">
        <v>9</v>
      </c>
      <c r="V8" s="97">
        <v>348680.99</v>
      </c>
      <c r="W8" s="97">
        <v>261510.74249999999</v>
      </c>
      <c r="X8" s="93">
        <v>32</v>
      </c>
      <c r="Y8" s="97">
        <v>111488768.79000001</v>
      </c>
      <c r="Z8" s="97">
        <v>83616576.517499998</v>
      </c>
      <c r="AA8" s="186">
        <f t="shared" si="2"/>
        <v>0.68220255167862276</v>
      </c>
      <c r="AB8" s="93">
        <v>25</v>
      </c>
      <c r="AC8" s="94">
        <v>33</v>
      </c>
      <c r="AD8" s="97">
        <v>67934782.75</v>
      </c>
      <c r="AE8" s="97">
        <v>50951087.0625</v>
      </c>
      <c r="AF8" s="186">
        <v>0.33160724717623508</v>
      </c>
      <c r="AG8" s="93">
        <v>1</v>
      </c>
      <c r="AH8" s="71">
        <v>0</v>
      </c>
      <c r="AI8" s="93">
        <v>23</v>
      </c>
      <c r="AJ8" s="97">
        <v>89993159.370000005</v>
      </c>
      <c r="AK8" s="97">
        <v>67494869.439999998</v>
      </c>
      <c r="AL8" s="97">
        <v>88390657.649999991</v>
      </c>
      <c r="AM8" s="97">
        <v>66292993.189999998</v>
      </c>
      <c r="AN8" s="186">
        <f t="shared" si="3"/>
        <v>0.55067038251606981</v>
      </c>
      <c r="AO8" s="93">
        <v>19</v>
      </c>
      <c r="AP8" s="97">
        <v>61973284.910000004</v>
      </c>
      <c r="AQ8" s="97">
        <v>46479963.609999992</v>
      </c>
      <c r="AR8" s="186">
        <f t="shared" si="4"/>
        <v>0.37921607315570655</v>
      </c>
      <c r="AS8" s="207"/>
      <c r="AT8" s="207"/>
      <c r="AU8" s="207"/>
      <c r="AV8" s="207"/>
      <c r="AW8" s="207"/>
      <c r="AX8" s="207"/>
    </row>
    <row r="9" spans="1:50" s="124" customFormat="1" outlineLevel="1" collapsed="1" x14ac:dyDescent="0.3">
      <c r="A9" s="160" t="s">
        <v>20</v>
      </c>
      <c r="B9" s="169">
        <v>86336569.926938608</v>
      </c>
      <c r="C9" s="69">
        <v>15</v>
      </c>
      <c r="D9" s="70">
        <v>91804817.5</v>
      </c>
      <c r="E9" s="85">
        <v>68853613.125</v>
      </c>
      <c r="F9" s="186">
        <v>1.0812968186956007</v>
      </c>
      <c r="G9" s="72">
        <v>14</v>
      </c>
      <c r="H9" s="70">
        <v>85778346.5</v>
      </c>
      <c r="I9" s="70">
        <v>64333759.875</v>
      </c>
      <c r="J9" s="186">
        <f t="shared" si="0"/>
        <v>0.99353433397445601</v>
      </c>
      <c r="K9" s="72">
        <v>1</v>
      </c>
      <c r="L9" s="70">
        <v>6026471</v>
      </c>
      <c r="M9" s="71">
        <v>4519853.25</v>
      </c>
      <c r="N9" s="72">
        <v>14</v>
      </c>
      <c r="O9" s="70">
        <v>83848395.319999993</v>
      </c>
      <c r="P9" s="70">
        <v>62886296.460000001</v>
      </c>
      <c r="Q9" s="186">
        <f t="shared" si="1"/>
        <v>0.97118052513501285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14</v>
      </c>
      <c r="Y9" s="70">
        <v>83555920.75</v>
      </c>
      <c r="Z9" s="70">
        <v>62666940.532499999</v>
      </c>
      <c r="AA9" s="186">
        <f t="shared" si="2"/>
        <v>0.96779291580275073</v>
      </c>
      <c r="AB9" s="72">
        <v>10</v>
      </c>
      <c r="AC9" s="73">
        <v>13</v>
      </c>
      <c r="AD9" s="70">
        <v>40463516.780000001</v>
      </c>
      <c r="AE9" s="70">
        <v>30347637.584999997</v>
      </c>
      <c r="AF9" s="186">
        <v>0.43315676473413189</v>
      </c>
      <c r="AG9" s="73">
        <v>1</v>
      </c>
      <c r="AH9" s="71">
        <v>0</v>
      </c>
      <c r="AI9" s="72">
        <v>12</v>
      </c>
      <c r="AJ9" s="70">
        <v>62187224.200000003</v>
      </c>
      <c r="AK9" s="70">
        <v>46640418.100000001</v>
      </c>
      <c r="AL9" s="70">
        <v>61078767.209999993</v>
      </c>
      <c r="AM9" s="70">
        <v>45809075.379999995</v>
      </c>
      <c r="AN9" s="186">
        <f t="shared" si="3"/>
        <v>0.72028833497352596</v>
      </c>
      <c r="AO9" s="72">
        <v>8</v>
      </c>
      <c r="AP9" s="70">
        <v>36040433.039999999</v>
      </c>
      <c r="AQ9" s="70">
        <v>27030324.739999998</v>
      </c>
      <c r="AR9" s="186">
        <f t="shared" si="4"/>
        <v>0.41744110370030713</v>
      </c>
      <c r="AS9" s="207"/>
      <c r="AT9" s="207"/>
      <c r="AU9" s="207"/>
      <c r="AV9" s="207"/>
      <c r="AW9" s="207"/>
      <c r="AX9" s="207"/>
    </row>
    <row r="10" spans="1:50" s="124" customFormat="1" ht="27" outlineLevel="1" x14ac:dyDescent="0.3">
      <c r="A10" s="160" t="s">
        <v>21</v>
      </c>
      <c r="B10" s="169">
        <v>68866667.192990363</v>
      </c>
      <c r="C10" s="69">
        <v>22</v>
      </c>
      <c r="D10" s="70">
        <v>92904936.660000011</v>
      </c>
      <c r="E10" s="85">
        <v>69678702.495000005</v>
      </c>
      <c r="F10" s="186">
        <v>0.90286438682152892</v>
      </c>
      <c r="G10" s="72">
        <v>6</v>
      </c>
      <c r="H10" s="70">
        <v>28397521.890000001</v>
      </c>
      <c r="I10" s="70">
        <v>21298141.4175</v>
      </c>
      <c r="J10" s="186">
        <f t="shared" si="0"/>
        <v>0.41235510657745988</v>
      </c>
      <c r="K10" s="72">
        <v>1</v>
      </c>
      <c r="L10" s="70">
        <v>516000</v>
      </c>
      <c r="M10" s="71">
        <v>387000</v>
      </c>
      <c r="N10" s="72">
        <v>6</v>
      </c>
      <c r="O10" s="70">
        <v>27460063.259999998</v>
      </c>
      <c r="P10" s="70">
        <v>20595047.420000002</v>
      </c>
      <c r="Q10" s="186">
        <f t="shared" si="1"/>
        <v>0.39874244506484607</v>
      </c>
      <c r="R10" s="72">
        <v>0</v>
      </c>
      <c r="S10" s="70">
        <v>0</v>
      </c>
      <c r="T10" s="71">
        <v>0</v>
      </c>
      <c r="U10" s="72">
        <v>5</v>
      </c>
      <c r="V10" s="70">
        <v>56206.42</v>
      </c>
      <c r="W10" s="71">
        <v>42154.815000000002</v>
      </c>
      <c r="X10" s="72">
        <v>6</v>
      </c>
      <c r="Y10" s="70">
        <v>27403856.84</v>
      </c>
      <c r="Z10" s="70">
        <v>20552892.605</v>
      </c>
      <c r="AA10" s="186">
        <f t="shared" si="2"/>
        <v>0.39792628214756004</v>
      </c>
      <c r="AB10" s="72">
        <v>6</v>
      </c>
      <c r="AC10" s="73">
        <v>11</v>
      </c>
      <c r="AD10" s="70">
        <v>26991464.77</v>
      </c>
      <c r="AE10" s="70">
        <v>20243598.577500001</v>
      </c>
      <c r="AF10" s="186">
        <v>0.27949344136170168</v>
      </c>
      <c r="AG10" s="73">
        <v>0</v>
      </c>
      <c r="AH10" s="71">
        <v>0</v>
      </c>
      <c r="AI10" s="72">
        <v>6</v>
      </c>
      <c r="AJ10" s="70">
        <v>27540864.469999999</v>
      </c>
      <c r="AK10" s="70">
        <v>20655648.329999998</v>
      </c>
      <c r="AL10" s="70">
        <v>27311890.439999998</v>
      </c>
      <c r="AM10" s="70">
        <v>20483917.810000002</v>
      </c>
      <c r="AN10" s="186">
        <f t="shared" si="3"/>
        <v>0.39991574432983834</v>
      </c>
      <c r="AO10" s="72">
        <v>6</v>
      </c>
      <c r="AP10" s="70">
        <v>25667781.170000002</v>
      </c>
      <c r="AQ10" s="70">
        <v>19250835.859999999</v>
      </c>
      <c r="AR10" s="186">
        <f t="shared" si="4"/>
        <v>0.37271705189492038</v>
      </c>
      <c r="AS10" s="207"/>
      <c r="AT10" s="207"/>
      <c r="AU10" s="207"/>
      <c r="AV10" s="207"/>
      <c r="AW10" s="207"/>
      <c r="AX10" s="207"/>
    </row>
    <row r="11" spans="1:50" s="125" customFormat="1" ht="27" outlineLevel="1" x14ac:dyDescent="0.3">
      <c r="A11" s="160" t="s">
        <v>22</v>
      </c>
      <c r="B11" s="169">
        <v>8221494.3116253819</v>
      </c>
      <c r="C11" s="69">
        <v>21</v>
      </c>
      <c r="D11" s="70">
        <v>822524.1</v>
      </c>
      <c r="E11" s="85">
        <v>616893.07500000007</v>
      </c>
      <c r="F11" s="186">
        <v>0.10211019939012686</v>
      </c>
      <c r="G11" s="72">
        <v>13</v>
      </c>
      <c r="H11" s="70">
        <v>633462.60000000009</v>
      </c>
      <c r="I11" s="70">
        <v>475096.95000000007</v>
      </c>
      <c r="J11" s="186">
        <f t="shared" si="0"/>
        <v>7.7049569821421568E-2</v>
      </c>
      <c r="K11" s="72">
        <v>9</v>
      </c>
      <c r="L11" s="70">
        <v>281461.5</v>
      </c>
      <c r="M11" s="71">
        <v>211096.125</v>
      </c>
      <c r="N11" s="72">
        <v>12</v>
      </c>
      <c r="O11" s="70">
        <v>528991.19999999995</v>
      </c>
      <c r="P11" s="70">
        <v>396743.38</v>
      </c>
      <c r="Q11" s="186">
        <f t="shared" si="1"/>
        <v>6.4342463784472156E-2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12</v>
      </c>
      <c r="Y11" s="70">
        <v>528991.19999999995</v>
      </c>
      <c r="Z11" s="70">
        <v>396743.38</v>
      </c>
      <c r="AA11" s="186">
        <f t="shared" si="2"/>
        <v>6.4342463784472156E-2</v>
      </c>
      <c r="AB11" s="72">
        <v>9</v>
      </c>
      <c r="AC11" s="73">
        <v>9</v>
      </c>
      <c r="AD11" s="70">
        <v>479801.2</v>
      </c>
      <c r="AE11" s="70">
        <v>359850.9</v>
      </c>
      <c r="AF11" s="186">
        <v>1.6442911530293248E-2</v>
      </c>
      <c r="AG11" s="73">
        <v>0</v>
      </c>
      <c r="AH11" s="71">
        <v>0</v>
      </c>
      <c r="AI11" s="72">
        <v>5</v>
      </c>
      <c r="AJ11" s="70">
        <v>265070.7</v>
      </c>
      <c r="AK11" s="70">
        <v>198803.00999999998</v>
      </c>
      <c r="AL11" s="70">
        <v>0</v>
      </c>
      <c r="AM11" s="70">
        <v>0</v>
      </c>
      <c r="AN11" s="186">
        <f t="shared" si="3"/>
        <v>3.2241182679550597E-2</v>
      </c>
      <c r="AO11" s="72">
        <v>5</v>
      </c>
      <c r="AP11" s="70">
        <v>265070.7</v>
      </c>
      <c r="AQ11" s="70">
        <v>198803.01</v>
      </c>
      <c r="AR11" s="186">
        <f t="shared" si="4"/>
        <v>3.2241182679550597E-2</v>
      </c>
      <c r="AS11" s="207"/>
      <c r="AT11" s="207"/>
      <c r="AU11" s="207"/>
      <c r="AV11" s="207"/>
      <c r="AW11" s="207"/>
      <c r="AX11" s="207"/>
    </row>
    <row r="12" spans="1:50" ht="36.75" customHeight="1" x14ac:dyDescent="0.3">
      <c r="A12" s="159" t="s">
        <v>23</v>
      </c>
      <c r="B12" s="168">
        <v>32931759.72319467</v>
      </c>
      <c r="C12" s="69">
        <v>13</v>
      </c>
      <c r="D12" s="70">
        <v>30276905.75</v>
      </c>
      <c r="E12" s="85">
        <v>22707679.3125</v>
      </c>
      <c r="F12" s="186">
        <v>0.93277073909528296</v>
      </c>
      <c r="G12" s="72">
        <v>13</v>
      </c>
      <c r="H12" s="70">
        <v>30276905.75</v>
      </c>
      <c r="I12" s="70">
        <v>22707679.3125</v>
      </c>
      <c r="J12" s="186">
        <f t="shared" si="0"/>
        <v>0.91938317309764683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1"/>
        <v>0.48994864822348994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2"/>
        <v>0.48994864822348994</v>
      </c>
      <c r="AB12" s="72">
        <v>7</v>
      </c>
      <c r="AC12" s="73">
        <v>8</v>
      </c>
      <c r="AD12" s="70">
        <v>13798945.290000001</v>
      </c>
      <c r="AE12" s="70">
        <v>10349208.967500001</v>
      </c>
      <c r="AF12" s="186">
        <v>0.42659217535874216</v>
      </c>
      <c r="AG12" s="73">
        <v>0</v>
      </c>
      <c r="AH12" s="71">
        <v>0</v>
      </c>
      <c r="AI12" s="72">
        <v>8</v>
      </c>
      <c r="AJ12" s="70">
        <v>15237649.130000001</v>
      </c>
      <c r="AK12" s="70">
        <v>11428236.810000001</v>
      </c>
      <c r="AL12" s="70">
        <v>13069211.35</v>
      </c>
      <c r="AM12" s="70">
        <v>9801908.4900000002</v>
      </c>
      <c r="AN12" s="186">
        <f t="shared" si="3"/>
        <v>0.46270376251007744</v>
      </c>
      <c r="AO12" s="72">
        <v>7</v>
      </c>
      <c r="AP12" s="70">
        <v>13872091.57</v>
      </c>
      <c r="AQ12" s="70">
        <v>10404068.640000001</v>
      </c>
      <c r="AR12" s="186">
        <f t="shared" si="4"/>
        <v>0.42123748280082146</v>
      </c>
      <c r="AS12" s="207"/>
      <c r="AT12" s="207"/>
      <c r="AU12" s="207"/>
      <c r="AV12" s="207"/>
      <c r="AW12" s="207"/>
      <c r="AX12" s="207"/>
    </row>
    <row r="13" spans="1:50" ht="27" x14ac:dyDescent="0.3">
      <c r="A13" s="159" t="s">
        <v>24</v>
      </c>
      <c r="B13" s="168">
        <v>64289510.257024005</v>
      </c>
      <c r="C13" s="69">
        <v>207</v>
      </c>
      <c r="D13" s="70">
        <v>71015925.830000013</v>
      </c>
      <c r="E13" s="85">
        <v>35507962.915000007</v>
      </c>
      <c r="F13" s="186">
        <v>1.1093590478337292</v>
      </c>
      <c r="G13" s="72">
        <v>207</v>
      </c>
      <c r="H13" s="70">
        <v>71015925.829999983</v>
      </c>
      <c r="I13" s="70">
        <v>35507962.914999992</v>
      </c>
      <c r="J13" s="186">
        <f t="shared" si="0"/>
        <v>1.1046269530765491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1"/>
        <v>0.90971558760023608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2"/>
        <v>0.85520580231816334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v>0.69338698355399786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3"/>
        <v>0.834839085496628</v>
      </c>
      <c r="AO13" s="72">
        <v>154</v>
      </c>
      <c r="AP13" s="70">
        <v>53671395.950000003</v>
      </c>
      <c r="AQ13" s="70">
        <v>26835697.870000001</v>
      </c>
      <c r="AR13" s="186">
        <f t="shared" si="4"/>
        <v>0.834839085496628</v>
      </c>
      <c r="AS13" s="207"/>
      <c r="AT13" s="207"/>
      <c r="AU13" s="207"/>
      <c r="AV13" s="207"/>
      <c r="AW13" s="207"/>
      <c r="AX13" s="207"/>
    </row>
    <row r="14" spans="1:50" ht="27" x14ac:dyDescent="0.3">
      <c r="A14" s="159" t="s">
        <v>25</v>
      </c>
      <c r="B14" s="168">
        <v>4158748</v>
      </c>
      <c r="C14" s="69">
        <v>3</v>
      </c>
      <c r="D14" s="70">
        <v>2700000</v>
      </c>
      <c r="E14" s="85">
        <v>2025000</v>
      </c>
      <c r="F14" s="186">
        <v>0.66606539874128445</v>
      </c>
      <c r="G14" s="72">
        <v>3</v>
      </c>
      <c r="H14" s="70">
        <v>2700000</v>
      </c>
      <c r="I14" s="70">
        <v>2025000</v>
      </c>
      <c r="J14" s="186">
        <f t="shared" si="0"/>
        <v>0.64923385595857219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1"/>
        <v>7.2137095106508023E-2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2"/>
        <v>7.2137095106508023E-2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v>7.038343330698138E-2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3"/>
        <v>0</v>
      </c>
      <c r="AO14" s="72">
        <v>0</v>
      </c>
      <c r="AP14" s="70">
        <v>0</v>
      </c>
      <c r="AQ14" s="70">
        <v>0</v>
      </c>
      <c r="AR14" s="186">
        <f t="shared" si="4"/>
        <v>0</v>
      </c>
      <c r="AS14" s="207"/>
      <c r="AT14" s="207"/>
      <c r="AU14" s="207"/>
      <c r="AV14" s="207"/>
      <c r="AW14" s="207"/>
      <c r="AX14" s="207"/>
    </row>
    <row r="15" spans="1:50" ht="27" x14ac:dyDescent="0.3">
      <c r="A15" s="159" t="s">
        <v>26</v>
      </c>
      <c r="B15" s="168">
        <v>91432581.776426673</v>
      </c>
      <c r="C15" s="69">
        <v>366</v>
      </c>
      <c r="D15" s="70">
        <v>88978622.609999999</v>
      </c>
      <c r="E15" s="85">
        <v>66733966.957499996</v>
      </c>
      <c r="F15" s="186">
        <v>0.69434798340371218</v>
      </c>
      <c r="G15" s="72">
        <v>211</v>
      </c>
      <c r="H15" s="70">
        <v>47806430.629999995</v>
      </c>
      <c r="I15" s="70">
        <v>35854822.972499996</v>
      </c>
      <c r="J15" s="186">
        <f t="shared" si="0"/>
        <v>0.52285990071785926</v>
      </c>
      <c r="K15" s="72">
        <v>107</v>
      </c>
      <c r="L15" s="70">
        <v>26686904.350000001</v>
      </c>
      <c r="M15" s="71">
        <v>20015178.262499999</v>
      </c>
      <c r="N15" s="72">
        <v>124</v>
      </c>
      <c r="O15" s="70">
        <v>25824494.850000001</v>
      </c>
      <c r="P15" s="70">
        <v>19368370.75</v>
      </c>
      <c r="Q15" s="186">
        <f t="shared" si="1"/>
        <v>0.28244302357278644</v>
      </c>
      <c r="R15" s="72">
        <v>11</v>
      </c>
      <c r="S15" s="70">
        <v>2023163.02</v>
      </c>
      <c r="T15" s="71">
        <v>1517372.2399999998</v>
      </c>
      <c r="U15" s="72">
        <v>4</v>
      </c>
      <c r="V15" s="70">
        <v>117257.4</v>
      </c>
      <c r="W15" s="71">
        <v>87943.049999999988</v>
      </c>
      <c r="X15" s="72">
        <v>113</v>
      </c>
      <c r="Y15" s="70">
        <v>23684074.43</v>
      </c>
      <c r="Z15" s="70">
        <v>17763055.460000001</v>
      </c>
      <c r="AA15" s="186">
        <f t="shared" si="2"/>
        <v>0.25903320205824348</v>
      </c>
      <c r="AB15" s="72">
        <v>86</v>
      </c>
      <c r="AC15" s="73">
        <v>88</v>
      </c>
      <c r="AD15" s="70">
        <v>16006058.060000001</v>
      </c>
      <c r="AE15" s="70">
        <v>12004543.545</v>
      </c>
      <c r="AF15" s="186">
        <v>0.15712614249520468</v>
      </c>
      <c r="AG15" s="73">
        <v>1</v>
      </c>
      <c r="AH15" s="71">
        <v>117000</v>
      </c>
      <c r="AI15" s="72">
        <v>106</v>
      </c>
      <c r="AJ15" s="71">
        <v>19354564.630000003</v>
      </c>
      <c r="AK15" s="97">
        <v>14515923.16</v>
      </c>
      <c r="AL15" s="70">
        <v>17525782.120000001</v>
      </c>
      <c r="AM15" s="70">
        <v>13144336.35</v>
      </c>
      <c r="AN15" s="186">
        <f t="shared" si="3"/>
        <v>0.21168126562723874</v>
      </c>
      <c r="AO15" s="72">
        <v>63</v>
      </c>
      <c r="AP15" s="70">
        <v>11157806.17</v>
      </c>
      <c r="AQ15" s="70">
        <v>8368354.4100000001</v>
      </c>
      <c r="AR15" s="186">
        <f t="shared" si="4"/>
        <v>0.12203315222229377</v>
      </c>
      <c r="AS15" s="207"/>
      <c r="AT15" s="207"/>
      <c r="AU15" s="207"/>
      <c r="AV15" s="207"/>
      <c r="AW15" s="207"/>
      <c r="AX15" s="207"/>
    </row>
    <row r="16" spans="1:50" x14ac:dyDescent="0.3">
      <c r="A16" s="159" t="s">
        <v>27</v>
      </c>
      <c r="B16" s="168">
        <v>36911640.174690589</v>
      </c>
      <c r="C16" s="69">
        <v>326</v>
      </c>
      <c r="D16" s="70">
        <v>39674635.430000007</v>
      </c>
      <c r="E16" s="85">
        <v>29755976.572500002</v>
      </c>
      <c r="F16" s="186">
        <v>1.0964027147456032</v>
      </c>
      <c r="G16" s="72">
        <v>269</v>
      </c>
      <c r="H16" s="70">
        <v>32659185.249999993</v>
      </c>
      <c r="I16" s="70">
        <v>24494388.937499993</v>
      </c>
      <c r="J16" s="186">
        <f t="shared" si="0"/>
        <v>0.88479366117124214</v>
      </c>
      <c r="K16" s="72">
        <v>81</v>
      </c>
      <c r="L16" s="70">
        <v>9436353.3999999985</v>
      </c>
      <c r="M16" s="71">
        <v>7077265.0499999998</v>
      </c>
      <c r="N16" s="72">
        <v>221</v>
      </c>
      <c r="O16" s="70">
        <v>20526475.850000001</v>
      </c>
      <c r="P16" s="70">
        <v>15394856.599999998</v>
      </c>
      <c r="Q16" s="186">
        <f t="shared" si="1"/>
        <v>0.55609763621597352</v>
      </c>
      <c r="R16" s="72">
        <v>9</v>
      </c>
      <c r="S16" s="70">
        <v>503799.1</v>
      </c>
      <c r="T16" s="71">
        <v>377849.31</v>
      </c>
      <c r="U16" s="72">
        <v>24</v>
      </c>
      <c r="V16" s="70">
        <v>147262.95000000001</v>
      </c>
      <c r="W16" s="71">
        <v>110447.21250000001</v>
      </c>
      <c r="X16" s="72">
        <v>212</v>
      </c>
      <c r="Y16" s="70">
        <v>19875413.800000001</v>
      </c>
      <c r="Z16" s="70">
        <v>14906560.077499999</v>
      </c>
      <c r="AA16" s="186">
        <f t="shared" si="2"/>
        <v>0.53845924228607123</v>
      </c>
      <c r="AB16" s="72">
        <v>181</v>
      </c>
      <c r="AC16" s="73">
        <v>183</v>
      </c>
      <c r="AD16" s="70">
        <v>14241765.74</v>
      </c>
      <c r="AE16" s="70">
        <v>10681324.305</v>
      </c>
      <c r="AF16" s="186">
        <v>0.37054426074991692</v>
      </c>
      <c r="AG16" s="73">
        <v>0</v>
      </c>
      <c r="AH16" s="71">
        <v>0</v>
      </c>
      <c r="AI16" s="72">
        <v>193</v>
      </c>
      <c r="AJ16" s="70">
        <v>15047034.100000001</v>
      </c>
      <c r="AK16" s="70">
        <v>11285275.310000001</v>
      </c>
      <c r="AL16" s="70">
        <v>13126769.32</v>
      </c>
      <c r="AM16" s="70">
        <v>9845076.8300000001</v>
      </c>
      <c r="AN16" s="186">
        <f t="shared" si="3"/>
        <v>0.40765010790057998</v>
      </c>
      <c r="AO16" s="72">
        <v>151</v>
      </c>
      <c r="AP16" s="70">
        <v>10504615.300000001</v>
      </c>
      <c r="AQ16" s="70">
        <v>7878461.3200000003</v>
      </c>
      <c r="AR16" s="186">
        <f t="shared" si="4"/>
        <v>0.28458814754058964</v>
      </c>
      <c r="AS16" s="207"/>
      <c r="AT16" s="207"/>
      <c r="AU16" s="207"/>
      <c r="AV16" s="207"/>
      <c r="AW16" s="207"/>
      <c r="AX16" s="207"/>
    </row>
    <row r="17" spans="1:50" ht="27" x14ac:dyDescent="0.3">
      <c r="A17" s="159" t="s">
        <v>28</v>
      </c>
      <c r="B17" s="168">
        <v>152219524.84076399</v>
      </c>
      <c r="C17" s="69">
        <v>2745</v>
      </c>
      <c r="D17" s="70">
        <v>157761450</v>
      </c>
      <c r="E17" s="85">
        <v>78880725</v>
      </c>
      <c r="F17" s="186">
        <v>1.036665687243143</v>
      </c>
      <c r="G17" s="110">
        <v>2745</v>
      </c>
      <c r="H17" s="109">
        <v>157761450</v>
      </c>
      <c r="I17" s="109">
        <v>78880725</v>
      </c>
      <c r="J17" s="186">
        <f t="shared" si="0"/>
        <v>1.0364074527563623</v>
      </c>
      <c r="K17" s="72">
        <v>99</v>
      </c>
      <c r="L17" s="70">
        <v>5731250</v>
      </c>
      <c r="M17" s="71">
        <v>2865625</v>
      </c>
      <c r="N17" s="72">
        <v>2646</v>
      </c>
      <c r="O17" s="70">
        <v>150995000</v>
      </c>
      <c r="P17" s="70">
        <v>75497500</v>
      </c>
      <c r="Q17" s="186">
        <f t="shared" si="1"/>
        <v>0.99195553368042011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2645</v>
      </c>
      <c r="Y17" s="70">
        <v>150878000</v>
      </c>
      <c r="Z17" s="70">
        <v>75439000</v>
      </c>
      <c r="AA17" s="186">
        <f t="shared" si="2"/>
        <v>0.99118690692164924</v>
      </c>
      <c r="AB17" s="72">
        <v>2646</v>
      </c>
      <c r="AC17" s="73">
        <v>2648</v>
      </c>
      <c r="AD17" s="70">
        <v>150926400</v>
      </c>
      <c r="AE17" s="70">
        <v>75463200</v>
      </c>
      <c r="AF17" s="186">
        <v>0.99142792019327242</v>
      </c>
      <c r="AG17" s="73">
        <v>3</v>
      </c>
      <c r="AH17" s="71">
        <v>160500</v>
      </c>
      <c r="AI17" s="72">
        <v>2645</v>
      </c>
      <c r="AJ17" s="70">
        <v>150878000</v>
      </c>
      <c r="AK17" s="70">
        <v>75439000</v>
      </c>
      <c r="AL17" s="70">
        <v>0</v>
      </c>
      <c r="AM17" s="70">
        <v>0</v>
      </c>
      <c r="AN17" s="186">
        <f t="shared" si="3"/>
        <v>0.99118690692164924</v>
      </c>
      <c r="AO17" s="72">
        <v>2645</v>
      </c>
      <c r="AP17" s="70">
        <v>150878000</v>
      </c>
      <c r="AQ17" s="70">
        <v>75439000</v>
      </c>
      <c r="AR17" s="186">
        <f t="shared" si="4"/>
        <v>0.99118690692164924</v>
      </c>
      <c r="AS17" s="207"/>
      <c r="AT17" s="207"/>
      <c r="AU17" s="207"/>
      <c r="AV17" s="207"/>
      <c r="AW17" s="207"/>
      <c r="AX17" s="207"/>
    </row>
    <row r="18" spans="1:50" ht="40.5" x14ac:dyDescent="0.3">
      <c r="A18" s="159" t="s">
        <v>29</v>
      </c>
      <c r="B18" s="168">
        <v>106319221.57132</v>
      </c>
      <c r="C18" s="69">
        <v>501</v>
      </c>
      <c r="D18" s="70">
        <v>128669170.12</v>
      </c>
      <c r="E18" s="85">
        <v>96501877.590000004</v>
      </c>
      <c r="F18" s="186">
        <v>1.0210670370252575</v>
      </c>
      <c r="G18" s="72">
        <v>365</v>
      </c>
      <c r="H18" s="70">
        <v>93138358.560000002</v>
      </c>
      <c r="I18" s="70">
        <v>69853768.920000002</v>
      </c>
      <c r="J18" s="186">
        <f t="shared" si="0"/>
        <v>0.87602558769226746</v>
      </c>
      <c r="K18" s="72">
        <v>77</v>
      </c>
      <c r="L18" s="70">
        <v>18337982.489999998</v>
      </c>
      <c r="M18" s="71">
        <v>13753486.8675</v>
      </c>
      <c r="N18" s="72">
        <v>275</v>
      </c>
      <c r="O18" s="70">
        <v>59310744.159999996</v>
      </c>
      <c r="P18" s="70">
        <v>44483057.879999995</v>
      </c>
      <c r="Q18" s="186">
        <f t="shared" si="1"/>
        <v>0.55785532741333843</v>
      </c>
      <c r="R18" s="72">
        <v>10</v>
      </c>
      <c r="S18" s="70">
        <v>1915683</v>
      </c>
      <c r="T18" s="71">
        <v>1436762.25</v>
      </c>
      <c r="U18" s="72">
        <v>24</v>
      </c>
      <c r="V18" s="70">
        <v>785664.88000000012</v>
      </c>
      <c r="W18" s="71">
        <v>589248.66000000015</v>
      </c>
      <c r="X18" s="72">
        <v>265</v>
      </c>
      <c r="Y18" s="70">
        <v>56609396.280000001</v>
      </c>
      <c r="Z18" s="70">
        <v>42457046.969999999</v>
      </c>
      <c r="AA18" s="186">
        <f t="shared" si="2"/>
        <v>0.53244742995062144</v>
      </c>
      <c r="AB18" s="72">
        <v>176</v>
      </c>
      <c r="AC18" s="73">
        <v>179</v>
      </c>
      <c r="AD18" s="70">
        <v>35015902.659999996</v>
      </c>
      <c r="AE18" s="70">
        <v>26261926.995000005</v>
      </c>
      <c r="AF18" s="186">
        <v>0.29385655793159599</v>
      </c>
      <c r="AG18" s="73">
        <v>2</v>
      </c>
      <c r="AH18" s="71">
        <v>243286.03</v>
      </c>
      <c r="AI18" s="72">
        <v>212</v>
      </c>
      <c r="AJ18" s="70">
        <v>42137823.07</v>
      </c>
      <c r="AK18" s="70">
        <v>31603367.030000001</v>
      </c>
      <c r="AL18" s="70">
        <v>40092981.240000002</v>
      </c>
      <c r="AM18" s="70">
        <v>30069735.75</v>
      </c>
      <c r="AN18" s="186">
        <f t="shared" si="3"/>
        <v>0.39633306609316665</v>
      </c>
      <c r="AO18" s="72">
        <v>131</v>
      </c>
      <c r="AP18" s="70">
        <v>24294125.199999999</v>
      </c>
      <c r="AQ18" s="70">
        <v>18220593.73</v>
      </c>
      <c r="AR18" s="186">
        <f t="shared" si="4"/>
        <v>0.22850172189892545</v>
      </c>
      <c r="AS18" s="207"/>
      <c r="AT18" s="207"/>
      <c r="AU18" s="207"/>
      <c r="AV18" s="207"/>
      <c r="AW18" s="207"/>
      <c r="AX18" s="207"/>
    </row>
    <row r="19" spans="1:50" ht="27" collapsed="1" x14ac:dyDescent="0.3">
      <c r="A19" s="159" t="s">
        <v>30</v>
      </c>
      <c r="B19" s="168">
        <v>308585315.23812801</v>
      </c>
      <c r="C19" s="69">
        <v>34</v>
      </c>
      <c r="D19" s="70">
        <v>456501382.29000002</v>
      </c>
      <c r="E19" s="85">
        <v>342376036.71750003</v>
      </c>
      <c r="F19" s="186">
        <v>1.5176773206567891</v>
      </c>
      <c r="G19" s="72">
        <v>16</v>
      </c>
      <c r="H19" s="70">
        <v>281998578.19</v>
      </c>
      <c r="I19" s="70">
        <v>211498933.64249998</v>
      </c>
      <c r="J19" s="186">
        <f t="shared" si="0"/>
        <v>0.91384315540870231</v>
      </c>
      <c r="K19" s="72">
        <v>21</v>
      </c>
      <c r="L19" s="70">
        <v>156288221.55000001</v>
      </c>
      <c r="M19" s="71">
        <v>117216166.16249999</v>
      </c>
      <c r="N19" s="72">
        <v>5</v>
      </c>
      <c r="O19" s="70">
        <v>258078922.55000001</v>
      </c>
      <c r="P19" s="70">
        <v>193559191.88999999</v>
      </c>
      <c r="Q19" s="186">
        <f t="shared" si="1"/>
        <v>0.83632924123705177</v>
      </c>
      <c r="R19" s="72">
        <v>1</v>
      </c>
      <c r="S19" s="70">
        <v>188897941</v>
      </c>
      <c r="T19" s="71">
        <v>141673455.75</v>
      </c>
      <c r="U19" s="72">
        <v>0</v>
      </c>
      <c r="V19" s="70">
        <v>0</v>
      </c>
      <c r="W19" s="71">
        <v>0</v>
      </c>
      <c r="X19" s="72">
        <v>4</v>
      </c>
      <c r="Y19" s="70">
        <v>69180981.549999997</v>
      </c>
      <c r="Z19" s="70">
        <v>51885736.139999993</v>
      </c>
      <c r="AA19" s="186">
        <f t="shared" si="2"/>
        <v>0.22418753626242605</v>
      </c>
      <c r="AB19" s="72">
        <v>2</v>
      </c>
      <c r="AC19" s="112">
        <v>2</v>
      </c>
      <c r="AD19" s="109">
        <v>160128.01</v>
      </c>
      <c r="AE19" s="109">
        <v>120096.00750000001</v>
      </c>
      <c r="AF19" s="186">
        <v>5.354748729382824E-4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3"/>
        <v>2.7634111472282937E-4</v>
      </c>
      <c r="AO19" s="72">
        <v>1</v>
      </c>
      <c r="AP19" s="70">
        <v>85274.81</v>
      </c>
      <c r="AQ19" s="70">
        <v>63956.1</v>
      </c>
      <c r="AR19" s="186">
        <f t="shared" si="4"/>
        <v>2.7634111472282937E-4</v>
      </c>
      <c r="AS19" s="207"/>
      <c r="AT19" s="207"/>
      <c r="AU19" s="207"/>
      <c r="AV19" s="207"/>
      <c r="AW19" s="207"/>
      <c r="AX19" s="207"/>
    </row>
    <row r="20" spans="1:50" ht="27" x14ac:dyDescent="0.3">
      <c r="A20" s="159" t="s">
        <v>31</v>
      </c>
      <c r="B20" s="168">
        <v>40263632.692756601</v>
      </c>
      <c r="C20" s="69">
        <v>21</v>
      </c>
      <c r="D20" s="70">
        <v>98157722.769999996</v>
      </c>
      <c r="E20" s="85">
        <v>73618292.077499986</v>
      </c>
      <c r="F20" s="186">
        <v>2.0320264605838005</v>
      </c>
      <c r="G20" s="72">
        <v>8</v>
      </c>
      <c r="H20" s="70">
        <v>31413390.210000001</v>
      </c>
      <c r="I20" s="70">
        <v>23560042.657499999</v>
      </c>
      <c r="J20" s="186">
        <f t="shared" si="0"/>
        <v>0.78019264803325228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5734369.9500000002</v>
      </c>
      <c r="Q20" s="186">
        <f t="shared" si="1"/>
        <v>0.18989410762669406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2999250</v>
      </c>
      <c r="AA20" s="186">
        <f t="shared" si="2"/>
        <v>9.9320397404663807E-2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v>3.5407843171544572E-2</v>
      </c>
      <c r="AG20" s="73">
        <v>0</v>
      </c>
      <c r="AH20" s="71">
        <v>0</v>
      </c>
      <c r="AI20" s="72">
        <v>2</v>
      </c>
      <c r="AJ20" s="70">
        <v>3391351.92</v>
      </c>
      <c r="AK20" s="70">
        <v>2543513.94</v>
      </c>
      <c r="AL20" s="70">
        <v>3391344</v>
      </c>
      <c r="AM20" s="70">
        <v>2543508</v>
      </c>
      <c r="AN20" s="186">
        <f t="shared" si="3"/>
        <v>8.4228662273935898E-2</v>
      </c>
      <c r="AO20" s="72">
        <v>1</v>
      </c>
      <c r="AP20" s="70">
        <v>1094304.76</v>
      </c>
      <c r="AQ20" s="70">
        <v>820728.57</v>
      </c>
      <c r="AR20" s="186">
        <f t="shared" si="4"/>
        <v>2.7178490533887288E-2</v>
      </c>
      <c r="AS20" s="207"/>
      <c r="AT20" s="207"/>
      <c r="AU20" s="207"/>
      <c r="AV20" s="207"/>
      <c r="AW20" s="207"/>
      <c r="AX20" s="207"/>
    </row>
    <row r="21" spans="1:50" ht="27" x14ac:dyDescent="0.3">
      <c r="A21" s="159" t="s">
        <v>32</v>
      </c>
      <c r="B21" s="168">
        <v>8317496</v>
      </c>
      <c r="C21" s="69">
        <v>0</v>
      </c>
      <c r="D21" s="70">
        <v>0</v>
      </c>
      <c r="E21" s="85">
        <v>0</v>
      </c>
      <c r="F21" s="186">
        <v>0</v>
      </c>
      <c r="G21" s="72">
        <v>0</v>
      </c>
      <c r="H21" s="70">
        <v>0</v>
      </c>
      <c r="I21" s="70">
        <v>0</v>
      </c>
      <c r="J21" s="186">
        <f t="shared" si="0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1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2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3"/>
        <v>0</v>
      </c>
      <c r="AO21" s="72">
        <v>0</v>
      </c>
      <c r="AP21" s="70">
        <v>0</v>
      </c>
      <c r="AQ21" s="70">
        <v>0</v>
      </c>
      <c r="AR21" s="186">
        <f t="shared" si="4"/>
        <v>0</v>
      </c>
      <c r="AS21" s="207"/>
      <c r="AT21" s="207"/>
      <c r="AU21" s="207"/>
      <c r="AV21" s="207"/>
      <c r="AW21" s="207"/>
      <c r="AX21" s="207"/>
    </row>
    <row r="22" spans="1:50" x14ac:dyDescent="0.3">
      <c r="A22" s="159" t="s">
        <v>33</v>
      </c>
      <c r="B22" s="168">
        <v>10396870</v>
      </c>
      <c r="C22" s="69">
        <v>0</v>
      </c>
      <c r="D22" s="70">
        <v>0</v>
      </c>
      <c r="E22" s="85">
        <v>0</v>
      </c>
      <c r="F22" s="186">
        <v>0</v>
      </c>
      <c r="G22" s="72">
        <v>0</v>
      </c>
      <c r="H22" s="70">
        <v>0</v>
      </c>
      <c r="I22" s="70">
        <v>0</v>
      </c>
      <c r="J22" s="186">
        <f t="shared" si="0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1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2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3"/>
        <v>0</v>
      </c>
      <c r="AO22" s="72">
        <v>0</v>
      </c>
      <c r="AP22" s="70">
        <v>0</v>
      </c>
      <c r="AQ22" s="70">
        <v>0</v>
      </c>
      <c r="AR22" s="186">
        <f t="shared" si="4"/>
        <v>0</v>
      </c>
      <c r="AS22" s="207"/>
      <c r="AT22" s="207"/>
      <c r="AU22" s="207"/>
      <c r="AV22" s="207"/>
      <c r="AW22" s="207"/>
      <c r="AX22" s="207"/>
    </row>
    <row r="23" spans="1:50" ht="27.5" thickBot="1" x14ac:dyDescent="0.35">
      <c r="A23" s="161" t="s">
        <v>34</v>
      </c>
      <c r="B23" s="170">
        <v>6653043.3611404244</v>
      </c>
      <c r="C23" s="95">
        <v>15</v>
      </c>
      <c r="D23" s="91">
        <v>6999331.2599999998</v>
      </c>
      <c r="E23" s="92">
        <v>5249498.4450000003</v>
      </c>
      <c r="F23" s="186">
        <v>1.0791559756783304</v>
      </c>
      <c r="G23" s="93">
        <v>10</v>
      </c>
      <c r="H23" s="91">
        <v>4047313.95</v>
      </c>
      <c r="I23" s="91">
        <v>3035485.4625000004</v>
      </c>
      <c r="J23" s="186">
        <f t="shared" si="0"/>
        <v>0.60834023322917796</v>
      </c>
      <c r="K23" s="93">
        <v>2</v>
      </c>
      <c r="L23" s="91">
        <v>536976</v>
      </c>
      <c r="M23" s="96">
        <v>402732</v>
      </c>
      <c r="N23" s="93">
        <v>5</v>
      </c>
      <c r="O23" s="91">
        <v>1853602.36</v>
      </c>
      <c r="P23" s="91">
        <v>1390201.76</v>
      </c>
      <c r="Q23" s="186">
        <f t="shared" si="1"/>
        <v>0.27860969174297801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5</v>
      </c>
      <c r="Y23" s="91">
        <v>1853602.36</v>
      </c>
      <c r="Z23" s="91">
        <v>1390201.76</v>
      </c>
      <c r="AA23" s="186">
        <f t="shared" si="2"/>
        <v>0.27860969174297801</v>
      </c>
      <c r="AB23" s="93">
        <v>3</v>
      </c>
      <c r="AC23" s="94">
        <v>3</v>
      </c>
      <c r="AD23" s="91">
        <v>1150166.78</v>
      </c>
      <c r="AE23" s="91">
        <v>862625.08499999996</v>
      </c>
      <c r="AF23" s="186">
        <v>0.16315377903355305</v>
      </c>
      <c r="AG23" s="94">
        <v>0</v>
      </c>
      <c r="AH23" s="96">
        <v>0</v>
      </c>
      <c r="AI23" s="93">
        <v>3</v>
      </c>
      <c r="AJ23" s="91">
        <v>1148082.95</v>
      </c>
      <c r="AK23" s="91">
        <v>861062.21</v>
      </c>
      <c r="AL23" s="91">
        <v>1108082.95</v>
      </c>
      <c r="AM23" s="91">
        <v>831062.21</v>
      </c>
      <c r="AN23" s="186">
        <f t="shared" si="3"/>
        <v>0.17256507851817196</v>
      </c>
      <c r="AO23" s="93">
        <v>1</v>
      </c>
      <c r="AP23" s="91">
        <v>40000</v>
      </c>
      <c r="AQ23" s="91">
        <v>30000</v>
      </c>
      <c r="AR23" s="186">
        <f t="shared" si="4"/>
        <v>6.0122860815299784E-3</v>
      </c>
      <c r="AS23" s="207"/>
      <c r="AT23" s="207"/>
      <c r="AU23" s="207"/>
      <c r="AV23" s="207"/>
      <c r="AW23" s="207"/>
      <c r="AX23" s="207"/>
    </row>
    <row r="24" spans="1:50" s="76" customFormat="1" ht="59.25" customHeight="1" thickBot="1" x14ac:dyDescent="0.35">
      <c r="A24" s="157" t="s">
        <v>180</v>
      </c>
      <c r="B24" s="127">
        <f>SUM(B25+B26+B27+B31+B32+B33+B34)</f>
        <v>957543140.14200974</v>
      </c>
      <c r="C24" s="138">
        <v>2040</v>
      </c>
      <c r="D24" s="139">
        <v>1174540265.8099999</v>
      </c>
      <c r="E24" s="139">
        <v>880905199.35750008</v>
      </c>
      <c r="F24" s="187">
        <f>D24/B24</f>
        <v>1.2266186415745282</v>
      </c>
      <c r="G24" s="138">
        <v>1635</v>
      </c>
      <c r="H24" s="139">
        <v>741091082.28000009</v>
      </c>
      <c r="I24" s="139">
        <v>555818311.71000004</v>
      </c>
      <c r="J24" s="187">
        <f t="shared" ref="J24" si="5">H24/B24</f>
        <v>0.77395059419473422</v>
      </c>
      <c r="K24" s="138">
        <v>400</v>
      </c>
      <c r="L24" s="139">
        <v>332307698.13</v>
      </c>
      <c r="M24" s="139">
        <v>249230773.59749997</v>
      </c>
      <c r="N24" s="138">
        <v>1395</v>
      </c>
      <c r="O24" s="139">
        <v>537466580.54000008</v>
      </c>
      <c r="P24" s="139">
        <v>403099930.94</v>
      </c>
      <c r="Q24" s="187">
        <f t="shared" ref="Q24" si="6">O24/B24</f>
        <v>0.5612975102722686</v>
      </c>
      <c r="R24" s="138">
        <v>15</v>
      </c>
      <c r="S24" s="139">
        <v>6867157.959999999</v>
      </c>
      <c r="T24" s="139">
        <v>5150368.43</v>
      </c>
      <c r="U24" s="138">
        <v>51</v>
      </c>
      <c r="V24" s="139">
        <v>1203076.6199999999</v>
      </c>
      <c r="W24" s="139">
        <v>902307.46500000008</v>
      </c>
      <c r="X24" s="138">
        <v>1380</v>
      </c>
      <c r="Y24" s="139">
        <v>529396345.96000004</v>
      </c>
      <c r="Z24" s="139">
        <v>397047255.04500002</v>
      </c>
      <c r="AA24" s="187">
        <f t="shared" si="2"/>
        <v>0.55286944657291071</v>
      </c>
      <c r="AB24" s="138">
        <v>278</v>
      </c>
      <c r="AC24" s="138">
        <v>314</v>
      </c>
      <c r="AD24" s="139">
        <v>114780360.17999999</v>
      </c>
      <c r="AE24" s="139">
        <v>86085270.135000005</v>
      </c>
      <c r="AF24" s="187">
        <f t="shared" ref="AF24:AF55" si="7">AD24/$B24</f>
        <v>0.11986964907187089</v>
      </c>
      <c r="AG24" s="138">
        <v>12</v>
      </c>
      <c r="AH24" s="139">
        <v>4376266.7699999996</v>
      </c>
      <c r="AI24" s="138">
        <v>1244</v>
      </c>
      <c r="AJ24" s="139">
        <v>372674522.53000003</v>
      </c>
      <c r="AK24" s="139">
        <v>279505887.63000005</v>
      </c>
      <c r="AL24" s="139">
        <v>108904304.91000001</v>
      </c>
      <c r="AM24" s="139">
        <v>81678228.25</v>
      </c>
      <c r="AN24" s="187">
        <f t="shared" si="3"/>
        <v>0.38919867618155568</v>
      </c>
      <c r="AO24" s="138">
        <v>1111</v>
      </c>
      <c r="AP24" s="139">
        <v>289201523.91999996</v>
      </c>
      <c r="AQ24" s="139">
        <v>216901188.47</v>
      </c>
      <c r="AR24" s="187">
        <f t="shared" si="4"/>
        <v>0.30202453737709356</v>
      </c>
      <c r="AS24" s="207"/>
      <c r="AT24" s="207"/>
      <c r="AU24" s="207"/>
      <c r="AV24" s="207"/>
      <c r="AW24" s="207"/>
      <c r="AX24" s="207"/>
    </row>
    <row r="25" spans="1:50" s="75" customFormat="1" x14ac:dyDescent="0.3">
      <c r="A25" s="162" t="s">
        <v>36</v>
      </c>
      <c r="B25" s="167">
        <v>88741237.23179467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0"/>
        <v>0.93573253281450419</v>
      </c>
      <c r="K25" s="142">
        <v>6</v>
      </c>
      <c r="L25" s="141">
        <v>44165024.350000001</v>
      </c>
      <c r="M25" s="143">
        <v>33123768.262500003</v>
      </c>
      <c r="N25" s="142">
        <v>3</v>
      </c>
      <c r="O25" s="141">
        <v>18816708.98</v>
      </c>
      <c r="P25" s="141">
        <v>14112531.720000001</v>
      </c>
      <c r="Q25" s="186">
        <f t="shared" ref="Q25:Q55" si="8">O25/$B25</f>
        <v>0.21204019198932525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3</v>
      </c>
      <c r="Y25" s="141">
        <v>18816493.149999999</v>
      </c>
      <c r="Z25" s="141">
        <v>14112369.8475</v>
      </c>
      <c r="AA25" s="186">
        <f t="shared" si="2"/>
        <v>0.21203775986186418</v>
      </c>
      <c r="AB25" s="142">
        <v>2</v>
      </c>
      <c r="AC25" s="144">
        <v>2</v>
      </c>
      <c r="AD25" s="141">
        <v>6475234.2800000003</v>
      </c>
      <c r="AE25" s="141">
        <v>4856425.71</v>
      </c>
      <c r="AF25" s="186">
        <f t="shared" si="7"/>
        <v>7.296759073897631E-2</v>
      </c>
      <c r="AG25" s="144">
        <v>0</v>
      </c>
      <c r="AH25" s="143">
        <v>0</v>
      </c>
      <c r="AI25" s="142">
        <v>2</v>
      </c>
      <c r="AJ25" s="141">
        <v>7433858.2200000007</v>
      </c>
      <c r="AK25" s="141">
        <v>5575393.6299999999</v>
      </c>
      <c r="AL25" s="141">
        <v>7383670.1400000006</v>
      </c>
      <c r="AM25" s="141">
        <v>5537752.5800000001</v>
      </c>
      <c r="AN25" s="186">
        <f t="shared" si="3"/>
        <v>8.3770053831710156E-2</v>
      </c>
      <c r="AO25" s="142">
        <v>1</v>
      </c>
      <c r="AP25" s="141">
        <v>2040507.03</v>
      </c>
      <c r="AQ25" s="141">
        <v>1530380.25</v>
      </c>
      <c r="AR25" s="186">
        <f t="shared" si="4"/>
        <v>2.2993898819216783E-2</v>
      </c>
      <c r="AS25" s="207"/>
      <c r="AT25" s="207"/>
      <c r="AU25" s="207"/>
      <c r="AV25" s="207"/>
      <c r="AW25" s="207"/>
      <c r="AX25" s="207"/>
    </row>
    <row r="26" spans="1:50" s="68" customFormat="1" ht="27" x14ac:dyDescent="0.35">
      <c r="A26" s="159" t="s">
        <v>37</v>
      </c>
      <c r="B26" s="168">
        <v>17696800</v>
      </c>
      <c r="C26" s="69">
        <v>34</v>
      </c>
      <c r="D26" s="91">
        <v>17356707.68</v>
      </c>
      <c r="E26" s="91">
        <v>13017530.76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0"/>
        <v>0.78828589914560832</v>
      </c>
      <c r="K26" s="72">
        <v>21</v>
      </c>
      <c r="L26" s="91">
        <v>6480666.0299999993</v>
      </c>
      <c r="M26" s="71">
        <v>4860499.5225</v>
      </c>
      <c r="N26" s="72">
        <v>11</v>
      </c>
      <c r="O26" s="91">
        <v>7078315.1300000008</v>
      </c>
      <c r="P26" s="91">
        <v>5308736.34</v>
      </c>
      <c r="Q26" s="186">
        <f t="shared" si="8"/>
        <v>0.39997712185253836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11</v>
      </c>
      <c r="Y26" s="91">
        <v>7078315.1300000008</v>
      </c>
      <c r="Z26" s="91">
        <v>5308736.34</v>
      </c>
      <c r="AA26" s="186">
        <f t="shared" si="2"/>
        <v>0.39997712185253836</v>
      </c>
      <c r="AB26" s="72">
        <v>4</v>
      </c>
      <c r="AC26" s="94">
        <v>4</v>
      </c>
      <c r="AD26" s="91">
        <v>481684.02</v>
      </c>
      <c r="AE26" s="91">
        <v>361263.01500000001</v>
      </c>
      <c r="AF26" s="186">
        <f t="shared" si="7"/>
        <v>2.7218707336919671E-2</v>
      </c>
      <c r="AG26" s="94">
        <v>0</v>
      </c>
      <c r="AH26" s="71">
        <v>0</v>
      </c>
      <c r="AI26" s="72">
        <v>8</v>
      </c>
      <c r="AJ26" s="91">
        <v>1207523.6299999999</v>
      </c>
      <c r="AK26" s="91">
        <v>905642.7</v>
      </c>
      <c r="AL26" s="91">
        <v>1013395.0900000001</v>
      </c>
      <c r="AM26" s="91">
        <v>760046.3</v>
      </c>
      <c r="AN26" s="186">
        <f t="shared" si="3"/>
        <v>6.8234010103521536E-2</v>
      </c>
      <c r="AO26" s="72">
        <v>1</v>
      </c>
      <c r="AP26" s="91">
        <v>194128.54</v>
      </c>
      <c r="AQ26" s="91">
        <v>145596.4</v>
      </c>
      <c r="AR26" s="186">
        <f t="shared" si="4"/>
        <v>1.0969697346412911E-2</v>
      </c>
      <c r="AS26" s="207"/>
      <c r="AT26" s="207"/>
      <c r="AU26" s="207"/>
      <c r="AV26" s="207"/>
      <c r="AW26" s="207"/>
      <c r="AX26" s="207"/>
    </row>
    <row r="27" spans="1:50" s="68" customFormat="1" ht="39" customHeight="1" x14ac:dyDescent="0.35">
      <c r="A27" s="159" t="s">
        <v>38</v>
      </c>
      <c r="B27" s="168">
        <v>622059124.15179634</v>
      </c>
      <c r="C27" s="72">
        <v>1001</v>
      </c>
      <c r="D27" s="97">
        <v>818150987.71000004</v>
      </c>
      <c r="E27" s="97">
        <v>613613240.78250003</v>
      </c>
      <c r="F27" s="186">
        <v>1.1835501186384136</v>
      </c>
      <c r="G27" s="72">
        <v>609</v>
      </c>
      <c r="H27" s="97">
        <v>416481244.65999997</v>
      </c>
      <c r="I27" s="97">
        <v>312360933.495</v>
      </c>
      <c r="J27" s="186">
        <f t="shared" si="0"/>
        <v>0.66952035343567962</v>
      </c>
      <c r="K27" s="72">
        <v>308</v>
      </c>
      <c r="L27" s="97">
        <v>273534681.06999999</v>
      </c>
      <c r="M27" s="97">
        <v>205151010.80249998</v>
      </c>
      <c r="N27" s="93">
        <v>462</v>
      </c>
      <c r="O27" s="97">
        <v>297686223.89999998</v>
      </c>
      <c r="P27" s="97">
        <v>223264666.81</v>
      </c>
      <c r="Q27" s="186">
        <f t="shared" si="8"/>
        <v>0.47854972677381369</v>
      </c>
      <c r="R27" s="72">
        <v>12</v>
      </c>
      <c r="S27" s="97">
        <v>6575703.8599999994</v>
      </c>
      <c r="T27" s="71">
        <v>4931777.8599999994</v>
      </c>
      <c r="U27" s="93">
        <v>49</v>
      </c>
      <c r="V27" s="97">
        <v>1199414.3399999999</v>
      </c>
      <c r="W27" s="97">
        <v>899560.755</v>
      </c>
      <c r="X27" s="93">
        <v>450</v>
      </c>
      <c r="Y27" s="97">
        <v>289911105.69999999</v>
      </c>
      <c r="Z27" s="97">
        <v>217433328.19500002</v>
      </c>
      <c r="AA27" s="186">
        <f t="shared" si="2"/>
        <v>0.46605072483311921</v>
      </c>
      <c r="AB27" s="93">
        <v>266</v>
      </c>
      <c r="AC27" s="94">
        <v>299</v>
      </c>
      <c r="AD27" s="97">
        <v>105506660.55</v>
      </c>
      <c r="AE27" s="97">
        <v>79129995.412500009</v>
      </c>
      <c r="AF27" s="186">
        <f t="shared" si="7"/>
        <v>0.16960873404736687</v>
      </c>
      <c r="AG27" s="93">
        <v>12</v>
      </c>
      <c r="AH27" s="71">
        <v>4376266.7699999996</v>
      </c>
      <c r="AI27" s="93">
        <v>318</v>
      </c>
      <c r="AJ27" s="97">
        <v>153378245.11000001</v>
      </c>
      <c r="AK27" s="97">
        <v>115033683</v>
      </c>
      <c r="AL27" s="97">
        <v>98865414.900000006</v>
      </c>
      <c r="AM27" s="97">
        <v>74149060.810000002</v>
      </c>
      <c r="AN27" s="186">
        <f t="shared" si="3"/>
        <v>0.24656538125558028</v>
      </c>
      <c r="AO27" s="93">
        <v>197</v>
      </c>
      <c r="AP27" s="97">
        <v>77511982.959999993</v>
      </c>
      <c r="AQ27" s="97">
        <v>58134036.140000001</v>
      </c>
      <c r="AR27" s="186">
        <f t="shared" si="4"/>
        <v>0.12460549158521038</v>
      </c>
      <c r="AS27" s="207"/>
      <c r="AT27" s="207"/>
      <c r="AU27" s="207"/>
      <c r="AV27" s="207"/>
      <c r="AW27" s="207"/>
      <c r="AX27" s="207"/>
    </row>
    <row r="28" spans="1:50" s="126" customFormat="1" ht="35.25" customHeight="1" outlineLevel="1" x14ac:dyDescent="0.35">
      <c r="A28" s="160" t="s">
        <v>39</v>
      </c>
      <c r="B28" s="169">
        <v>340510225.53647739</v>
      </c>
      <c r="C28" s="69">
        <v>709</v>
      </c>
      <c r="D28" s="70">
        <v>487910689.31000006</v>
      </c>
      <c r="E28" s="70">
        <v>365933016.98250008</v>
      </c>
      <c r="F28" s="186">
        <v>1.4770718179422628</v>
      </c>
      <c r="G28" s="72">
        <v>426</v>
      </c>
      <c r="H28" s="70">
        <v>283998035.5</v>
      </c>
      <c r="I28" s="70">
        <v>212998526.625</v>
      </c>
      <c r="J28" s="186">
        <f t="shared" si="0"/>
        <v>0.83403673135676959</v>
      </c>
      <c r="K28" s="72">
        <v>247</v>
      </c>
      <c r="L28" s="70">
        <v>196259717.50999999</v>
      </c>
      <c r="M28" s="71">
        <v>147194788.13249999</v>
      </c>
      <c r="N28" s="72">
        <v>374</v>
      </c>
      <c r="O28" s="70">
        <v>208415314.81999996</v>
      </c>
      <c r="P28" s="70">
        <v>156311485.14000002</v>
      </c>
      <c r="Q28" s="186">
        <f t="shared" si="8"/>
        <v>0.61206771247952829</v>
      </c>
      <c r="R28" s="72">
        <v>9</v>
      </c>
      <c r="S28" s="70">
        <v>3615662.57</v>
      </c>
      <c r="T28" s="71">
        <v>2711746.9</v>
      </c>
      <c r="U28" s="72">
        <v>47</v>
      </c>
      <c r="V28" s="70">
        <v>1179102.5899999999</v>
      </c>
      <c r="W28" s="71">
        <v>884326.9425</v>
      </c>
      <c r="X28" s="72">
        <v>365</v>
      </c>
      <c r="Y28" s="70">
        <v>203620549.66</v>
      </c>
      <c r="Z28" s="70">
        <v>152715411.29750001</v>
      </c>
      <c r="AA28" s="186">
        <f t="shared" si="2"/>
        <v>0.59798659302872248</v>
      </c>
      <c r="AB28" s="72">
        <v>227</v>
      </c>
      <c r="AC28" s="73">
        <v>258</v>
      </c>
      <c r="AD28" s="70">
        <v>95961298.280000001</v>
      </c>
      <c r="AE28" s="70">
        <v>71970973.710000008</v>
      </c>
      <c r="AF28" s="186">
        <f t="shared" si="7"/>
        <v>0.28181620134553076</v>
      </c>
      <c r="AG28" s="73">
        <v>11</v>
      </c>
      <c r="AH28" s="71">
        <v>4339266.7699999996</v>
      </c>
      <c r="AI28" s="72">
        <v>262</v>
      </c>
      <c r="AJ28" s="70">
        <v>122127635.16</v>
      </c>
      <c r="AK28" s="70">
        <v>91595725.629999995</v>
      </c>
      <c r="AL28" s="70">
        <v>72143880.310000002</v>
      </c>
      <c r="AM28" s="70">
        <v>54107909.920000002</v>
      </c>
      <c r="AN28" s="186">
        <f t="shared" si="3"/>
        <v>0.35866069797929456</v>
      </c>
      <c r="AO28" s="72">
        <v>172</v>
      </c>
      <c r="AP28" s="70">
        <v>71959537.569999993</v>
      </c>
      <c r="AQ28" s="70">
        <v>53969702.140000001</v>
      </c>
      <c r="AR28" s="186">
        <f t="shared" si="4"/>
        <v>0.21132856570350272</v>
      </c>
      <c r="AS28" s="207"/>
      <c r="AT28" s="207"/>
      <c r="AU28" s="207"/>
      <c r="AV28" s="207"/>
      <c r="AW28" s="207"/>
      <c r="AX28" s="207"/>
    </row>
    <row r="29" spans="1:50" s="126" customFormat="1" ht="27" outlineLevel="1" x14ac:dyDescent="0.35">
      <c r="A29" s="160" t="s">
        <v>40</v>
      </c>
      <c r="B29" s="169">
        <v>108193498.58769086</v>
      </c>
      <c r="C29" s="69">
        <v>179</v>
      </c>
      <c r="D29" s="70">
        <v>46521497.069999993</v>
      </c>
      <c r="E29" s="70">
        <v>34891122.802499995</v>
      </c>
      <c r="F29" s="186">
        <v>0.27446777249920357</v>
      </c>
      <c r="G29" s="72">
        <v>142</v>
      </c>
      <c r="H29" s="70">
        <v>35273222.310000002</v>
      </c>
      <c r="I29" s="70">
        <v>26454916.732500002</v>
      </c>
      <c r="J29" s="186">
        <f t="shared" si="0"/>
        <v>0.3260197957404164</v>
      </c>
      <c r="K29" s="72">
        <v>35</v>
      </c>
      <c r="L29" s="70">
        <v>11048274.76</v>
      </c>
      <c r="M29" s="71">
        <v>8286206.0700000003</v>
      </c>
      <c r="N29" s="72">
        <v>50</v>
      </c>
      <c r="O29" s="70">
        <v>10812806.880000001</v>
      </c>
      <c r="P29" s="70">
        <v>8109605.1099999994</v>
      </c>
      <c r="Q29" s="186">
        <f t="shared" si="8"/>
        <v>9.9939525213118219E-2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50</v>
      </c>
      <c r="Y29" s="70">
        <v>10812806.880000001</v>
      </c>
      <c r="Z29" s="70">
        <v>8109605.1099999994</v>
      </c>
      <c r="AA29" s="186">
        <f t="shared" si="2"/>
        <v>9.9939525213118219E-2</v>
      </c>
      <c r="AB29" s="72">
        <v>22</v>
      </c>
      <c r="AC29" s="73">
        <v>22</v>
      </c>
      <c r="AD29" s="70">
        <v>2994909.52</v>
      </c>
      <c r="AE29" s="70">
        <v>2246182.1399999997</v>
      </c>
      <c r="AF29" s="186">
        <f t="shared" si="7"/>
        <v>2.7681048853158446E-2</v>
      </c>
      <c r="AG29" s="73">
        <v>0</v>
      </c>
      <c r="AH29" s="71">
        <v>0</v>
      </c>
      <c r="AI29" s="72">
        <v>27</v>
      </c>
      <c r="AJ29" s="70">
        <v>5103898.3100000005</v>
      </c>
      <c r="AK29" s="70">
        <v>3827923.6999999997</v>
      </c>
      <c r="AL29" s="70">
        <v>4413668.01</v>
      </c>
      <c r="AM29" s="70">
        <v>3310250.99</v>
      </c>
      <c r="AN29" s="186">
        <f t="shared" si="3"/>
        <v>4.7173798579618807E-2</v>
      </c>
      <c r="AO29" s="72">
        <v>15</v>
      </c>
      <c r="AP29" s="70">
        <v>1468994.05</v>
      </c>
      <c r="AQ29" s="70">
        <v>1101745.52</v>
      </c>
      <c r="AR29" s="186">
        <f t="shared" si="4"/>
        <v>1.3577470635256148E-2</v>
      </c>
      <c r="AS29" s="207"/>
      <c r="AT29" s="207"/>
      <c r="AU29" s="207"/>
      <c r="AV29" s="207"/>
      <c r="AW29" s="207"/>
      <c r="AX29" s="207"/>
    </row>
    <row r="30" spans="1:50" s="126" customFormat="1" outlineLevel="1" x14ac:dyDescent="0.35">
      <c r="A30" s="160" t="s">
        <v>41</v>
      </c>
      <c r="B30" s="169">
        <v>173355400.02762809</v>
      </c>
      <c r="C30" s="69">
        <v>113</v>
      </c>
      <c r="D30" s="70">
        <v>283718801.32999998</v>
      </c>
      <c r="E30" s="70">
        <v>212789100.9975</v>
      </c>
      <c r="F30" s="186">
        <v>1.1706297729690822</v>
      </c>
      <c r="G30" s="72">
        <v>41</v>
      </c>
      <c r="H30" s="70">
        <v>97209986.849999994</v>
      </c>
      <c r="I30" s="70">
        <v>72907490.137499988</v>
      </c>
      <c r="J30" s="186">
        <f t="shared" si="0"/>
        <v>0.56075545863876974</v>
      </c>
      <c r="K30" s="72">
        <v>26</v>
      </c>
      <c r="L30" s="70">
        <v>66226688.799999997</v>
      </c>
      <c r="M30" s="71">
        <v>49670016.600000001</v>
      </c>
      <c r="N30" s="72">
        <v>38</v>
      </c>
      <c r="O30" s="70">
        <v>78458102.200000003</v>
      </c>
      <c r="P30" s="70">
        <v>58843576.560000002</v>
      </c>
      <c r="Q30" s="186">
        <f t="shared" si="8"/>
        <v>0.45258527964802903</v>
      </c>
      <c r="R30" s="72">
        <v>3</v>
      </c>
      <c r="S30" s="70">
        <v>2960041.29</v>
      </c>
      <c r="T30" s="71">
        <v>2220030.96</v>
      </c>
      <c r="U30" s="72">
        <v>2</v>
      </c>
      <c r="V30" s="70">
        <v>20311.75</v>
      </c>
      <c r="W30" s="71">
        <v>15233.8125</v>
      </c>
      <c r="X30" s="72">
        <v>35</v>
      </c>
      <c r="Y30" s="70">
        <v>75477749.159999996</v>
      </c>
      <c r="Z30" s="70">
        <v>56608311.787500001</v>
      </c>
      <c r="AA30" s="186">
        <f t="shared" si="2"/>
        <v>0.43539312388290713</v>
      </c>
      <c r="AB30" s="72">
        <v>17</v>
      </c>
      <c r="AC30" s="73">
        <v>19</v>
      </c>
      <c r="AD30" s="70">
        <v>6550452.75</v>
      </c>
      <c r="AE30" s="70">
        <v>4912839.5625</v>
      </c>
      <c r="AF30" s="186">
        <f t="shared" si="7"/>
        <v>3.7786263069717108E-2</v>
      </c>
      <c r="AG30" s="73">
        <v>1</v>
      </c>
      <c r="AH30" s="71">
        <v>37000</v>
      </c>
      <c r="AI30" s="72">
        <v>29</v>
      </c>
      <c r="AJ30" s="70">
        <v>26146711.640000001</v>
      </c>
      <c r="AK30" s="70">
        <v>19610033.670000002</v>
      </c>
      <c r="AL30" s="70">
        <v>22307866.579999998</v>
      </c>
      <c r="AM30" s="70">
        <v>16730899.899999999</v>
      </c>
      <c r="AN30" s="186">
        <f t="shared" si="3"/>
        <v>0.15082721181937761</v>
      </c>
      <c r="AO30" s="72">
        <v>10</v>
      </c>
      <c r="AP30" s="70">
        <v>4083451.34</v>
      </c>
      <c r="AQ30" s="70">
        <v>3062588.48</v>
      </c>
      <c r="AR30" s="186">
        <f t="shared" si="4"/>
        <v>2.3555374331282498E-2</v>
      </c>
      <c r="AS30" s="207"/>
      <c r="AT30" s="207"/>
      <c r="AU30" s="207"/>
      <c r="AV30" s="207"/>
      <c r="AW30" s="207"/>
      <c r="AX30" s="207"/>
    </row>
    <row r="31" spans="1:50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  <c r="AX31" s="207"/>
    </row>
    <row r="32" spans="1:50" ht="27" x14ac:dyDescent="0.3">
      <c r="A32" s="159" t="s">
        <v>43</v>
      </c>
      <c r="B32" s="168">
        <v>216606368.27157599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0"/>
        <v>1.0142244324255556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156167158.99000001</v>
      </c>
      <c r="Q32" s="186">
        <f t="shared" si="8"/>
        <v>0.96129622005819826</v>
      </c>
      <c r="R32" s="72">
        <v>2</v>
      </c>
      <c r="S32" s="70">
        <v>216484.1</v>
      </c>
      <c r="T32" s="71">
        <v>162363.07</v>
      </c>
      <c r="U32" s="72">
        <v>1</v>
      </c>
      <c r="V32" s="70">
        <v>3446.45</v>
      </c>
      <c r="W32" s="71">
        <v>2584.8374999999996</v>
      </c>
      <c r="X32" s="72">
        <v>908</v>
      </c>
      <c r="Y32" s="70">
        <v>208002952.51000002</v>
      </c>
      <c r="Z32" s="70">
        <v>156002211.08250001</v>
      </c>
      <c r="AA32" s="186">
        <f t="shared" si="2"/>
        <v>0.96028087341001345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7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3"/>
        <v>0.96128030893782113</v>
      </c>
      <c r="AO32" s="72">
        <v>910</v>
      </c>
      <c r="AP32" s="70">
        <v>208219436.61000001</v>
      </c>
      <c r="AQ32" s="70">
        <v>156164574.12</v>
      </c>
      <c r="AR32" s="186">
        <f t="shared" si="4"/>
        <v>0.96128030893782113</v>
      </c>
      <c r="AS32" s="207"/>
      <c r="AT32" s="207"/>
      <c r="AU32" s="207"/>
      <c r="AV32" s="207"/>
      <c r="AW32" s="207"/>
      <c r="AX32" s="207"/>
    </row>
    <row r="33" spans="1:50" x14ac:dyDescent="0.3">
      <c r="A33" s="159" t="s">
        <v>44</v>
      </c>
      <c r="B33" s="168">
        <v>8280862.4868426677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0"/>
        <v>0.95813281920892568</v>
      </c>
      <c r="K33" s="72">
        <v>10</v>
      </c>
      <c r="L33" s="70">
        <v>3739253.33</v>
      </c>
      <c r="M33" s="71">
        <v>2804439.9975000001</v>
      </c>
      <c r="N33" s="72">
        <v>9</v>
      </c>
      <c r="O33" s="70">
        <v>5662449.4699999997</v>
      </c>
      <c r="P33" s="70">
        <v>4246837.08</v>
      </c>
      <c r="Q33" s="186">
        <f t="shared" si="8"/>
        <v>0.68379948091119458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8</v>
      </c>
      <c r="Y33" s="70">
        <v>5587479.4699999997</v>
      </c>
      <c r="Z33" s="70">
        <v>4190609.58</v>
      </c>
      <c r="AA33" s="186">
        <f t="shared" si="2"/>
        <v>0.67474607613371895</v>
      </c>
      <c r="AB33" s="72">
        <v>6</v>
      </c>
      <c r="AC33" s="73">
        <v>9</v>
      </c>
      <c r="AD33" s="70">
        <v>2316781.33</v>
      </c>
      <c r="AE33" s="70">
        <v>1737585.9974999998</v>
      </c>
      <c r="AF33" s="186">
        <f t="shared" si="7"/>
        <v>0.27977536563143002</v>
      </c>
      <c r="AG33" s="73">
        <v>0</v>
      </c>
      <c r="AH33" s="71">
        <v>0</v>
      </c>
      <c r="AI33" s="72">
        <v>6</v>
      </c>
      <c r="AJ33" s="70">
        <v>2435458.96</v>
      </c>
      <c r="AK33" s="70">
        <v>1826594.18</v>
      </c>
      <c r="AL33" s="70">
        <v>1641824.7800000003</v>
      </c>
      <c r="AM33" s="70">
        <v>1231368.56</v>
      </c>
      <c r="AN33" s="186">
        <f t="shared" si="3"/>
        <v>0.29410691988541804</v>
      </c>
      <c r="AO33" s="72">
        <v>2</v>
      </c>
      <c r="AP33" s="70">
        <v>1235468.78</v>
      </c>
      <c r="AQ33" s="70">
        <v>926601.56</v>
      </c>
      <c r="AR33" s="186">
        <f t="shared" si="4"/>
        <v>0.149195664336054</v>
      </c>
      <c r="AS33" s="207"/>
      <c r="AT33" s="207"/>
      <c r="AU33" s="207"/>
      <c r="AV33" s="207"/>
      <c r="AW33" s="207"/>
      <c r="AX33" s="207"/>
    </row>
    <row r="34" spans="1:50" ht="27.5" thickBot="1" x14ac:dyDescent="0.35">
      <c r="A34" s="161" t="s">
        <v>45</v>
      </c>
      <c r="B34" s="170">
        <v>4158748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0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8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2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7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3"/>
        <v>0</v>
      </c>
      <c r="AO34" s="93">
        <v>0</v>
      </c>
      <c r="AP34" s="91">
        <v>0</v>
      </c>
      <c r="AQ34" s="91">
        <v>0</v>
      </c>
      <c r="AR34" s="186">
        <f t="shared" si="4"/>
        <v>0</v>
      </c>
      <c r="AS34" s="207"/>
      <c r="AT34" s="207"/>
      <c r="AU34" s="207"/>
      <c r="AV34" s="207"/>
      <c r="AW34" s="207"/>
      <c r="AX34" s="207"/>
    </row>
    <row r="35" spans="1:50" s="76" customFormat="1" ht="27.5" thickBot="1" x14ac:dyDescent="0.35">
      <c r="A35" s="157" t="s">
        <v>181</v>
      </c>
      <c r="B35" s="127">
        <f>SUM(B36+B39)</f>
        <v>130978545.06846771</v>
      </c>
      <c r="C35" s="138">
        <v>55</v>
      </c>
      <c r="D35" s="139">
        <v>111197643.53</v>
      </c>
      <c r="E35" s="139">
        <v>87175910.358999997</v>
      </c>
      <c r="F35" s="187">
        <f>D35/B35</f>
        <v>0.84897601719329341</v>
      </c>
      <c r="G35" s="138">
        <v>55</v>
      </c>
      <c r="H35" s="139">
        <v>111197643.53</v>
      </c>
      <c r="I35" s="139">
        <v>87175910.358999997</v>
      </c>
      <c r="J35" s="187">
        <f t="shared" ref="J35" si="9">H35/B35</f>
        <v>0.84897601719329341</v>
      </c>
      <c r="K35" s="138">
        <v>3</v>
      </c>
      <c r="L35" s="139">
        <v>1073500</v>
      </c>
      <c r="M35" s="139">
        <v>966150</v>
      </c>
      <c r="N35" s="138">
        <v>50</v>
      </c>
      <c r="O35" s="139">
        <v>108170727.78999999</v>
      </c>
      <c r="P35" s="139">
        <v>84569304.960000008</v>
      </c>
      <c r="Q35" s="187">
        <f t="shared" ref="Q35" si="10">O35/B35</f>
        <v>0.82586600525647036</v>
      </c>
      <c r="R35" s="138">
        <v>1</v>
      </c>
      <c r="S35" s="139">
        <v>960000</v>
      </c>
      <c r="T35" s="139">
        <v>672000</v>
      </c>
      <c r="U35" s="138">
        <v>3</v>
      </c>
      <c r="V35" s="139">
        <v>591011.5</v>
      </c>
      <c r="W35" s="139">
        <v>531910.35</v>
      </c>
      <c r="X35" s="138">
        <v>49</v>
      </c>
      <c r="Y35" s="139">
        <v>106619716.28999999</v>
      </c>
      <c r="Z35" s="139">
        <v>83365394.609999985</v>
      </c>
      <c r="AA35" s="187">
        <f t="shared" si="2"/>
        <v>0.8140242833989767</v>
      </c>
      <c r="AB35" s="138">
        <v>43</v>
      </c>
      <c r="AC35" s="138">
        <v>89</v>
      </c>
      <c r="AD35" s="139">
        <v>39905329.789999999</v>
      </c>
      <c r="AE35" s="139">
        <v>33853535.142000005</v>
      </c>
      <c r="AF35" s="187">
        <f t="shared" si="7"/>
        <v>0.30467073648695586</v>
      </c>
      <c r="AG35" s="138">
        <v>1</v>
      </c>
      <c r="AH35" s="139">
        <v>139922.82999999999</v>
      </c>
      <c r="AI35" s="138">
        <v>42</v>
      </c>
      <c r="AJ35" s="139">
        <v>45920107.159999996</v>
      </c>
      <c r="AK35" s="139">
        <v>38497024.539999999</v>
      </c>
      <c r="AL35" s="139">
        <v>4000000</v>
      </c>
      <c r="AM35" s="139">
        <v>3200000</v>
      </c>
      <c r="AN35" s="187">
        <f t="shared" si="3"/>
        <v>0.35059258854948899</v>
      </c>
      <c r="AO35" s="138">
        <v>42</v>
      </c>
      <c r="AP35" s="139">
        <v>42665269.149999999</v>
      </c>
      <c r="AQ35" s="139">
        <v>35893154.130000003</v>
      </c>
      <c r="AR35" s="187">
        <f t="shared" si="4"/>
        <v>0.32574242695776751</v>
      </c>
      <c r="AS35" s="207"/>
      <c r="AT35" s="207"/>
      <c r="AU35" s="207"/>
      <c r="AV35" s="207"/>
      <c r="AW35" s="207"/>
      <c r="AX35" s="207"/>
    </row>
    <row r="36" spans="1:50" s="75" customFormat="1" x14ac:dyDescent="0.3">
      <c r="A36" s="162" t="s">
        <v>47</v>
      </c>
      <c r="B36" s="167">
        <v>90364484.678973958</v>
      </c>
      <c r="C36" s="140">
        <v>52</v>
      </c>
      <c r="D36" s="145">
        <v>74131955.349999994</v>
      </c>
      <c r="E36" s="145">
        <v>57523359.814999998</v>
      </c>
      <c r="F36" s="186">
        <f t="shared" ref="F36:F54" si="11">D36/B36</f>
        <v>0.82036604992944806</v>
      </c>
      <c r="G36" s="148">
        <v>52</v>
      </c>
      <c r="H36" s="208">
        <v>74131955.349999994</v>
      </c>
      <c r="I36" s="208">
        <v>57523359.814999998</v>
      </c>
      <c r="J36" s="186">
        <f t="shared" si="0"/>
        <v>0.82036604992944806</v>
      </c>
      <c r="K36" s="142">
        <v>3</v>
      </c>
      <c r="L36" s="141">
        <v>1073500</v>
      </c>
      <c r="M36" s="143">
        <v>966150</v>
      </c>
      <c r="N36" s="142">
        <v>47</v>
      </c>
      <c r="O36" s="146">
        <v>72276887.549999997</v>
      </c>
      <c r="P36" s="146">
        <v>55854232.780000001</v>
      </c>
      <c r="Q36" s="186">
        <f t="shared" si="8"/>
        <v>0.79983732333303958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46</v>
      </c>
      <c r="Y36" s="146">
        <v>70725876.049999997</v>
      </c>
      <c r="Z36" s="146">
        <v>54650322.429999992</v>
      </c>
      <c r="AA36" s="186">
        <f t="shared" si="2"/>
        <v>0.78267337329769027</v>
      </c>
      <c r="AB36" s="142">
        <v>41</v>
      </c>
      <c r="AC36" s="142">
        <v>85</v>
      </c>
      <c r="AD36" s="146">
        <v>19318313.099999998</v>
      </c>
      <c r="AE36" s="146">
        <v>17383921.789999999</v>
      </c>
      <c r="AF36" s="186">
        <f t="shared" si="7"/>
        <v>0.21378214205093551</v>
      </c>
      <c r="AG36" s="144">
        <v>1</v>
      </c>
      <c r="AH36" s="143">
        <v>139922.82999999999</v>
      </c>
      <c r="AI36" s="142">
        <v>39</v>
      </c>
      <c r="AJ36" s="146">
        <v>17634989.399999999</v>
      </c>
      <c r="AK36" s="146">
        <v>15868930.35</v>
      </c>
      <c r="AL36" s="146">
        <v>0</v>
      </c>
      <c r="AM36" s="146">
        <v>0</v>
      </c>
      <c r="AN36" s="186">
        <f t="shared" si="3"/>
        <v>0.19515398624414793</v>
      </c>
      <c r="AO36" s="142">
        <v>39</v>
      </c>
      <c r="AP36" s="146">
        <v>17634989.399999999</v>
      </c>
      <c r="AQ36" s="146">
        <v>15868930.35</v>
      </c>
      <c r="AR36" s="186">
        <f t="shared" si="4"/>
        <v>0.19515398624414793</v>
      </c>
      <c r="AS36" s="207"/>
      <c r="AT36" s="207"/>
      <c r="AU36" s="207"/>
      <c r="AV36" s="207"/>
      <c r="AW36" s="207"/>
      <c r="AX36" s="207"/>
    </row>
    <row r="37" spans="1:50" s="124" customFormat="1" ht="37.5" customHeight="1" outlineLevel="1" x14ac:dyDescent="0.3">
      <c r="A37" s="163" t="s">
        <v>48</v>
      </c>
      <c r="B37" s="169">
        <v>39802605.198050752</v>
      </c>
      <c r="C37" s="181">
        <v>49</v>
      </c>
      <c r="D37" s="182">
        <v>28154955.350000001</v>
      </c>
      <c r="E37" s="182">
        <v>25339459.815000001</v>
      </c>
      <c r="F37" s="186">
        <f t="shared" si="11"/>
        <v>0.70736463630724433</v>
      </c>
      <c r="G37" s="110">
        <v>49</v>
      </c>
      <c r="H37" s="109">
        <v>28154955.350000001</v>
      </c>
      <c r="I37" s="109">
        <v>25339459.815000001</v>
      </c>
      <c r="J37" s="186">
        <f t="shared" si="0"/>
        <v>0.70736463630724433</v>
      </c>
      <c r="K37" s="183">
        <v>3</v>
      </c>
      <c r="L37" s="182">
        <v>1073500</v>
      </c>
      <c r="M37" s="184">
        <v>966150</v>
      </c>
      <c r="N37" s="183">
        <v>44</v>
      </c>
      <c r="O37" s="182">
        <v>26302057.550000001</v>
      </c>
      <c r="P37" s="182">
        <v>23671851.779999997</v>
      </c>
      <c r="Q37" s="186">
        <f t="shared" si="8"/>
        <v>0.66081246237841962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44</v>
      </c>
      <c r="Y37" s="182">
        <v>25711046.050000001</v>
      </c>
      <c r="Z37" s="182">
        <v>23139941.429999996</v>
      </c>
      <c r="AA37" s="186">
        <f t="shared" si="2"/>
        <v>0.64596389914846941</v>
      </c>
      <c r="AB37" s="183">
        <v>40</v>
      </c>
      <c r="AC37" s="185">
        <v>84</v>
      </c>
      <c r="AD37" s="182">
        <v>19305513.099999998</v>
      </c>
      <c r="AE37" s="182">
        <v>17374961.789999999</v>
      </c>
      <c r="AF37" s="186">
        <f t="shared" si="7"/>
        <v>0.48503139440092341</v>
      </c>
      <c r="AG37" s="185">
        <v>1</v>
      </c>
      <c r="AH37" s="184">
        <v>139922.82999999999</v>
      </c>
      <c r="AI37" s="183">
        <v>38</v>
      </c>
      <c r="AJ37" s="182">
        <v>17622189.399999999</v>
      </c>
      <c r="AK37" s="182">
        <v>15859970.35</v>
      </c>
      <c r="AL37" s="182">
        <v>0</v>
      </c>
      <c r="AM37" s="182">
        <v>0</v>
      </c>
      <c r="AN37" s="186">
        <f t="shared" si="3"/>
        <v>0.44273959737849039</v>
      </c>
      <c r="AO37" s="183">
        <v>38</v>
      </c>
      <c r="AP37" s="182">
        <v>17622189.399999999</v>
      </c>
      <c r="AQ37" s="182">
        <v>15859970.35</v>
      </c>
      <c r="AR37" s="186">
        <f t="shared" si="4"/>
        <v>0.44273959737849039</v>
      </c>
      <c r="AS37" s="207"/>
      <c r="AT37" s="207"/>
      <c r="AU37" s="207"/>
      <c r="AV37" s="207"/>
      <c r="AW37" s="207"/>
      <c r="AX37" s="207"/>
    </row>
    <row r="38" spans="1:50" s="124" customFormat="1" ht="27" outlineLevel="1" x14ac:dyDescent="0.3">
      <c r="A38" s="163" t="s">
        <v>49</v>
      </c>
      <c r="B38" s="169">
        <v>50561879.480923206</v>
      </c>
      <c r="C38" s="118">
        <v>3</v>
      </c>
      <c r="D38" s="119">
        <v>45977000</v>
      </c>
      <c r="E38" s="119">
        <v>32183899.999999996</v>
      </c>
      <c r="F38" s="186">
        <f t="shared" si="11"/>
        <v>0.90932141906130959</v>
      </c>
      <c r="G38" s="115">
        <v>3</v>
      </c>
      <c r="H38" s="114">
        <v>45977000</v>
      </c>
      <c r="I38" s="114">
        <v>32183899.999999996</v>
      </c>
      <c r="J38" s="186">
        <f t="shared" si="0"/>
        <v>0.90932141906130959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32182381</v>
      </c>
      <c r="Q38" s="186">
        <f t="shared" si="8"/>
        <v>0.909278501352904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82">
        <v>31510381</v>
      </c>
      <c r="AA38" s="186">
        <f t="shared" si="2"/>
        <v>0.89029186537624483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7"/>
        <v>2.5315514635545518E-4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3"/>
        <v>2.5315514635545518E-4</v>
      </c>
      <c r="AO38" s="120">
        <v>1</v>
      </c>
      <c r="AP38" s="119">
        <v>12800</v>
      </c>
      <c r="AQ38" s="119">
        <v>8960</v>
      </c>
      <c r="AR38" s="186">
        <f t="shared" si="4"/>
        <v>2.5315514635545518E-4</v>
      </c>
      <c r="AS38" s="207"/>
      <c r="AT38" s="207"/>
      <c r="AU38" s="207"/>
      <c r="AV38" s="207"/>
      <c r="AW38" s="207"/>
      <c r="AX38" s="207"/>
    </row>
    <row r="39" spans="1:50" s="75" customFormat="1" ht="14" thickBot="1" x14ac:dyDescent="0.35">
      <c r="A39" s="164" t="s">
        <v>50</v>
      </c>
      <c r="B39" s="170">
        <v>40614060.389493749</v>
      </c>
      <c r="C39" s="118">
        <v>3</v>
      </c>
      <c r="D39" s="119">
        <v>37065688.18</v>
      </c>
      <c r="E39" s="119">
        <v>29652550.544</v>
      </c>
      <c r="F39" s="186">
        <f t="shared" si="11"/>
        <v>0.91263192659230741</v>
      </c>
      <c r="G39" s="115">
        <v>3</v>
      </c>
      <c r="H39" s="114">
        <v>37065688.18</v>
      </c>
      <c r="I39" s="114">
        <v>29652550.544</v>
      </c>
      <c r="J39" s="186">
        <f t="shared" si="0"/>
        <v>0.91263192659230741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8"/>
        <v>0.88377866915481329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2"/>
        <v>0.88377866915481329</v>
      </c>
      <c r="AB39" s="120">
        <v>2</v>
      </c>
      <c r="AC39" s="122">
        <v>4</v>
      </c>
      <c r="AD39" s="119">
        <v>20587016.690000001</v>
      </c>
      <c r="AE39" s="119">
        <v>16469613.352000002</v>
      </c>
      <c r="AF39" s="186">
        <f t="shared" si="7"/>
        <v>0.50689383165751034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3"/>
        <v>0.69643659089345666</v>
      </c>
      <c r="AO39" s="120">
        <v>3</v>
      </c>
      <c r="AP39" s="119">
        <v>25030279.75</v>
      </c>
      <c r="AQ39" s="119">
        <v>20024223.780000001</v>
      </c>
      <c r="AR39" s="186">
        <f t="shared" si="4"/>
        <v>0.61629592091892782</v>
      </c>
      <c r="AS39" s="207"/>
      <c r="AT39" s="207"/>
      <c r="AU39" s="207"/>
      <c r="AV39" s="207"/>
      <c r="AW39" s="207"/>
      <c r="AX39" s="207"/>
    </row>
    <row r="40" spans="1:50" s="76" customFormat="1" ht="27.5" thickBot="1" x14ac:dyDescent="0.35">
      <c r="A40" s="157" t="s">
        <v>182</v>
      </c>
      <c r="B40" s="127">
        <f>SUM(B41:B43)</f>
        <v>411235914.7131412</v>
      </c>
      <c r="C40" s="138">
        <v>2885</v>
      </c>
      <c r="D40" s="139">
        <v>419992167.03000003</v>
      </c>
      <c r="E40" s="139">
        <v>356748362.62</v>
      </c>
      <c r="F40" s="187">
        <f>D40/B40</f>
        <v>1.0212925282145329</v>
      </c>
      <c r="G40" s="138">
        <v>2836</v>
      </c>
      <c r="H40" s="139">
        <v>414453298.47000003</v>
      </c>
      <c r="I40" s="139">
        <v>352040324.34400004</v>
      </c>
      <c r="J40" s="187">
        <f t="shared" ref="J40" si="12">H40/B40</f>
        <v>1.0078236935096079</v>
      </c>
      <c r="K40" s="138">
        <v>657</v>
      </c>
      <c r="L40" s="139">
        <v>94113242.330000013</v>
      </c>
      <c r="M40" s="139">
        <v>79996255.733999997</v>
      </c>
      <c r="N40" s="138">
        <v>1789</v>
      </c>
      <c r="O40" s="139">
        <v>259857119.54999998</v>
      </c>
      <c r="P40" s="139">
        <v>220878551.28200004</v>
      </c>
      <c r="Q40" s="187">
        <f t="shared" si="8"/>
        <v>0.63189305761697412</v>
      </c>
      <c r="R40" s="138">
        <v>97</v>
      </c>
      <c r="S40" s="139">
        <v>15777532.449999999</v>
      </c>
      <c r="T40" s="139">
        <v>13410902.559999999</v>
      </c>
      <c r="U40" s="138">
        <v>242</v>
      </c>
      <c r="V40" s="139">
        <v>3134028.39</v>
      </c>
      <c r="W40" s="139">
        <v>2663924.2960000001</v>
      </c>
      <c r="X40" s="138">
        <v>1692</v>
      </c>
      <c r="Y40" s="139">
        <v>240945558.70999998</v>
      </c>
      <c r="Z40" s="139">
        <v>204803724.43100002</v>
      </c>
      <c r="AA40" s="187">
        <f t="shared" si="2"/>
        <v>0.58590592428696853</v>
      </c>
      <c r="AB40" s="138">
        <v>1277</v>
      </c>
      <c r="AC40" s="138">
        <v>1379</v>
      </c>
      <c r="AD40" s="139">
        <v>180702486.05999997</v>
      </c>
      <c r="AE40" s="139">
        <v>153597112.76399997</v>
      </c>
      <c r="AF40" s="187">
        <f t="shared" si="7"/>
        <v>0.43941319226957476</v>
      </c>
      <c r="AG40" s="138">
        <v>20</v>
      </c>
      <c r="AH40" s="139">
        <v>3182228.91</v>
      </c>
      <c r="AI40" s="138">
        <v>1343</v>
      </c>
      <c r="AJ40" s="139">
        <v>188707131.62999997</v>
      </c>
      <c r="AK40" s="139">
        <v>160401060.553</v>
      </c>
      <c r="AL40" s="139">
        <v>98884228.650000006</v>
      </c>
      <c r="AM40" s="139">
        <v>84051593.910999984</v>
      </c>
      <c r="AN40" s="187">
        <f t="shared" si="3"/>
        <v>0.45887804269632715</v>
      </c>
      <c r="AO40" s="138">
        <v>1057</v>
      </c>
      <c r="AP40" s="139">
        <v>144348148.40000001</v>
      </c>
      <c r="AQ40" s="139">
        <v>122695924.81</v>
      </c>
      <c r="AR40" s="187">
        <f t="shared" si="4"/>
        <v>0.35101055923262559</v>
      </c>
      <c r="AS40" s="207"/>
      <c r="AT40" s="207"/>
      <c r="AU40" s="207"/>
      <c r="AV40" s="207"/>
      <c r="AW40" s="207"/>
      <c r="AX40" s="207"/>
    </row>
    <row r="41" spans="1:50" s="113" customFormat="1" x14ac:dyDescent="0.3">
      <c r="A41" s="158" t="s">
        <v>52</v>
      </c>
      <c r="B41" s="167">
        <v>109207.27210823528</v>
      </c>
      <c r="C41" s="201">
        <v>5</v>
      </c>
      <c r="D41" s="147">
        <v>99811</v>
      </c>
      <c r="E41" s="147">
        <v>84839.35</v>
      </c>
      <c r="F41" s="202">
        <f t="shared" si="11"/>
        <v>0.91395928195218867</v>
      </c>
      <c r="G41" s="148">
        <v>5</v>
      </c>
      <c r="H41" s="147">
        <v>99811</v>
      </c>
      <c r="I41" s="147">
        <v>84839.35</v>
      </c>
      <c r="J41" s="202">
        <f t="shared" si="0"/>
        <v>0.91395928195218867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8"/>
        <v>0.91395928195218867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2"/>
        <v>0.91395928195218867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7"/>
        <v>0.91395928195218867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3"/>
        <v>0.91395928195218867</v>
      </c>
      <c r="AO41" s="148">
        <v>5</v>
      </c>
      <c r="AP41" s="147">
        <v>99811</v>
      </c>
      <c r="AQ41" s="147">
        <v>84839.35</v>
      </c>
      <c r="AR41" s="202">
        <f t="shared" si="4"/>
        <v>0.91395928195218867</v>
      </c>
      <c r="AS41" s="207"/>
      <c r="AT41" s="207"/>
      <c r="AU41" s="207"/>
      <c r="AV41" s="207"/>
      <c r="AW41" s="207"/>
      <c r="AX41" s="207"/>
    </row>
    <row r="42" spans="1:50" s="113" customFormat="1" ht="27" x14ac:dyDescent="0.3">
      <c r="A42" s="159" t="s">
        <v>53</v>
      </c>
      <c r="B42" s="168">
        <v>398436653.85303527</v>
      </c>
      <c r="C42" s="203">
        <v>2811</v>
      </c>
      <c r="D42" s="109">
        <v>415260358.77000004</v>
      </c>
      <c r="E42" s="109">
        <v>352726325.63749999</v>
      </c>
      <c r="F42" s="202">
        <f t="shared" si="11"/>
        <v>1.0422242902460732</v>
      </c>
      <c r="G42" s="110">
        <v>2762</v>
      </c>
      <c r="H42" s="109">
        <v>409721490.21000004</v>
      </c>
      <c r="I42" s="109">
        <v>348018287.36150002</v>
      </c>
      <c r="J42" s="202">
        <f t="shared" si="0"/>
        <v>1.0283227866910236</v>
      </c>
      <c r="K42" s="110">
        <v>654</v>
      </c>
      <c r="L42" s="109">
        <v>93593242.330000013</v>
      </c>
      <c r="M42" s="111">
        <v>79554255.733999997</v>
      </c>
      <c r="N42" s="110">
        <v>1726</v>
      </c>
      <c r="O42" s="109">
        <v>256321852.27999997</v>
      </c>
      <c r="P42" s="109">
        <v>217873574.11200005</v>
      </c>
      <c r="Q42" s="202">
        <f t="shared" si="8"/>
        <v>0.64331895622872382</v>
      </c>
      <c r="R42" s="110">
        <v>96</v>
      </c>
      <c r="S42" s="109">
        <v>15722532.449999999</v>
      </c>
      <c r="T42" s="111">
        <v>13364152.559999999</v>
      </c>
      <c r="U42" s="110">
        <v>230</v>
      </c>
      <c r="V42" s="109">
        <v>3087815.5</v>
      </c>
      <c r="W42" s="111">
        <v>2624643.3360000001</v>
      </c>
      <c r="X42" s="110">
        <v>1630</v>
      </c>
      <c r="Y42" s="109">
        <v>237511504.32999998</v>
      </c>
      <c r="Z42" s="109">
        <v>201884778.22100002</v>
      </c>
      <c r="AA42" s="202">
        <f t="shared" si="2"/>
        <v>0.59610857091879632</v>
      </c>
      <c r="AB42" s="110">
        <v>1222</v>
      </c>
      <c r="AC42" s="112">
        <v>1323</v>
      </c>
      <c r="AD42" s="109">
        <v>177893325.91999999</v>
      </c>
      <c r="AE42" s="109">
        <v>151209326.64499998</v>
      </c>
      <c r="AF42" s="202">
        <f t="shared" si="7"/>
        <v>0.44647831518436693</v>
      </c>
      <c r="AG42" s="112">
        <v>20</v>
      </c>
      <c r="AH42" s="111">
        <v>3182228.91</v>
      </c>
      <c r="AI42" s="110">
        <v>1285</v>
      </c>
      <c r="AJ42" s="109">
        <v>185586416.52999997</v>
      </c>
      <c r="AK42" s="147">
        <v>157748452.75300002</v>
      </c>
      <c r="AL42" s="109">
        <v>96812109.74000001</v>
      </c>
      <c r="AM42" s="109">
        <v>82290292.839999989</v>
      </c>
      <c r="AN42" s="202">
        <f t="shared" si="3"/>
        <v>0.46578650517041575</v>
      </c>
      <c r="AO42" s="110">
        <v>1009</v>
      </c>
      <c r="AP42" s="109">
        <v>141962663.37</v>
      </c>
      <c r="AQ42" s="109">
        <v>120668262.56</v>
      </c>
      <c r="AR42" s="202">
        <f t="shared" si="4"/>
        <v>0.35629920590178288</v>
      </c>
      <c r="AS42" s="207"/>
      <c r="AT42" s="207"/>
      <c r="AU42" s="207"/>
      <c r="AV42" s="207"/>
      <c r="AW42" s="207"/>
      <c r="AX42" s="207"/>
    </row>
    <row r="43" spans="1:50" s="113" customFormat="1" ht="33.75" customHeight="1" thickBot="1" x14ac:dyDescent="0.35">
      <c r="A43" s="161" t="s">
        <v>54</v>
      </c>
      <c r="B43" s="170">
        <v>12690053.587997645</v>
      </c>
      <c r="C43" s="204">
        <v>69</v>
      </c>
      <c r="D43" s="114">
        <v>4631997.26</v>
      </c>
      <c r="E43" s="114">
        <v>3937197.6324999998</v>
      </c>
      <c r="F43" s="202">
        <f t="shared" si="11"/>
        <v>0.36501006302928302</v>
      </c>
      <c r="G43" s="115">
        <v>69</v>
      </c>
      <c r="H43" s="114">
        <v>4631997.26</v>
      </c>
      <c r="I43" s="114">
        <v>3937197.6324999998</v>
      </c>
      <c r="J43" s="202">
        <f t="shared" si="0"/>
        <v>0.36501006302928302</v>
      </c>
      <c r="K43" s="115">
        <v>3</v>
      </c>
      <c r="L43" s="114">
        <v>520000</v>
      </c>
      <c r="M43" s="116">
        <v>442000</v>
      </c>
      <c r="N43" s="115">
        <v>58</v>
      </c>
      <c r="O43" s="114">
        <v>3435456.27</v>
      </c>
      <c r="P43" s="114">
        <v>2920137.82</v>
      </c>
      <c r="Q43" s="202">
        <f t="shared" si="8"/>
        <v>0.27072039106669199</v>
      </c>
      <c r="R43" s="115">
        <v>1</v>
      </c>
      <c r="S43" s="114">
        <v>55000</v>
      </c>
      <c r="T43" s="116">
        <v>46750</v>
      </c>
      <c r="U43" s="115">
        <v>12</v>
      </c>
      <c r="V43" s="114">
        <v>46212.89</v>
      </c>
      <c r="W43" s="116">
        <v>39280.959999999992</v>
      </c>
      <c r="X43" s="115">
        <v>57</v>
      </c>
      <c r="Y43" s="114">
        <v>3334243.38</v>
      </c>
      <c r="Z43" s="114">
        <v>2834106.86</v>
      </c>
      <c r="AA43" s="202">
        <f t="shared" si="2"/>
        <v>0.26274462569279883</v>
      </c>
      <c r="AB43" s="115">
        <v>50</v>
      </c>
      <c r="AC43" s="117">
        <v>51</v>
      </c>
      <c r="AD43" s="114">
        <v>2709349.14</v>
      </c>
      <c r="AE43" s="114">
        <v>2302946.7689999994</v>
      </c>
      <c r="AF43" s="202">
        <f t="shared" si="7"/>
        <v>0.21350178872077613</v>
      </c>
      <c r="AG43" s="117">
        <v>0</v>
      </c>
      <c r="AH43" s="116">
        <v>0</v>
      </c>
      <c r="AI43" s="115">
        <v>53</v>
      </c>
      <c r="AJ43" s="114">
        <v>3020904.1</v>
      </c>
      <c r="AK43" s="114">
        <v>2567768.4499999997</v>
      </c>
      <c r="AL43" s="114">
        <v>2072118.91</v>
      </c>
      <c r="AM43" s="114">
        <v>1761301.071</v>
      </c>
      <c r="AN43" s="202">
        <f t="shared" si="3"/>
        <v>0.23805290332715345</v>
      </c>
      <c r="AO43" s="115">
        <v>43</v>
      </c>
      <c r="AP43" s="114">
        <v>2285674.0299999998</v>
      </c>
      <c r="AQ43" s="114">
        <v>1942822.9</v>
      </c>
      <c r="AR43" s="202">
        <f t="shared" si="4"/>
        <v>0.18011539621564787</v>
      </c>
      <c r="AS43" s="207"/>
      <c r="AT43" s="207"/>
      <c r="AU43" s="207"/>
      <c r="AV43" s="207"/>
      <c r="AW43" s="207"/>
      <c r="AX43" s="207"/>
    </row>
    <row r="44" spans="1:50" s="76" customFormat="1" ht="48" customHeight="1" thickBot="1" x14ac:dyDescent="0.35">
      <c r="A44" s="157" t="s">
        <v>183</v>
      </c>
      <c r="B44" s="127">
        <f>SUM(B45:B48)</f>
        <v>357940933.46806395</v>
      </c>
      <c r="C44" s="138">
        <v>206</v>
      </c>
      <c r="D44" s="139">
        <v>342369007.87</v>
      </c>
      <c r="E44" s="139">
        <v>256776755.9025</v>
      </c>
      <c r="F44" s="187">
        <f>D44/B44</f>
        <v>0.95649582335501926</v>
      </c>
      <c r="G44" s="138">
        <v>157</v>
      </c>
      <c r="H44" s="139">
        <v>246037879.94</v>
      </c>
      <c r="I44" s="139">
        <v>184528409.95499998</v>
      </c>
      <c r="J44" s="187">
        <f t="shared" si="0"/>
        <v>0.68737005727776557</v>
      </c>
      <c r="K44" s="138">
        <v>68</v>
      </c>
      <c r="L44" s="139">
        <v>97544552.770000011</v>
      </c>
      <c r="M44" s="139">
        <v>73158414.577500015</v>
      </c>
      <c r="N44" s="138">
        <v>86</v>
      </c>
      <c r="O44" s="139">
        <v>136098964.06</v>
      </c>
      <c r="P44" s="139">
        <v>102074222.78999999</v>
      </c>
      <c r="Q44" s="187">
        <v>0.38837300755220727</v>
      </c>
      <c r="R44" s="138">
        <v>3</v>
      </c>
      <c r="S44" s="139">
        <v>413862.8</v>
      </c>
      <c r="T44" s="139">
        <v>310397.09999999998</v>
      </c>
      <c r="U44" s="138">
        <v>13</v>
      </c>
      <c r="V44" s="139">
        <v>826794.66</v>
      </c>
      <c r="W44" s="139">
        <v>620095.995</v>
      </c>
      <c r="X44" s="138">
        <v>83</v>
      </c>
      <c r="Y44" s="139">
        <v>134858306.59999999</v>
      </c>
      <c r="Z44" s="139">
        <v>101143729.69500001</v>
      </c>
      <c r="AA44" s="187">
        <f t="shared" si="2"/>
        <v>0.3767613424186152</v>
      </c>
      <c r="AB44" s="138">
        <v>77</v>
      </c>
      <c r="AC44" s="138">
        <v>104</v>
      </c>
      <c r="AD44" s="139">
        <v>75835921.840000004</v>
      </c>
      <c r="AE44" s="139">
        <v>56876941.379999995</v>
      </c>
      <c r="AF44" s="187">
        <f t="shared" si="7"/>
        <v>0.21186713993627723</v>
      </c>
      <c r="AG44" s="138">
        <v>1</v>
      </c>
      <c r="AH44" s="139">
        <v>32938.699999999997</v>
      </c>
      <c r="AI44" s="138">
        <v>76</v>
      </c>
      <c r="AJ44" s="139">
        <v>83794724.379999995</v>
      </c>
      <c r="AK44" s="139">
        <v>62846042.960000001</v>
      </c>
      <c r="AL44" s="139">
        <v>38261375.829999998</v>
      </c>
      <c r="AM44" s="139">
        <v>28696031.780000001</v>
      </c>
      <c r="AN44" s="187">
        <f t="shared" si="3"/>
        <v>0.23410210050054611</v>
      </c>
      <c r="AO44" s="138">
        <v>63</v>
      </c>
      <c r="AP44" s="139">
        <v>62420915.299999997</v>
      </c>
      <c r="AQ44" s="139">
        <v>46815686.149999999</v>
      </c>
      <c r="AR44" s="187">
        <f t="shared" si="4"/>
        <v>0.17438887107771733</v>
      </c>
      <c r="AS44" s="207"/>
      <c r="AT44" s="207"/>
      <c r="AU44" s="207"/>
      <c r="AV44" s="207"/>
      <c r="AW44" s="207"/>
      <c r="AX44" s="207"/>
    </row>
    <row r="45" spans="1:50" x14ac:dyDescent="0.3">
      <c r="A45" s="158" t="s">
        <v>56</v>
      </c>
      <c r="B45" s="167">
        <v>102502247.206856</v>
      </c>
      <c r="C45" s="132">
        <v>27</v>
      </c>
      <c r="D45" s="133">
        <v>38653978.300000004</v>
      </c>
      <c r="E45" s="133">
        <v>28990483.725000001</v>
      </c>
      <c r="F45" s="186">
        <f t="shared" si="11"/>
        <v>0.37710371580433588</v>
      </c>
      <c r="G45" s="135">
        <v>27</v>
      </c>
      <c r="H45" s="133">
        <v>38653978.299999997</v>
      </c>
      <c r="I45" s="133">
        <v>28990483.724999998</v>
      </c>
      <c r="J45" s="186">
        <f t="shared" si="0"/>
        <v>0.37710371580433583</v>
      </c>
      <c r="K45" s="135">
        <v>1</v>
      </c>
      <c r="L45" s="133">
        <v>34737</v>
      </c>
      <c r="M45" s="136">
        <v>26052.75</v>
      </c>
      <c r="N45" s="135">
        <v>19</v>
      </c>
      <c r="O45" s="133">
        <v>29153857.949999999</v>
      </c>
      <c r="P45" s="133">
        <v>21865393.399999999</v>
      </c>
      <c r="Q45" s="186">
        <v>0.29024140720515473</v>
      </c>
      <c r="R45" s="135">
        <v>1</v>
      </c>
      <c r="S45" s="133">
        <v>34698.800000000003</v>
      </c>
      <c r="T45" s="136">
        <v>26024.1</v>
      </c>
      <c r="U45" s="135">
        <v>2</v>
      </c>
      <c r="V45" s="133">
        <v>300279.55</v>
      </c>
      <c r="W45" s="136">
        <v>225209.66249999998</v>
      </c>
      <c r="X45" s="135">
        <v>18</v>
      </c>
      <c r="Y45" s="133">
        <v>28818879.599999998</v>
      </c>
      <c r="Z45" s="133">
        <v>21614159.637500003</v>
      </c>
      <c r="AA45" s="186">
        <f t="shared" si="2"/>
        <v>0.28115363697189666</v>
      </c>
      <c r="AB45" s="135">
        <v>19</v>
      </c>
      <c r="AC45" s="137">
        <v>28</v>
      </c>
      <c r="AD45" s="133">
        <v>28137951.700000003</v>
      </c>
      <c r="AE45" s="133">
        <v>21103463.774999999</v>
      </c>
      <c r="AF45" s="186">
        <f t="shared" si="7"/>
        <v>0.27451058358960506</v>
      </c>
      <c r="AG45" s="137">
        <v>1</v>
      </c>
      <c r="AH45" s="136">
        <v>32938.699999999997</v>
      </c>
      <c r="AI45" s="135">
        <v>16</v>
      </c>
      <c r="AJ45" s="133">
        <v>27770838.880000003</v>
      </c>
      <c r="AK45" s="133">
        <v>20828129.09</v>
      </c>
      <c r="AL45" s="133">
        <v>10434700.67</v>
      </c>
      <c r="AM45" s="133">
        <v>7826025.5</v>
      </c>
      <c r="AN45" s="186">
        <f t="shared" si="3"/>
        <v>0.27092907362271479</v>
      </c>
      <c r="AO45" s="135">
        <v>14</v>
      </c>
      <c r="AP45" s="133">
        <v>21917524.350000001</v>
      </c>
      <c r="AQ45" s="133">
        <v>16438143.189999999</v>
      </c>
      <c r="AR45" s="186">
        <f t="shared" si="4"/>
        <v>0.21382481796490818</v>
      </c>
      <c r="AS45" s="207"/>
      <c r="AT45" s="207"/>
      <c r="AU45" s="207"/>
      <c r="AV45" s="207"/>
      <c r="AW45" s="207"/>
      <c r="AX45" s="207"/>
    </row>
    <row r="46" spans="1:50" x14ac:dyDescent="0.3">
      <c r="A46" s="159" t="s">
        <v>57</v>
      </c>
      <c r="B46" s="168">
        <v>11100326.648399999</v>
      </c>
      <c r="C46" s="69">
        <v>0</v>
      </c>
      <c r="D46" s="70">
        <v>0</v>
      </c>
      <c r="E46" s="70">
        <v>0</v>
      </c>
      <c r="F46" s="186">
        <f t="shared" si="11"/>
        <v>0</v>
      </c>
      <c r="G46" s="72">
        <v>0</v>
      </c>
      <c r="H46" s="70">
        <v>0</v>
      </c>
      <c r="I46" s="70">
        <v>0</v>
      </c>
      <c r="J46" s="186">
        <f t="shared" si="0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2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7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3"/>
        <v>0</v>
      </c>
      <c r="AO46" s="72">
        <v>0</v>
      </c>
      <c r="AP46" s="70">
        <v>0</v>
      </c>
      <c r="AQ46" s="70">
        <v>0</v>
      </c>
      <c r="AR46" s="186">
        <f t="shared" si="4"/>
        <v>0</v>
      </c>
      <c r="AS46" s="207"/>
      <c r="AT46" s="207"/>
      <c r="AU46" s="207"/>
      <c r="AV46" s="207"/>
      <c r="AW46" s="207"/>
      <c r="AX46" s="207"/>
    </row>
    <row r="47" spans="1:50" x14ac:dyDescent="0.3">
      <c r="A47" s="159" t="s">
        <v>58</v>
      </c>
      <c r="B47" s="168">
        <v>80638063.378285334</v>
      </c>
      <c r="C47" s="69">
        <v>35</v>
      </c>
      <c r="D47" s="70">
        <v>76494294.540000007</v>
      </c>
      <c r="E47" s="70">
        <v>57370720.905000001</v>
      </c>
      <c r="F47" s="186">
        <f t="shared" si="11"/>
        <v>0.94861274360166259</v>
      </c>
      <c r="G47" s="72">
        <v>23</v>
      </c>
      <c r="H47" s="70">
        <v>54205141.960000001</v>
      </c>
      <c r="I47" s="70">
        <v>40653856.469999999</v>
      </c>
      <c r="J47" s="186">
        <f t="shared" si="0"/>
        <v>0.67220292364556788</v>
      </c>
      <c r="K47" s="72">
        <v>9</v>
      </c>
      <c r="L47" s="70">
        <v>6820760.8300000001</v>
      </c>
      <c r="M47" s="71">
        <v>5115570.6225000005</v>
      </c>
      <c r="N47" s="72">
        <v>13</v>
      </c>
      <c r="O47" s="70">
        <v>40312909.079999998</v>
      </c>
      <c r="P47" s="70">
        <v>30234681.759999998</v>
      </c>
      <c r="Q47" s="186">
        <v>0.51140212269728247</v>
      </c>
      <c r="R47" s="72">
        <v>1</v>
      </c>
      <c r="S47" s="70">
        <v>30000</v>
      </c>
      <c r="T47" s="71">
        <v>22500</v>
      </c>
      <c r="U47" s="72">
        <v>2</v>
      </c>
      <c r="V47" s="70">
        <v>161582.85</v>
      </c>
      <c r="W47" s="71">
        <v>121187.13750000001</v>
      </c>
      <c r="X47" s="72">
        <v>12</v>
      </c>
      <c r="Y47" s="70">
        <v>40121326.229999997</v>
      </c>
      <c r="Z47" s="70">
        <v>30090994.622499999</v>
      </c>
      <c r="AA47" s="186">
        <f t="shared" si="2"/>
        <v>0.49754823651685182</v>
      </c>
      <c r="AB47" s="72">
        <v>10</v>
      </c>
      <c r="AC47" s="73">
        <v>13</v>
      </c>
      <c r="AD47" s="70">
        <v>10483379.690000001</v>
      </c>
      <c r="AE47" s="70">
        <v>7862534.7675000001</v>
      </c>
      <c r="AF47" s="186">
        <f t="shared" si="7"/>
        <v>0.13000535046112013</v>
      </c>
      <c r="AG47" s="73">
        <v>0</v>
      </c>
      <c r="AH47" s="71">
        <v>0</v>
      </c>
      <c r="AI47" s="72">
        <v>11</v>
      </c>
      <c r="AJ47" s="70">
        <v>16096669.59</v>
      </c>
      <c r="AK47" s="70">
        <v>12072502.15</v>
      </c>
      <c r="AL47" s="70">
        <v>15444552.59</v>
      </c>
      <c r="AM47" s="70">
        <v>11583414.41</v>
      </c>
      <c r="AN47" s="186">
        <f t="shared" si="3"/>
        <v>0.19961627196437112</v>
      </c>
      <c r="AO47" s="72">
        <v>8</v>
      </c>
      <c r="AP47" s="70">
        <v>9017354.9499999993</v>
      </c>
      <c r="AQ47" s="70">
        <v>6763016.1699999999</v>
      </c>
      <c r="AR47" s="186">
        <f t="shared" si="4"/>
        <v>0.11182504356160224</v>
      </c>
      <c r="AS47" s="207"/>
      <c r="AT47" s="207"/>
      <c r="AU47" s="207"/>
      <c r="AV47" s="207"/>
      <c r="AW47" s="207"/>
      <c r="AX47" s="207"/>
    </row>
    <row r="48" spans="1:50" ht="27.5" thickBot="1" x14ac:dyDescent="0.35">
      <c r="A48" s="161" t="s">
        <v>59</v>
      </c>
      <c r="B48" s="170">
        <v>163700296.23452267</v>
      </c>
      <c r="C48" s="95">
        <v>144</v>
      </c>
      <c r="D48" s="91">
        <v>227220735.03</v>
      </c>
      <c r="E48" s="91">
        <v>170415551.27250001</v>
      </c>
      <c r="F48" s="186">
        <f t="shared" si="11"/>
        <v>1.3880288567375332</v>
      </c>
      <c r="G48" s="93">
        <v>107</v>
      </c>
      <c r="H48" s="91">
        <v>153178759.68000001</v>
      </c>
      <c r="I48" s="91">
        <v>114884069.76000001</v>
      </c>
      <c r="J48" s="186">
        <f t="shared" si="0"/>
        <v>0.93572683253151145</v>
      </c>
      <c r="K48" s="93">
        <v>58</v>
      </c>
      <c r="L48" s="91">
        <v>90689054.940000013</v>
      </c>
      <c r="M48" s="96">
        <v>68016791.205000013</v>
      </c>
      <c r="N48" s="93">
        <v>54</v>
      </c>
      <c r="O48" s="91">
        <v>66632197.030000001</v>
      </c>
      <c r="P48" s="91">
        <v>49974147.630000003</v>
      </c>
      <c r="Q48" s="186">
        <v>0.41557156083190439</v>
      </c>
      <c r="R48" s="93">
        <v>1</v>
      </c>
      <c r="S48" s="91">
        <v>349164</v>
      </c>
      <c r="T48" s="96">
        <v>261873</v>
      </c>
      <c r="U48" s="93">
        <v>9</v>
      </c>
      <c r="V48" s="91">
        <v>364932.26</v>
      </c>
      <c r="W48" s="96">
        <v>273699.19500000001</v>
      </c>
      <c r="X48" s="93">
        <v>53</v>
      </c>
      <c r="Y48" s="91">
        <v>65918100.770000003</v>
      </c>
      <c r="Z48" s="91">
        <v>49438575.435000002</v>
      </c>
      <c r="AA48" s="186">
        <f t="shared" si="2"/>
        <v>0.40267551303366894</v>
      </c>
      <c r="AB48" s="93">
        <v>48</v>
      </c>
      <c r="AC48" s="94">
        <v>63</v>
      </c>
      <c r="AD48" s="91">
        <v>37214590.450000003</v>
      </c>
      <c r="AE48" s="91">
        <v>27910942.837500002</v>
      </c>
      <c r="AF48" s="186">
        <f t="shared" si="7"/>
        <v>0.2273336781057812</v>
      </c>
      <c r="AG48" s="94">
        <v>0</v>
      </c>
      <c r="AH48" s="96">
        <v>0</v>
      </c>
      <c r="AI48" s="93">
        <v>49</v>
      </c>
      <c r="AJ48" s="91">
        <v>39927215.909999996</v>
      </c>
      <c r="AK48" s="91">
        <v>29945411.719999999</v>
      </c>
      <c r="AL48" s="91">
        <v>12382122.57</v>
      </c>
      <c r="AM48" s="91">
        <v>9286591.8699999992</v>
      </c>
      <c r="AN48" s="186">
        <f t="shared" si="3"/>
        <v>0.24390435954250744</v>
      </c>
      <c r="AO48" s="93">
        <v>41</v>
      </c>
      <c r="AP48" s="91">
        <v>31486036</v>
      </c>
      <c r="AQ48" s="91">
        <v>23614526.789999999</v>
      </c>
      <c r="AR48" s="186">
        <f t="shared" si="4"/>
        <v>0.19233951754670023</v>
      </c>
      <c r="AS48" s="207"/>
      <c r="AT48" s="207"/>
      <c r="AU48" s="207"/>
      <c r="AV48" s="207"/>
      <c r="AW48" s="207"/>
      <c r="AX48" s="207"/>
    </row>
    <row r="49" spans="1:50" s="76" customFormat="1" ht="27.5" thickBot="1" x14ac:dyDescent="0.35">
      <c r="A49" s="157" t="s">
        <v>184</v>
      </c>
      <c r="B49" s="127">
        <f>SUM(B50:B52)</f>
        <v>13862496.2828</v>
      </c>
      <c r="C49" s="138">
        <v>10</v>
      </c>
      <c r="D49" s="139">
        <v>3660935.08</v>
      </c>
      <c r="E49" s="139">
        <v>2745701.31</v>
      </c>
      <c r="F49" s="187">
        <f>D49/B49</f>
        <v>0.26408916585552733</v>
      </c>
      <c r="G49" s="138">
        <v>10</v>
      </c>
      <c r="H49" s="139">
        <v>3660935.08</v>
      </c>
      <c r="I49" s="139">
        <v>2745701.31</v>
      </c>
      <c r="J49" s="187">
        <f t="shared" si="0"/>
        <v>0.26408916585552733</v>
      </c>
      <c r="K49" s="138">
        <v>9</v>
      </c>
      <c r="L49" s="139">
        <v>2531274.2400000002</v>
      </c>
      <c r="M49" s="139">
        <v>1898455.68</v>
      </c>
      <c r="N49" s="138">
        <v>1</v>
      </c>
      <c r="O49" s="139">
        <v>1127820.8400000001</v>
      </c>
      <c r="P49" s="139">
        <v>845865.63</v>
      </c>
      <c r="Q49" s="187"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1</v>
      </c>
      <c r="Y49" s="139">
        <v>1127820.8400000001</v>
      </c>
      <c r="Z49" s="139">
        <v>845865.63000000012</v>
      </c>
      <c r="AA49" s="187">
        <f t="shared" si="2"/>
        <v>8.135770188803243E-2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7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3"/>
        <v>0</v>
      </c>
      <c r="AO49" s="138">
        <v>0</v>
      </c>
      <c r="AP49" s="139">
        <v>0</v>
      </c>
      <c r="AQ49" s="139">
        <v>0</v>
      </c>
      <c r="AR49" s="187">
        <f t="shared" si="4"/>
        <v>0</v>
      </c>
      <c r="AS49" s="207"/>
      <c r="AT49" s="207"/>
      <c r="AU49" s="207"/>
      <c r="AV49" s="207"/>
      <c r="AW49" s="207"/>
      <c r="AX49" s="207"/>
    </row>
    <row r="50" spans="1:50" x14ac:dyDescent="0.3">
      <c r="A50" s="158" t="s">
        <v>61</v>
      </c>
      <c r="B50" s="167">
        <v>8016849.4890000001</v>
      </c>
      <c r="C50" s="132">
        <v>4</v>
      </c>
      <c r="D50" s="133">
        <v>3030195.58</v>
      </c>
      <c r="E50" s="133">
        <v>2272646.6850000001</v>
      </c>
      <c r="F50" s="186">
        <f t="shared" si="11"/>
        <v>0.37797835473370955</v>
      </c>
      <c r="G50" s="135">
        <v>4</v>
      </c>
      <c r="H50" s="133">
        <v>3030195.58</v>
      </c>
      <c r="I50" s="133">
        <v>2272646.6850000001</v>
      </c>
      <c r="J50" s="186">
        <f t="shared" si="0"/>
        <v>0.37797835473370955</v>
      </c>
      <c r="K50" s="135">
        <v>3</v>
      </c>
      <c r="L50" s="133">
        <v>1900534.74</v>
      </c>
      <c r="M50" s="136">
        <v>1425401.0549999999</v>
      </c>
      <c r="N50" s="135">
        <v>1</v>
      </c>
      <c r="O50" s="133">
        <v>1127820.8400000001</v>
      </c>
      <c r="P50" s="133">
        <v>845865.63</v>
      </c>
      <c r="Q50" s="186"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1</v>
      </c>
      <c r="Y50" s="133">
        <v>1127820.8400000001</v>
      </c>
      <c r="Z50" s="133">
        <v>845865.63000000012</v>
      </c>
      <c r="AA50" s="186">
        <f t="shared" si="2"/>
        <v>0.14068130398949044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7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3"/>
        <v>0</v>
      </c>
      <c r="AO50" s="135">
        <v>0</v>
      </c>
      <c r="AP50" s="133">
        <v>0</v>
      </c>
      <c r="AQ50" s="133">
        <v>0</v>
      </c>
      <c r="AR50" s="186">
        <f t="shared" si="4"/>
        <v>0</v>
      </c>
      <c r="AS50" s="207"/>
      <c r="AT50" s="207"/>
      <c r="AU50" s="207"/>
      <c r="AV50" s="207"/>
      <c r="AW50" s="207"/>
      <c r="AX50" s="207"/>
    </row>
    <row r="51" spans="1:50" ht="40.5" x14ac:dyDescent="0.3">
      <c r="A51" s="159" t="s">
        <v>62</v>
      </c>
      <c r="B51" s="168">
        <v>2919449.9443999999</v>
      </c>
      <c r="C51" s="69">
        <v>3</v>
      </c>
      <c r="D51" s="70">
        <v>421000</v>
      </c>
      <c r="E51" s="70">
        <v>315750</v>
      </c>
      <c r="F51" s="186">
        <f t="shared" si="11"/>
        <v>0.14420524688479397</v>
      </c>
      <c r="G51" s="72">
        <v>3</v>
      </c>
      <c r="H51" s="70">
        <v>421000</v>
      </c>
      <c r="I51" s="70">
        <v>315750</v>
      </c>
      <c r="J51" s="186">
        <f t="shared" si="0"/>
        <v>0.14420524688479397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2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7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3"/>
        <v>0</v>
      </c>
      <c r="AO51" s="72">
        <v>0</v>
      </c>
      <c r="AP51" s="70">
        <v>0</v>
      </c>
      <c r="AQ51" s="70">
        <v>0</v>
      </c>
      <c r="AR51" s="186">
        <f t="shared" si="4"/>
        <v>0</v>
      </c>
      <c r="AS51" s="207"/>
      <c r="AT51" s="207"/>
      <c r="AU51" s="207"/>
      <c r="AV51" s="207"/>
      <c r="AW51" s="207"/>
      <c r="AX51" s="207"/>
    </row>
    <row r="52" spans="1:50" ht="27.5" thickBot="1" x14ac:dyDescent="0.35">
      <c r="A52" s="161" t="s">
        <v>63</v>
      </c>
      <c r="B52" s="170">
        <v>2926196.8493999997</v>
      </c>
      <c r="C52" s="95">
        <v>3</v>
      </c>
      <c r="D52" s="91">
        <v>209739.5</v>
      </c>
      <c r="E52" s="91">
        <v>157304.625</v>
      </c>
      <c r="F52" s="186">
        <f t="shared" si="11"/>
        <v>7.167648343378058E-2</v>
      </c>
      <c r="G52" s="93">
        <v>3</v>
      </c>
      <c r="H52" s="91">
        <v>209739.5</v>
      </c>
      <c r="I52" s="91">
        <v>157304.625</v>
      </c>
      <c r="J52" s="186">
        <f t="shared" si="0"/>
        <v>7.167648343378058E-2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2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7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3"/>
        <v>0</v>
      </c>
      <c r="AO52" s="93">
        <v>0</v>
      </c>
      <c r="AP52" s="91">
        <v>0</v>
      </c>
      <c r="AQ52" s="91">
        <v>0</v>
      </c>
      <c r="AR52" s="186">
        <f t="shared" si="4"/>
        <v>0</v>
      </c>
      <c r="AS52" s="207"/>
      <c r="AT52" s="207"/>
      <c r="AU52" s="207"/>
      <c r="AV52" s="207"/>
      <c r="AW52" s="207"/>
      <c r="AX52" s="207"/>
    </row>
    <row r="53" spans="1:50" ht="14" thickBot="1" x14ac:dyDescent="0.35">
      <c r="A53" s="157" t="s">
        <v>185</v>
      </c>
      <c r="B53" s="127">
        <f>B54</f>
        <v>186099201.50765333</v>
      </c>
      <c r="C53" s="138">
        <v>109</v>
      </c>
      <c r="D53" s="139">
        <v>102640178.54000001</v>
      </c>
      <c r="E53" s="139">
        <v>76980133.905000001</v>
      </c>
      <c r="F53" s="187">
        <f t="shared" ref="F53" si="13">F54</f>
        <v>0.55153476053887818</v>
      </c>
      <c r="G53" s="138">
        <v>109</v>
      </c>
      <c r="H53" s="139">
        <v>102640178.54000001</v>
      </c>
      <c r="I53" s="139">
        <v>76980133.905000001</v>
      </c>
      <c r="J53" s="187">
        <f t="shared" ref="J53:AR53" si="14">J54</f>
        <v>0.55153476053887818</v>
      </c>
      <c r="K53" s="138">
        <v>2</v>
      </c>
      <c r="L53" s="139">
        <v>925216.38</v>
      </c>
      <c r="M53" s="139">
        <v>693912.28500000003</v>
      </c>
      <c r="N53" s="138">
        <v>87</v>
      </c>
      <c r="O53" s="139">
        <v>96437511.379999995</v>
      </c>
      <c r="P53" s="139">
        <v>72328133.25</v>
      </c>
      <c r="Q53" s="187">
        <v>0.50388266262078596</v>
      </c>
      <c r="R53" s="138">
        <v>0</v>
      </c>
      <c r="S53" s="139">
        <v>0</v>
      </c>
      <c r="T53" s="139">
        <v>0</v>
      </c>
      <c r="U53" s="138">
        <v>3</v>
      </c>
      <c r="V53" s="139">
        <v>131502.94</v>
      </c>
      <c r="W53" s="139">
        <v>98627.205000000002</v>
      </c>
      <c r="X53" s="138">
        <v>87</v>
      </c>
      <c r="Y53" s="139">
        <v>96306008.439999998</v>
      </c>
      <c r="Z53" s="139">
        <v>72229506.045000002</v>
      </c>
      <c r="AA53" s="187">
        <f t="shared" si="14"/>
        <v>0.51749823567104025</v>
      </c>
      <c r="AB53" s="138">
        <v>76</v>
      </c>
      <c r="AC53" s="138">
        <v>120</v>
      </c>
      <c r="AD53" s="139">
        <v>82130887.540000007</v>
      </c>
      <c r="AE53" s="139">
        <v>61598165.655000001</v>
      </c>
      <c r="AF53" s="187">
        <f t="shared" si="14"/>
        <v>0.4413285327106703</v>
      </c>
      <c r="AG53" s="138">
        <v>0</v>
      </c>
      <c r="AH53" s="138">
        <v>0</v>
      </c>
      <c r="AI53" s="138">
        <v>67</v>
      </c>
      <c r="AJ53" s="139">
        <v>72535806.299999997</v>
      </c>
      <c r="AK53" s="139">
        <v>54401854.310000002</v>
      </c>
      <c r="AL53" s="138">
        <v>0</v>
      </c>
      <c r="AM53" s="138">
        <v>0</v>
      </c>
      <c r="AN53" s="187">
        <f t="shared" si="14"/>
        <v>0.38976957296088649</v>
      </c>
      <c r="AO53" s="138">
        <v>67</v>
      </c>
      <c r="AP53" s="139">
        <v>72535806.299999997</v>
      </c>
      <c r="AQ53" s="139">
        <v>54401854.310000002</v>
      </c>
      <c r="AR53" s="187">
        <f t="shared" si="14"/>
        <v>0.38976957296088649</v>
      </c>
      <c r="AS53" s="207"/>
      <c r="AT53" s="207"/>
      <c r="AU53" s="207"/>
      <c r="AV53" s="207"/>
      <c r="AW53" s="207"/>
      <c r="AX53" s="207"/>
    </row>
    <row r="54" spans="1:50" ht="14" thickBot="1" x14ac:dyDescent="0.35">
      <c r="A54" s="165" t="s">
        <v>64</v>
      </c>
      <c r="B54" s="171">
        <v>186099201.50765333</v>
      </c>
      <c r="C54" s="152">
        <v>109</v>
      </c>
      <c r="D54" s="153">
        <v>102640178.54000001</v>
      </c>
      <c r="E54" s="153">
        <v>76980133.905000001</v>
      </c>
      <c r="F54" s="186">
        <f t="shared" si="11"/>
        <v>0.55153476053887818</v>
      </c>
      <c r="G54" s="209">
        <v>109</v>
      </c>
      <c r="H54" s="210">
        <v>102640178.54000001</v>
      </c>
      <c r="I54" s="210">
        <v>76980133.905000001</v>
      </c>
      <c r="J54" s="186">
        <f t="shared" si="0"/>
        <v>0.55153476053887818</v>
      </c>
      <c r="K54" s="154">
        <v>2</v>
      </c>
      <c r="L54" s="153">
        <v>925216.38</v>
      </c>
      <c r="M54" s="155">
        <v>693912.28500000003</v>
      </c>
      <c r="N54" s="154">
        <v>87</v>
      </c>
      <c r="O54" s="153">
        <v>96437511.379999995</v>
      </c>
      <c r="P54" s="153">
        <v>72328133.25</v>
      </c>
      <c r="Q54" s="186">
        <v>0.50388266262078596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87</v>
      </c>
      <c r="Y54" s="153">
        <v>96306008.439999998</v>
      </c>
      <c r="Z54" s="153">
        <v>72229506.045000002</v>
      </c>
      <c r="AA54" s="186">
        <f t="shared" si="2"/>
        <v>0.51749823567104025</v>
      </c>
      <c r="AB54" s="154">
        <v>76</v>
      </c>
      <c r="AC54" s="156">
        <v>120</v>
      </c>
      <c r="AD54" s="153">
        <v>82130887.540000007</v>
      </c>
      <c r="AE54" s="153">
        <v>61598165.655000001</v>
      </c>
      <c r="AF54" s="186">
        <f t="shared" si="7"/>
        <v>0.4413285327106703</v>
      </c>
      <c r="AG54" s="156">
        <v>0</v>
      </c>
      <c r="AH54" s="155">
        <v>0</v>
      </c>
      <c r="AI54" s="154">
        <v>67</v>
      </c>
      <c r="AJ54" s="153">
        <v>72535806.299999997</v>
      </c>
      <c r="AK54" s="153">
        <v>54401854.310000002</v>
      </c>
      <c r="AL54" s="153">
        <v>0</v>
      </c>
      <c r="AM54" s="153">
        <v>0</v>
      </c>
      <c r="AN54" s="186">
        <f t="shared" si="3"/>
        <v>0.38976957296088649</v>
      </c>
      <c r="AO54" s="154">
        <v>67</v>
      </c>
      <c r="AP54" s="153">
        <v>72535806.299999997</v>
      </c>
      <c r="AQ54" s="153">
        <v>54401854.310000002</v>
      </c>
      <c r="AR54" s="186">
        <f t="shared" si="4"/>
        <v>0.38976957296088649</v>
      </c>
      <c r="AS54" s="207"/>
      <c r="AT54" s="207"/>
      <c r="AU54" s="207"/>
      <c r="AV54" s="207"/>
      <c r="AW54" s="207"/>
      <c r="AX54" s="207"/>
    </row>
    <row r="55" spans="1:50" ht="14" thickBot="1" x14ac:dyDescent="0.35">
      <c r="A55" s="166" t="s">
        <v>65</v>
      </c>
      <c r="B55" s="127">
        <f>SUM(B4+B24+B35+B40+B44+B49+B53)</f>
        <v>3123773849.9662495</v>
      </c>
      <c r="C55" s="128">
        <f>SUM(C4+C24+C35+C40+C44+C49+C53)</f>
        <v>9951</v>
      </c>
      <c r="D55" s="129">
        <f>SUM(D4+D24+D35+D40+D44+D49+D53)</f>
        <v>3467581595.9700003</v>
      </c>
      <c r="E55" s="129">
        <f>SUM(E4+E24+E35+E40+E44+E49+E53)</f>
        <v>2589023768.0790005</v>
      </c>
      <c r="F55" s="187">
        <f>D55/B55</f>
        <v>1.1100616633971327</v>
      </c>
      <c r="G55" s="128">
        <f>SUM(G4+G24+G35+G40+G44+G49+G53)</f>
        <v>8965</v>
      </c>
      <c r="H55" s="130">
        <f>SUM(H4+H24+H35+H40+H44+H49+H53)</f>
        <v>2520801253.71</v>
      </c>
      <c r="I55" s="130">
        <f>SUM(I4+I24+I35+I40+I44+I49+I53)</f>
        <v>1878384624.5280001</v>
      </c>
      <c r="J55" s="187">
        <f t="shared" si="0"/>
        <v>0.80697303159037448</v>
      </c>
      <c r="K55" s="128">
        <f t="shared" ref="K55:Z55" si="15">SUM(K4+K24+K35+K40+K44+K49+K53)</f>
        <v>1665</v>
      </c>
      <c r="L55" s="130">
        <f t="shared" si="15"/>
        <v>781624565.6500001</v>
      </c>
      <c r="M55" s="130">
        <f t="shared" si="15"/>
        <v>591551519.9764998</v>
      </c>
      <c r="N55" s="128">
        <f t="shared" si="15"/>
        <v>7162</v>
      </c>
      <c r="O55" s="130">
        <f t="shared" si="15"/>
        <v>1873711496.3600001</v>
      </c>
      <c r="P55" s="130">
        <f t="shared" si="15"/>
        <v>1382340544.4020002</v>
      </c>
      <c r="Q55" s="187">
        <f t="shared" si="8"/>
        <v>0.59982303020439343</v>
      </c>
      <c r="R55" s="128">
        <f t="shared" si="15"/>
        <v>158</v>
      </c>
      <c r="S55" s="130">
        <f t="shared" si="15"/>
        <v>224926875.33000001</v>
      </c>
      <c r="T55" s="130">
        <f t="shared" si="15"/>
        <v>169319557.78999999</v>
      </c>
      <c r="U55" s="128">
        <f t="shared" si="15"/>
        <v>386</v>
      </c>
      <c r="V55" s="130">
        <f t="shared" si="15"/>
        <v>7326179.6400000006</v>
      </c>
      <c r="W55" s="130">
        <f t="shared" si="15"/>
        <v>5896689.4585000006</v>
      </c>
      <c r="X55" s="128">
        <f t="shared" si="15"/>
        <v>7004</v>
      </c>
      <c r="Y55" s="130">
        <f t="shared" si="15"/>
        <v>1641458441.3899999</v>
      </c>
      <c r="Z55" s="130">
        <f t="shared" si="15"/>
        <v>1207124297.1585002</v>
      </c>
      <c r="AA55" s="187">
        <f t="shared" si="2"/>
        <v>0.52547287999345238</v>
      </c>
      <c r="AB55" s="128">
        <f>SUM(AB4+AB24+AB35+AB40+AB44+AB49+AB53)</f>
        <v>5148</v>
      </c>
      <c r="AC55" s="128">
        <f>SUM(AC4+AC24+AC35+AC40+AC44+AC49+AC53)</f>
        <v>5424</v>
      </c>
      <c r="AD55" s="130">
        <f>SUM(AD4+AD24+AD35+AD40+AD44+AD49+AD53)</f>
        <v>850793875.54999995</v>
      </c>
      <c r="AE55" s="206">
        <f>SUM(AE4+AE24+AE35+AE40+AE44+AE49+AE53)</f>
        <v>611272425.43849993</v>
      </c>
      <c r="AF55" s="187">
        <f t="shared" si="7"/>
        <v>0.27236090588286099</v>
      </c>
      <c r="AG55" s="128">
        <f t="shared" ref="AG55:AM55" si="16">SUM(AG4+AG24+AG35+AG40+AG44+AG49+AG53)</f>
        <v>42</v>
      </c>
      <c r="AH55" s="130">
        <f t="shared" si="16"/>
        <v>8311903.2400000002</v>
      </c>
      <c r="AI55" s="128">
        <f t="shared" si="16"/>
        <v>6347</v>
      </c>
      <c r="AJ55" s="129">
        <f t="shared" si="16"/>
        <v>1167498861.01</v>
      </c>
      <c r="AK55" s="129">
        <f t="shared" si="16"/>
        <v>847414446.62300014</v>
      </c>
      <c r="AL55" s="129">
        <f t="shared" si="16"/>
        <v>438517074.71999997</v>
      </c>
      <c r="AM55" s="129">
        <f t="shared" si="16"/>
        <v>338976227.28100002</v>
      </c>
      <c r="AN55" s="187">
        <f t="shared" si="3"/>
        <v>0.37374628160825857</v>
      </c>
      <c r="AO55" s="128">
        <f>SUM(AO4+AO24+AO35+AO40+AO44+AO49+AO53)</f>
        <v>5666</v>
      </c>
      <c r="AP55" s="130">
        <f>SUM(AP4+AP24+AP35+AP40+AP44+AP49+AP53)</f>
        <v>946517425.96999979</v>
      </c>
      <c r="AQ55" s="130">
        <f>SUM(AQ4+AQ24+AQ35+AQ40+AQ44+AQ49+AQ53)</f>
        <v>677079780.24000001</v>
      </c>
      <c r="AR55" s="187">
        <f t="shared" si="4"/>
        <v>0.30300446556981914</v>
      </c>
      <c r="AS55" s="207"/>
      <c r="AT55" s="207"/>
      <c r="AU55" s="207"/>
      <c r="AV55" s="207"/>
      <c r="AW55" s="207"/>
      <c r="AX55" s="207"/>
    </row>
    <row r="56" spans="1:50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50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50" ht="12" customHeight="1" x14ac:dyDescent="0.3">
      <c r="A58" s="58" t="s">
        <v>222</v>
      </c>
      <c r="B58" s="77"/>
      <c r="F58" s="81"/>
      <c r="G58" s="61"/>
      <c r="H58" s="61"/>
      <c r="I58" s="61"/>
      <c r="J58" s="61"/>
      <c r="K58" s="58"/>
      <c r="L58" s="62"/>
      <c r="Y58" s="80"/>
      <c r="Z58" s="80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50" ht="15" customHeight="1" x14ac:dyDescent="0.3">
      <c r="A59" s="58" t="s">
        <v>221</v>
      </c>
      <c r="B59" s="77"/>
      <c r="F59" s="81"/>
      <c r="G59" s="61"/>
      <c r="H59" s="61"/>
      <c r="I59" s="61"/>
      <c r="J59" s="61"/>
      <c r="K59" s="58"/>
      <c r="L59" s="62"/>
      <c r="M59" s="62"/>
      <c r="Y59" s="80"/>
      <c r="Z59" s="80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50" ht="12.75" customHeight="1" x14ac:dyDescent="0.3">
      <c r="A60" s="58" t="s">
        <v>219</v>
      </c>
      <c r="B60" s="77"/>
      <c r="F60" s="81"/>
      <c r="G60" s="61"/>
      <c r="H60" s="61"/>
      <c r="I60" s="61"/>
      <c r="J60" s="61"/>
      <c r="K60" s="58"/>
      <c r="L60" s="62"/>
      <c r="Y60" s="80"/>
      <c r="Z60" s="80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50" ht="24.75" customHeight="1" x14ac:dyDescent="0.3">
      <c r="A61" s="58"/>
      <c r="B61" s="77"/>
      <c r="D61" s="81"/>
      <c r="E61" s="81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50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50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50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55 AA53 AA4:AA52 AA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7" t="s">
        <v>66</v>
      </c>
      <c r="B1" s="237" t="s">
        <v>67</v>
      </c>
      <c r="C1" s="237"/>
      <c r="D1" s="237" t="s">
        <v>200</v>
      </c>
      <c r="E1" s="237" t="s">
        <v>68</v>
      </c>
      <c r="F1" s="241" t="s">
        <v>69</v>
      </c>
      <c r="G1" s="242"/>
      <c r="H1" s="243"/>
      <c r="I1" s="244" t="s">
        <v>201</v>
      </c>
      <c r="J1" s="245"/>
      <c r="K1" s="246"/>
      <c r="L1" s="231" t="s">
        <v>202</v>
      </c>
      <c r="M1" s="232"/>
      <c r="N1" s="233"/>
      <c r="O1" s="234" t="s">
        <v>70</v>
      </c>
    </row>
    <row r="2" spans="1:15" ht="30.75" customHeight="1" thickBot="1" x14ac:dyDescent="0.3">
      <c r="A2" s="238"/>
      <c r="B2" s="239"/>
      <c r="C2" s="238"/>
      <c r="D2" s="240"/>
      <c r="E2" s="238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5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maja 2020 r'!Z5</f>
        <v>6135577.9800000004</v>
      </c>
      <c r="G3" s="16">
        <f>F3/'Dane - 30 maja 2020 r'!$B$1</f>
        <v>1386822.0198001899</v>
      </c>
      <c r="H3" s="17">
        <f>G3/E3</f>
        <v>0.93657361846116793</v>
      </c>
      <c r="I3" s="16">
        <f>'Dane - 30 maja 2020 r'!AK5</f>
        <v>382500</v>
      </c>
      <c r="J3" s="16">
        <f>I3/'Dane - 30 maja 2020 r'!$B$1</f>
        <v>86456.308485149857</v>
      </c>
      <c r="K3" s="17">
        <f>J3/E3</f>
        <v>5.8387231036609977E-2</v>
      </c>
      <c r="L3" s="16">
        <f>'Dane - 30 maja 2020 r'!AQ5</f>
        <v>0</v>
      </c>
      <c r="M3" s="16">
        <f>L3/'Dane - 30 maja 2020 r'!$B$1</f>
        <v>0</v>
      </c>
      <c r="N3" s="17">
        <f>M3/E3</f>
        <v>0</v>
      </c>
      <c r="O3" s="19">
        <f>'Dane - 30 maja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- 30 maja 2020 r'!Z6</f>
        <v>11279282.4575</v>
      </c>
      <c r="G4" s="22">
        <f>F4/'Dane - 30 maja 2020 r'!$B$1</f>
        <v>2549451.3036255143</v>
      </c>
      <c r="H4" s="18">
        <f t="shared" ref="H4:H53" si="0">G4/E4</f>
        <v>0.709067251738427</v>
      </c>
      <c r="I4" s="22">
        <f>'Dane - 30 maja 2020 r'!AK6</f>
        <v>9309174.7599999998</v>
      </c>
      <c r="J4" s="22">
        <f>I4/'Dane - 30 maja 2020 r'!$B$1</f>
        <v>2104148.7184123686</v>
      </c>
      <c r="K4" s="18">
        <f>J4/E4</f>
        <v>0.58521727671043489</v>
      </c>
      <c r="L4" s="22">
        <f>'Dane - 30 maja 2020 r'!AQ6</f>
        <v>5831148.1200000001</v>
      </c>
      <c r="M4" s="22">
        <f>L4/'Dane - 30 maja 2020 r'!$B$1</f>
        <v>1318011.8710727363</v>
      </c>
      <c r="N4" s="18">
        <f t="shared" ref="N4:N53" si="1">M4/E4</f>
        <v>0.36657262441183042</v>
      </c>
      <c r="O4" s="23">
        <f>'Dane - 30 maja 2020 r'!X6</f>
        <v>271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maja 2020 r'!Z7</f>
        <v>0</v>
      </c>
      <c r="G5" s="22">
        <f>F5/'Dane - 30 maja 2020 r'!$B$1</f>
        <v>0</v>
      </c>
      <c r="H5" s="18">
        <f t="shared" si="0"/>
        <v>0</v>
      </c>
      <c r="I5" s="22">
        <f>'Dane - 30 maja 2020 r'!AK7</f>
        <v>0</v>
      </c>
      <c r="J5" s="22">
        <f>I5/'Dane - 30 maja 2020 r'!$B$1</f>
        <v>0</v>
      </c>
      <c r="K5" s="18">
        <f>J5/E5</f>
        <v>0</v>
      </c>
      <c r="L5" s="22">
        <f>'Dane - 30 maja 2020 r'!AQ7</f>
        <v>0</v>
      </c>
      <c r="M5" s="22">
        <f>L5/'Dane - 30 maja 2020 r'!$B$1</f>
        <v>0</v>
      </c>
      <c r="N5" s="18">
        <f t="shared" si="1"/>
        <v>0</v>
      </c>
      <c r="O5" s="23">
        <f>'Dane - 30 maja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83616576.517499998</v>
      </c>
      <c r="G6" s="46">
        <f t="shared" si="2"/>
        <v>18899818.389200307</v>
      </c>
      <c r="H6" s="47">
        <f t="shared" si="0"/>
        <v>0.64418993850859285</v>
      </c>
      <c r="I6" s="46">
        <f t="shared" si="2"/>
        <v>67494869.440000013</v>
      </c>
      <c r="J6" s="46">
        <f t="shared" si="2"/>
        <v>15255835.956783149</v>
      </c>
      <c r="K6" s="47">
        <f>J6/E6</f>
        <v>0.51998679693731942</v>
      </c>
      <c r="L6" s="46">
        <f t="shared" si="2"/>
        <v>46479963.609999992</v>
      </c>
      <c r="M6" s="46">
        <f t="shared" si="2"/>
        <v>10505845.940509019</v>
      </c>
      <c r="N6" s="47">
        <f t="shared" si="1"/>
        <v>0.35808599379264267</v>
      </c>
      <c r="O6" s="48">
        <f>SUM(O7:O9)</f>
        <v>32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- 30 maja 2020 r'!Z9</f>
        <v>62666940.532499999</v>
      </c>
      <c r="G7" s="22">
        <f>F7/'Dane - 30 maja 2020 r'!$B$1</f>
        <v>14164581.287577415</v>
      </c>
      <c r="H7" s="18">
        <f t="shared" si="0"/>
        <v>0.95951767638101737</v>
      </c>
      <c r="I7" s="22">
        <f>'Dane - 30 maja 2020 r'!AK9</f>
        <v>46640418.100000001</v>
      </c>
      <c r="J7" s="22">
        <f>I7/'Dane - 30 maja 2020 r'!$B$1</f>
        <v>10542113.399032595</v>
      </c>
      <c r="K7" s="18">
        <f>J7/E7</f>
        <v>0.71412941529420837</v>
      </c>
      <c r="L7" s="22">
        <f>'Dane - 30 maja 2020 r'!AQ9</f>
        <v>27030324.739999998</v>
      </c>
      <c r="M7" s="22">
        <f>L7/'Dane - 30 maja 2020 r'!$B$1</f>
        <v>6109652.53379142</v>
      </c>
      <c r="N7" s="18">
        <f t="shared" si="1"/>
        <v>0.41387171873977635</v>
      </c>
      <c r="O7" s="23">
        <f>'Dane - 30 maja 2020 r'!X9</f>
        <v>14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- 30 maja 2020 r'!Z10</f>
        <v>20552892.605</v>
      </c>
      <c r="G8" s="22">
        <f>F8/'Dane - 30 maja 2020 r'!$B$1</f>
        <v>4645561.3681569556</v>
      </c>
      <c r="H8" s="18">
        <f t="shared" si="0"/>
        <v>0.39514154293924908</v>
      </c>
      <c r="I8" s="22">
        <f>'Dane - 30 maja 2020 r'!AK10</f>
        <v>20655648.329999998</v>
      </c>
      <c r="J8" s="22">
        <f>I8/'Dane - 30 maja 2020 r'!$B$1</f>
        <v>4668787.1999457525</v>
      </c>
      <c r="K8" s="18">
        <f t="shared" ref="K8:K53" si="3">J8/E8</f>
        <v>0.39711708266023521</v>
      </c>
      <c r="L8" s="22">
        <f>'Dane - 30 maja 2020 r'!AQ10</f>
        <v>19250835.859999999</v>
      </c>
      <c r="M8" s="22">
        <f>L8/'Dane - 30 maja 2020 r'!$B$1</f>
        <v>4351258.0489127981</v>
      </c>
      <c r="N8" s="18">
        <f t="shared" si="1"/>
        <v>0.37010873023002522</v>
      </c>
      <c r="O8" s="23">
        <f>'Dane - 30 maja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- 30 maja 2020 r'!Z11</f>
        <v>396743.38</v>
      </c>
      <c r="G9" s="22">
        <f>F9/'Dane - 30 maja 2020 r'!$B$1</f>
        <v>89675.733465937345</v>
      </c>
      <c r="H9" s="18">
        <f t="shared" si="0"/>
        <v>3.1799905484374946E-2</v>
      </c>
      <c r="I9" s="22">
        <f>'Dane - 30 maja 2020 r'!AK11</f>
        <v>198803.00999999998</v>
      </c>
      <c r="J9" s="22">
        <f>I9/'Dane - 30 maja 2020 r'!$B$1</f>
        <v>44935.357804800864</v>
      </c>
      <c r="K9" s="18">
        <f t="shared" si="3"/>
        <v>1.5934524044255625E-2</v>
      </c>
      <c r="L9" s="22">
        <f>'Dane - 30 maja 2020 r'!AQ11</f>
        <v>198803.01</v>
      </c>
      <c r="M9" s="22">
        <f>L9/'Dane - 30 maja 2020 r'!$B$1</f>
        <v>44935.357804800871</v>
      </c>
      <c r="N9" s="18">
        <f t="shared" si="1"/>
        <v>1.5934524044255629E-2</v>
      </c>
      <c r="O9" s="23">
        <f>'Dane - 30 maja 2020 r'!X11</f>
        <v>12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maja 2020 r'!Z12</f>
        <v>12101153.34</v>
      </c>
      <c r="G10" s="22">
        <f>F10/'Dane - 30 maja 2020 r'!$B$1</f>
        <v>2735218.4214095203</v>
      </c>
      <c r="H10" s="18">
        <f t="shared" si="0"/>
        <v>0.48496780521445398</v>
      </c>
      <c r="I10" s="22">
        <f>'Dane - 30 maja 2020 r'!AK12</f>
        <v>11428236.810000001</v>
      </c>
      <c r="J10" s="22">
        <f>I10/'Dane - 30 maja 2020 r'!$B$1</f>
        <v>2583119.3910763529</v>
      </c>
      <c r="K10" s="18">
        <f t="shared" si="3"/>
        <v>0.45799989203481434</v>
      </c>
      <c r="L10" s="22">
        <f>'Dane - 30 maja 2020 r'!AQ12</f>
        <v>10404068.640000001</v>
      </c>
      <c r="M10" s="22">
        <f>L10/'Dane - 30 maja 2020 r'!$B$1</f>
        <v>2351627.1054653949</v>
      </c>
      <c r="N10" s="18">
        <f t="shared" si="1"/>
        <v>0.41695516054350973</v>
      </c>
      <c r="O10" s="23">
        <f>'Dane - 30 maja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maja 2020 r'!Z13</f>
        <v>27490381</v>
      </c>
      <c r="G11" s="22">
        <f>F11/'Dane - 30 maja 2020 r'!$B$1</f>
        <v>6213638.8499615751</v>
      </c>
      <c r="H11" s="18">
        <f t="shared" si="0"/>
        <v>0.8453657820777174</v>
      </c>
      <c r="I11" s="22">
        <f>'Dane - 30 maja 2020 r'!AK13</f>
        <v>26835697.870000001</v>
      </c>
      <c r="J11" s="22">
        <f>I11/'Dane - 30 maja 2020 r'!$B$1</f>
        <v>6065661.107092808</v>
      </c>
      <c r="K11" s="18">
        <f t="shared" si="3"/>
        <v>0.82523340500351317</v>
      </c>
      <c r="L11" s="22">
        <f>'Dane - 30 maja 2020 r'!AQ13</f>
        <v>26835697.870000001</v>
      </c>
      <c r="M11" s="22">
        <f>L11/'Dane - 30 maja 2020 r'!$B$1</f>
        <v>6065661.107092808</v>
      </c>
      <c r="N11" s="18">
        <f t="shared" si="1"/>
        <v>0.82523340500351317</v>
      </c>
      <c r="O11" s="23">
        <f>'Dane - 30 maja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maja 2020 r'!Z14</f>
        <v>225000</v>
      </c>
      <c r="G12" s="22">
        <f>F12/'Dane - 30 maja 2020 r'!$B$1</f>
        <v>50856.652050088152</v>
      </c>
      <c r="H12" s="18">
        <f t="shared" si="0"/>
        <v>7.2137095106508023E-2</v>
      </c>
      <c r="I12" s="22">
        <f>'Dane - 30 maja 2020 r'!AK14</f>
        <v>0</v>
      </c>
      <c r="J12" s="22">
        <f>I12/'Dane - 30 maja 2020 r'!$B$1</f>
        <v>0</v>
      </c>
      <c r="K12" s="18">
        <f t="shared" si="3"/>
        <v>0</v>
      </c>
      <c r="L12" s="22">
        <f>'Dane - 30 maja 2020 r'!AQ14</f>
        <v>0</v>
      </c>
      <c r="M12" s="22">
        <f>L12/'Dane - 30 maja 2020 r'!$B$1</f>
        <v>0</v>
      </c>
      <c r="N12" s="18">
        <f t="shared" si="1"/>
        <v>0</v>
      </c>
      <c r="O12" s="23">
        <f>'Dane - 30 maja 2020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- 30 maja 2020 r'!Z15</f>
        <v>17763055.460000001</v>
      </c>
      <c r="G13" s="22">
        <f>F13/'Dane - 30 maja 2020 r'!$B$1</f>
        <v>4014975.6927806158</v>
      </c>
      <c r="H13" s="18">
        <f t="shared" si="0"/>
        <v>0.25813959198528075</v>
      </c>
      <c r="I13" s="22">
        <f>'Dane - 30 maja 2020 r'!AK15</f>
        <v>14515923.16</v>
      </c>
      <c r="J13" s="22">
        <f>I13/'Dane - 30 maja 2020 r'!$B$1</f>
        <v>3281027.7925952715</v>
      </c>
      <c r="K13" s="18">
        <f t="shared" si="3"/>
        <v>0.21095100954056734</v>
      </c>
      <c r="L13" s="22">
        <f>'Dane - 30 maja 2020 r'!AQ15</f>
        <v>8368354.4100000001</v>
      </c>
      <c r="M13" s="22">
        <f>L13/'Dane - 30 maja 2020 r'!$B$1</f>
        <v>1891495.504271959</v>
      </c>
      <c r="N13" s="18">
        <f t="shared" si="1"/>
        <v>0.12161216283145157</v>
      </c>
      <c r="O13" s="23">
        <f>'Dane - 30 maja 2020 r'!X15</f>
        <v>113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maja 2020 r'!Z16</f>
        <v>14906560.077499999</v>
      </c>
      <c r="G14" s="22">
        <f>F14/'Dane - 30 maja 2020 r'!$B$1</f>
        <v>3369323.2850006777</v>
      </c>
      <c r="H14" s="18">
        <f t="shared" si="0"/>
        <v>0.53498280089747141</v>
      </c>
      <c r="I14" s="22">
        <f>'Dane - 30 maja 2020 r'!AK16</f>
        <v>11285275.310000001</v>
      </c>
      <c r="J14" s="22">
        <f>I14/'Dane - 30 maja 2020 r'!$B$1</f>
        <v>2550805.8654672033</v>
      </c>
      <c r="K14" s="18">
        <f t="shared" si="3"/>
        <v>0.40501820425731827</v>
      </c>
      <c r="L14" s="22">
        <f>'Dane - 30 maja 2020 r'!AQ16</f>
        <v>7878461.3200000003</v>
      </c>
      <c r="M14" s="22">
        <f>L14/'Dane - 30 maja 2020 r'!$B$1</f>
        <v>1780765.1824058588</v>
      </c>
      <c r="N14" s="18">
        <f t="shared" si="1"/>
        <v>0.28275076756963419</v>
      </c>
      <c r="O14" s="23">
        <f>'Dane - 30 maja 2020 r'!X16</f>
        <v>212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- 30 maja 2020 r'!Z17</f>
        <v>75439000</v>
      </c>
      <c r="G15" s="22">
        <f>F15/'Dane - 30 maja 2020 r'!$B$1</f>
        <v>17051444.328918222</v>
      </c>
      <c r="H15" s="18">
        <f t="shared" si="0"/>
        <v>0.97103897089511515</v>
      </c>
      <c r="I15" s="22">
        <f>'Dane - 30 maja 2020 r'!AK17</f>
        <v>75439000</v>
      </c>
      <c r="J15" s="22">
        <f>I15/'Dane - 30 maja 2020 r'!$B$1</f>
        <v>17051444.328918222</v>
      </c>
      <c r="K15" s="18">
        <f t="shared" si="3"/>
        <v>0.97103897089511515</v>
      </c>
      <c r="L15" s="22">
        <f>'Dane - 30 maja 2020 r'!AQ17</f>
        <v>75439000</v>
      </c>
      <c r="M15" s="22">
        <f>L15/'Dane - 30 maja 2020 r'!$B$1</f>
        <v>17051444.328918222</v>
      </c>
      <c r="N15" s="18">
        <f t="shared" si="1"/>
        <v>0.97103897089511515</v>
      </c>
      <c r="O15" s="23">
        <f>'Dane - 30 maja 2020 r'!X17</f>
        <v>2645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- 30 maja 2020 r'!Z18</f>
        <v>42457046.969999999</v>
      </c>
      <c r="G16" s="22">
        <f>F16/'Dane - 30 maja 2020 r'!$B$1</f>
        <v>9596547.8436779529</v>
      </c>
      <c r="H16" s="18">
        <f t="shared" si="0"/>
        <v>0.52917275123672192</v>
      </c>
      <c r="I16" s="22">
        <f>'Dane - 30 maja 2020 r'!AK18</f>
        <v>31603367.030000001</v>
      </c>
      <c r="J16" s="22">
        <f>I16/'Dane - 30 maja 2020 r'!$B$1</f>
        <v>7143295.2918041684</v>
      </c>
      <c r="K16" s="18">
        <f t="shared" si="3"/>
        <v>0.3938955220184267</v>
      </c>
      <c r="L16" s="22">
        <f>'Dane - 30 maja 2020 r'!AQ18</f>
        <v>18220593.73</v>
      </c>
      <c r="M16" s="22">
        <f>L16/'Dane - 30 maja 2020 r'!$B$1</f>
        <v>4118392.868767235</v>
      </c>
      <c r="N16" s="18">
        <f t="shared" si="1"/>
        <v>0.22709638096317811</v>
      </c>
      <c r="O16" s="23">
        <f>'Dane - 30 maja 2020 r'!X18</f>
        <v>265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- 30 maja 2020 r'!Z19</f>
        <v>51885736.139999993</v>
      </c>
      <c r="G17" s="22">
        <f>F17/'Dane - 30 maja 2020 r'!$B$1</f>
        <v>11727710.352154061</v>
      </c>
      <c r="H17" s="18">
        <f t="shared" si="0"/>
        <v>0.22418562202445039</v>
      </c>
      <c r="I17" s="22">
        <f>'Dane - 30 maja 2020 r'!AK19</f>
        <v>63956.1</v>
      </c>
      <c r="J17" s="22">
        <f>I17/'Dane - 30 maja 2020 r'!$B$1</f>
        <v>14455.969440802857</v>
      </c>
      <c r="K17" s="18">
        <f t="shared" si="3"/>
        <v>2.7633872288273083E-4</v>
      </c>
      <c r="L17" s="22">
        <f>'Dane - 30 maja 2020 r'!AQ19</f>
        <v>63956.1</v>
      </c>
      <c r="M17" s="22">
        <f>L17/'Dane - 30 maja 2020 r'!$B$1</f>
        <v>14455.969440802857</v>
      </c>
      <c r="N17" s="18">
        <f t="shared" si="1"/>
        <v>2.7633872288273083E-4</v>
      </c>
      <c r="O17" s="23">
        <f>'Dane - 30 maja 2020 r'!X19</f>
        <v>4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- 30 maja 2020 r'!Z20</f>
        <v>2999250</v>
      </c>
      <c r="G18" s="22">
        <f>F18/'Dane - 30 maja 2020 r'!$B$1</f>
        <v>677919.17182767508</v>
      </c>
      <c r="H18" s="18">
        <f t="shared" si="0"/>
        <v>0.12542445362214155</v>
      </c>
      <c r="I18" s="22">
        <f>'Dane - 30 maja 2020 r'!AK20</f>
        <v>2543513.94</v>
      </c>
      <c r="J18" s="22">
        <f>I18/'Dane - 30 maja 2020 r'!$B$1</f>
        <v>574909.34858279466</v>
      </c>
      <c r="K18" s="18">
        <f t="shared" si="3"/>
        <v>0.10636620695333851</v>
      </c>
      <c r="L18" s="22">
        <f>'Dane - 30 maja 2020 r'!AQ20</f>
        <v>820728.57</v>
      </c>
      <c r="M18" s="22">
        <f>L18/'Dane - 30 maja 2020 r'!$B$1</f>
        <v>185508.92138691741</v>
      </c>
      <c r="N18" s="18">
        <f t="shared" si="1"/>
        <v>3.4321724585923669E-2</v>
      </c>
      <c r="O18" s="23">
        <f>'Dane - 30 maja 2020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- 30 maja 2020 r'!Z21</f>
        <v>0</v>
      </c>
      <c r="G19" s="22">
        <f>F19/'Dane - 30 maja 2020 r'!$B$1</f>
        <v>0</v>
      </c>
      <c r="H19" s="18">
        <f t="shared" si="0"/>
        <v>0</v>
      </c>
      <c r="I19" s="22">
        <f>'Dane - 30 maja 2020 r'!AK21</f>
        <v>0</v>
      </c>
      <c r="J19" s="22">
        <f>I19/'Dane - 30 maja 2020 r'!$B$1</f>
        <v>0</v>
      </c>
      <c r="K19" s="18">
        <f t="shared" si="3"/>
        <v>0</v>
      </c>
      <c r="L19" s="22">
        <f>'Dane - 30 maja 2020 r'!AQ21</f>
        <v>0</v>
      </c>
      <c r="M19" s="22">
        <f>L19/'Dane - 30 maja 2020 r'!$B$1</f>
        <v>0</v>
      </c>
      <c r="N19" s="18">
        <f t="shared" si="1"/>
        <v>0</v>
      </c>
      <c r="O19" s="23">
        <f>'Dane - 30 maja 2020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- 30 maja 2020 r'!Z22</f>
        <v>0</v>
      </c>
      <c r="G20" s="22">
        <f>F20/'Dane - 30 maja 2020 r'!$B$1</f>
        <v>0</v>
      </c>
      <c r="H20" s="18">
        <f t="shared" si="0"/>
        <v>0</v>
      </c>
      <c r="I20" s="22">
        <f>'Dane - 30 maja 2020 r'!AK22</f>
        <v>0</v>
      </c>
      <c r="J20" s="22">
        <f>I20/'Dane - 30 maja 2020 r'!$B$1</f>
        <v>0</v>
      </c>
      <c r="K20" s="18">
        <f t="shared" si="3"/>
        <v>0</v>
      </c>
      <c r="L20" s="22">
        <f>'Dane - 30 maja 2020 r'!AQ22</f>
        <v>0</v>
      </c>
      <c r="M20" s="22">
        <f>L20/'Dane - 30 maja 2020 r'!$B$1</f>
        <v>0</v>
      </c>
      <c r="N20" s="18">
        <f t="shared" si="1"/>
        <v>0</v>
      </c>
      <c r="O20" s="23">
        <f>'Dane - 30 maja 2020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- 30 maja 2020 r'!Z23</f>
        <v>1390201.76</v>
      </c>
      <c r="G21" s="22">
        <f>F21/'Dane - 30 maja 2020 r'!$B$1</f>
        <v>314226.6986121785</v>
      </c>
      <c r="H21" s="27">
        <f t="shared" si="0"/>
        <v>0.2785697682732079</v>
      </c>
      <c r="I21" s="22">
        <f>'Dane - 30 maja 2020 r'!AK23</f>
        <v>861062.21</v>
      </c>
      <c r="J21" s="22">
        <f>I21/'Dane - 30 maja 2020 r'!$B$1</f>
        <v>194625.51647755527</v>
      </c>
      <c r="K21" s="27">
        <f t="shared" si="3"/>
        <v>0.17254035148719438</v>
      </c>
      <c r="L21" s="22">
        <f>'Dane - 30 maja 2020 r'!AQ23</f>
        <v>30000</v>
      </c>
      <c r="M21" s="22">
        <f>L21/'Dane - 30 maja 2020 r'!$B$1</f>
        <v>6780.8869400117537</v>
      </c>
      <c r="N21" s="27">
        <f t="shared" si="1"/>
        <v>6.0114245922090019E-3</v>
      </c>
      <c r="O21" s="23">
        <f>'Dane - 30 maja 2020 r'!X23</f>
        <v>5</v>
      </c>
    </row>
    <row r="22" spans="1:15" ht="30.5" thickBot="1" x14ac:dyDescent="0.3">
      <c r="A22" s="236" t="s">
        <v>74</v>
      </c>
      <c r="B22" s="23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347688821.70249999</v>
      </c>
      <c r="G22" s="50">
        <f t="shared" si="4"/>
        <v>78587953.00901857</v>
      </c>
      <c r="H22" s="51">
        <f>G22/E22</f>
        <v>0.46510725563916738</v>
      </c>
      <c r="I22" s="50">
        <f t="shared" si="4"/>
        <v>251762576.63000003</v>
      </c>
      <c r="J22" s="50">
        <f t="shared" si="4"/>
        <v>56905785.595135853</v>
      </c>
      <c r="K22" s="51">
        <f t="shared" si="3"/>
        <v>0.3367856364080023</v>
      </c>
      <c r="L22" s="50">
        <f t="shared" si="4"/>
        <v>200371972.36999997</v>
      </c>
      <c r="M22" s="50">
        <f t="shared" si="4"/>
        <v>45289989.68627096</v>
      </c>
      <c r="N22" s="51">
        <f t="shared" si="1"/>
        <v>0.26803984585894919</v>
      </c>
      <c r="O22" s="52">
        <f t="shared" si="4"/>
        <v>3712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- 30 maja 2020 r'!Z25</f>
        <v>14112369.8475</v>
      </c>
      <c r="G23" s="31">
        <f>F23/'Dane - 30 maja 2020 r'!$B$1</f>
        <v>3189812.8130509472</v>
      </c>
      <c r="H23" s="32">
        <f t="shared" si="0"/>
        <v>0.2119758647694675</v>
      </c>
      <c r="I23" s="31">
        <f>'Dane - 30 maja 2020 r'!AK25</f>
        <v>5575393.6299999999</v>
      </c>
      <c r="J23" s="31">
        <f>I23/'Dane - 30 maja 2020 r'!$B$1</f>
        <v>1260203.7950363907</v>
      </c>
      <c r="K23" s="32">
        <f t="shared" si="3"/>
        <v>8.3745600414433186E-2</v>
      </c>
      <c r="L23" s="31">
        <f>'Dane - 30 maja 2020 r'!AQ25</f>
        <v>1530380.25</v>
      </c>
      <c r="M23" s="31">
        <f>L23/'Dane - 30 maja 2020 r'!$B$1</f>
        <v>345911.18168256409</v>
      </c>
      <c r="N23" s="32">
        <f t="shared" si="1"/>
        <v>2.2987186448867894E-2</v>
      </c>
      <c r="O23" s="33">
        <f>'Dane - 30 maja 2020 r'!X25</f>
        <v>3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- 30 maja 2020 r'!Z26</f>
        <v>5308736.34</v>
      </c>
      <c r="G24" s="31">
        <f>F24/'Dane - 30 maja 2020 r'!$B$1</f>
        <v>1199931.3638623932</v>
      </c>
      <c r="H24" s="18">
        <f t="shared" si="0"/>
        <v>0.39997712128746438</v>
      </c>
      <c r="I24" s="31">
        <f>'Dane - 30 maja 2020 r'!AK26</f>
        <v>905642.7</v>
      </c>
      <c r="J24" s="31">
        <f>I24/'Dane - 30 maja 2020 r'!$B$1</f>
        <v>204702.02522489941</v>
      </c>
      <c r="K24" s="18">
        <f t="shared" si="3"/>
        <v>6.8234008408299809E-2</v>
      </c>
      <c r="L24" s="31">
        <f>'Dane - 30 maja 2020 r'!AQ26</f>
        <v>145596.4</v>
      </c>
      <c r="M24" s="31">
        <f>L24/'Dane - 30 maja 2020 r'!$B$1</f>
        <v>32909.090909090912</v>
      </c>
      <c r="N24" s="18">
        <f t="shared" si="1"/>
        <v>1.0969696969696971E-2</v>
      </c>
      <c r="O24" s="33">
        <f>'Dane - 30 maja 2020 r'!X26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217433328.19500002</v>
      </c>
      <c r="G25" s="46">
        <f t="shared" ref="G25:O25" si="5">SUM(G26:G28)</f>
        <v>49146360.516025499</v>
      </c>
      <c r="H25" s="47">
        <f t="shared" si="0"/>
        <v>0.46438990584447504</v>
      </c>
      <c r="I25" s="46">
        <f t="shared" si="5"/>
        <v>115033683</v>
      </c>
      <c r="J25" s="46">
        <f t="shared" si="5"/>
        <v>26001013.290538404</v>
      </c>
      <c r="K25" s="47">
        <f t="shared" si="3"/>
        <v>0.24568671997424552</v>
      </c>
      <c r="L25" s="46">
        <f t="shared" si="5"/>
        <v>58134036.140000001</v>
      </c>
      <c r="M25" s="46">
        <f t="shared" si="5"/>
        <v>13140010.881063243</v>
      </c>
      <c r="N25" s="47">
        <f t="shared" si="1"/>
        <v>0.12416155238723295</v>
      </c>
      <c r="O25" s="48">
        <f t="shared" si="5"/>
        <v>450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- 30 maja 2020 r'!Z28</f>
        <v>152715411.29750001</v>
      </c>
      <c r="G26" s="22">
        <f>F26/'Dane - 30 maja 2020 r'!$B$1</f>
        <v>34518197.933524705</v>
      </c>
      <c r="H26" s="18">
        <f t="shared" si="0"/>
        <v>0.59430885018950097</v>
      </c>
      <c r="I26" s="22">
        <f>'Dane - 30 maja 2020 r'!AK28</f>
        <v>91595725.629999995</v>
      </c>
      <c r="J26" s="22">
        <f>I26/'Dane - 30 maja 2020 r'!$B$1</f>
        <v>20703341.989512227</v>
      </c>
      <c r="K26" s="18">
        <f t="shared" si="3"/>
        <v>0.35645485887074607</v>
      </c>
      <c r="L26" s="22">
        <f>'Dane - 30 maja 2020 r'!AQ28</f>
        <v>53969702.140000001</v>
      </c>
      <c r="M26" s="22">
        <f>L26/'Dane - 30 maja 2020 r'!$B$1</f>
        <v>12198748.279915012</v>
      </c>
      <c r="N26" s="18">
        <f t="shared" si="1"/>
        <v>0.21002904259223459</v>
      </c>
      <c r="O26" s="23">
        <f>'Dane - 30 maja 2020 r'!X28</f>
        <v>365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- 30 maja 2020 r'!Z29</f>
        <v>8109605.1099999994</v>
      </c>
      <c r="G27" s="22">
        <f>F27/'Dane - 30 maja 2020 r'!$B$1</f>
        <v>1833010.5126350527</v>
      </c>
      <c r="H27" s="18">
        <f t="shared" si="0"/>
        <v>9.9910637594911977E-2</v>
      </c>
      <c r="I27" s="22">
        <f>'Dane - 30 maja 2020 r'!AK29</f>
        <v>3827923.6999999997</v>
      </c>
      <c r="J27" s="22">
        <f>I27/'Dane - 30 maja 2020 r'!$B$1</f>
        <v>865223.92748971563</v>
      </c>
      <c r="K27" s="18">
        <f t="shared" si="3"/>
        <v>4.7160162837037889E-2</v>
      </c>
      <c r="L27" s="22">
        <f>'Dane - 30 maja 2020 r'!AQ29</f>
        <v>1101745.52</v>
      </c>
      <c r="M27" s="22">
        <f>L27/'Dane - 30 maja 2020 r'!$B$1</f>
        <v>249027.06025948195</v>
      </c>
      <c r="N27" s="18">
        <f t="shared" si="1"/>
        <v>1.3573545922082247E-2</v>
      </c>
      <c r="O27" s="23">
        <f>'Dane - 30 maja 2020 r'!X29</f>
        <v>50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- 30 maja 2020 r'!Z30</f>
        <v>56608311.787500001</v>
      </c>
      <c r="G28" s="22">
        <f>F28/'Dane - 30 maja 2020 r'!$B$1</f>
        <v>12795152.069865739</v>
      </c>
      <c r="H28" s="18">
        <f t="shared" si="0"/>
        <v>0.43517661583087863</v>
      </c>
      <c r="I28" s="22">
        <f>'Dane - 30 maja 2020 r'!AK30</f>
        <v>19610033.670000002</v>
      </c>
      <c r="J28" s="22">
        <f>I28/'Dane - 30 maja 2020 r'!$B$1</f>
        <v>4432447.3735364592</v>
      </c>
      <c r="K28" s="18">
        <f t="shared" si="3"/>
        <v>0.15075220969095546</v>
      </c>
      <c r="L28" s="22">
        <f>'Dane - 30 maja 2020 r'!AQ30</f>
        <v>3062588.48</v>
      </c>
      <c r="M28" s="22">
        <f>L28/'Dane - 30 maja 2020 r'!$B$1</f>
        <v>692235.54088874825</v>
      </c>
      <c r="N28" s="18">
        <f t="shared" si="1"/>
        <v>2.3543660786282807E-2</v>
      </c>
      <c r="O28" s="23">
        <f>'Dane - 30 maja 2020 r'!X30</f>
        <v>35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- 30 maja 2020 r'!Z31</f>
        <v>0</v>
      </c>
      <c r="G29" s="22">
        <f>F29/'Dane - 30 maja 2020 r'!$B$1</f>
        <v>0</v>
      </c>
      <c r="H29" s="18">
        <v>0</v>
      </c>
      <c r="I29" s="22">
        <f>'Dane - 30 maja 2020 r'!AK31</f>
        <v>0</v>
      </c>
      <c r="J29" s="22">
        <f>I29/'Dane - 30 maja 2020 r'!$B$1</f>
        <v>0</v>
      </c>
      <c r="K29" s="18">
        <v>0</v>
      </c>
      <c r="L29" s="22">
        <f>'Dane - 30 maja 2020 r'!AQ31</f>
        <v>0</v>
      </c>
      <c r="M29" s="22">
        <f>L29/'Dane - 30 maja 2020 r'!$B$1</f>
        <v>0</v>
      </c>
      <c r="N29" s="18">
        <v>0</v>
      </c>
      <c r="O29" s="23">
        <f>'Dane - 30 maja 2020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- 30 maja 2020 r'!Z32</f>
        <v>156002211.08250001</v>
      </c>
      <c r="G30" s="22">
        <f>F30/'Dane - 30 maja 2020 r'!$B$1</f>
        <v>35261111.858076036</v>
      </c>
      <c r="H30" s="18">
        <f t="shared" si="0"/>
        <v>0.95414732950474268</v>
      </c>
      <c r="I30" s="22">
        <f>'Dane - 30 maja 2020 r'!AK32</f>
        <v>156164574.12000003</v>
      </c>
      <c r="J30" s="22">
        <f>I30/'Dane - 30 maja 2020 r'!$B$1</f>
        <v>35297810.704760194</v>
      </c>
      <c r="K30" s="18">
        <f t="shared" si="3"/>
        <v>0.95514038119013855</v>
      </c>
      <c r="L30" s="22">
        <f>'Dane - 30 maja 2020 r'!AQ32</f>
        <v>156164574.12</v>
      </c>
      <c r="M30" s="22">
        <f>L30/'Dane - 30 maja 2020 r'!$B$1</f>
        <v>35297810.704760186</v>
      </c>
      <c r="N30" s="18">
        <f t="shared" si="1"/>
        <v>0.95514038119013833</v>
      </c>
      <c r="O30" s="23">
        <f>'Dane - 30 maja 2020 r'!X32</f>
        <v>908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- 30 maja 2020 r'!Z33</f>
        <v>4190609.58</v>
      </c>
      <c r="G31" s="22">
        <f>F31/'Dane - 30 maja 2020 r'!$B$1</f>
        <v>947201.65905700473</v>
      </c>
      <c r="H31" s="18">
        <f t="shared" si="0"/>
        <v>0.67177422628156369</v>
      </c>
      <c r="I31" s="22">
        <f>'Dane - 30 maja 2020 r'!AK33</f>
        <v>1826594.18</v>
      </c>
      <c r="J31" s="22">
        <f>I31/'Dane - 30 maja 2020 r'!$B$1</f>
        <v>412864.28732878261</v>
      </c>
      <c r="K31" s="18">
        <f t="shared" si="3"/>
        <v>0.29281155129700892</v>
      </c>
      <c r="L31" s="22">
        <f>'Dane - 30 maja 2020 r'!AQ33</f>
        <v>926601.56</v>
      </c>
      <c r="M31" s="22">
        <f>L31/'Dane - 30 maja 2020 r'!$B$1</f>
        <v>209439.34722661725</v>
      </c>
      <c r="N31" s="18">
        <f t="shared" si="1"/>
        <v>0.14853854413235265</v>
      </c>
      <c r="O31" s="23">
        <f>'Dane - 30 maja 2020 r'!X33</f>
        <v>8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- 30 maja 2020 r'!Z34</f>
        <v>0</v>
      </c>
      <c r="G32" s="22">
        <f>F32/'Dane - 30 maja 2020 r'!$B$1</f>
        <v>0</v>
      </c>
      <c r="H32" s="27">
        <f t="shared" si="0"/>
        <v>0</v>
      </c>
      <c r="I32" s="22">
        <f>'Dane - 30 maja 2020 r'!AK34</f>
        <v>0</v>
      </c>
      <c r="J32" s="22">
        <f>I32/'Dane - 30 maja 2020 r'!$B$1</f>
        <v>0</v>
      </c>
      <c r="K32" s="27">
        <f t="shared" si="3"/>
        <v>0</v>
      </c>
      <c r="L32" s="22">
        <f>'Dane - 30 maja 2020 r'!AQ34</f>
        <v>0</v>
      </c>
      <c r="M32" s="22">
        <f>L32/'Dane - 30 maja 2020 r'!$B$1</f>
        <v>0</v>
      </c>
      <c r="N32" s="27">
        <f t="shared" si="1"/>
        <v>0</v>
      </c>
      <c r="O32" s="23">
        <f>'Dane - 30 maja 2020 r'!X34</f>
        <v>0</v>
      </c>
    </row>
    <row r="33" spans="1:15" ht="20.5" thickBot="1" x14ac:dyDescent="0.3">
      <c r="A33" s="236" t="s">
        <v>112</v>
      </c>
      <c r="B33" s="23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397047255.04500008</v>
      </c>
      <c r="G33" s="50">
        <f t="shared" si="6"/>
        <v>89744418.210071892</v>
      </c>
      <c r="H33" s="51">
        <f t="shared" si="0"/>
        <v>0.55075300694908735</v>
      </c>
      <c r="I33" s="50">
        <f t="shared" si="6"/>
        <v>279505887.63000005</v>
      </c>
      <c r="J33" s="50">
        <f t="shared" si="6"/>
        <v>63176594.102888666</v>
      </c>
      <c r="K33" s="51">
        <f t="shared" si="3"/>
        <v>0.38770878306349033</v>
      </c>
      <c r="L33" s="50">
        <f t="shared" si="6"/>
        <v>216901188.47</v>
      </c>
      <c r="M33" s="50">
        <f t="shared" si="6"/>
        <v>49026081.205641702</v>
      </c>
      <c r="N33" s="51">
        <f t="shared" si="1"/>
        <v>0.30086842370222189</v>
      </c>
      <c r="O33" s="52">
        <f t="shared" si="6"/>
        <v>1380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12352588.587767281</v>
      </c>
      <c r="H34" s="41">
        <f t="shared" si="0"/>
        <v>0.76283376943257808</v>
      </c>
      <c r="I34" s="40">
        <f t="shared" si="7"/>
        <v>15868930.35</v>
      </c>
      <c r="J34" s="40">
        <f t="shared" si="7"/>
        <v>3586847.4187423713</v>
      </c>
      <c r="K34" s="41">
        <f t="shared" si="3"/>
        <v>0.22150566396490953</v>
      </c>
      <c r="L34" s="40">
        <f t="shared" si="7"/>
        <v>15868930.35</v>
      </c>
      <c r="M34" s="40">
        <f t="shared" si="7"/>
        <v>3586847.4187423713</v>
      </c>
      <c r="N34" s="41">
        <f t="shared" si="1"/>
        <v>0.22150566396490953</v>
      </c>
      <c r="O34" s="42">
        <f t="shared" si="7"/>
        <v>46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- 30 maja 2020 r'!Z37</f>
        <v>23139941.429999996</v>
      </c>
      <c r="G35" s="22">
        <f>F35/'Dane - 30 maja 2020 r'!$B$1</f>
        <v>5230310.8878441295</v>
      </c>
      <c r="H35" s="18">
        <f t="shared" si="0"/>
        <v>0.63838541880648914</v>
      </c>
      <c r="I35" s="22">
        <f>'Dane - 30 maja 2020 r'!AK37</f>
        <v>15859970.35</v>
      </c>
      <c r="J35" s="22">
        <f>I35/'Dane - 30 maja 2020 r'!$B$1</f>
        <v>3584822.1938429545</v>
      </c>
      <c r="K35" s="18">
        <f t="shared" si="3"/>
        <v>0.43754535182258025</v>
      </c>
      <c r="L35" s="22">
        <f>'Dane - 30 maja 2020 r'!AQ37</f>
        <v>15859970.35</v>
      </c>
      <c r="M35" s="22">
        <f>L35/'Dane - 30 maja 2020 r'!$B$1</f>
        <v>3584822.1938429545</v>
      </c>
      <c r="N35" s="18">
        <f t="shared" si="1"/>
        <v>0.43754535182258025</v>
      </c>
      <c r="O35" s="23">
        <f>'Dane - 30 maja 2020 r'!X37</f>
        <v>44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- 30 maja 2020 r'!Z38</f>
        <v>31510381</v>
      </c>
      <c r="G36" s="22">
        <f>F36/'Dane - 30 maja 2020 r'!$B$1</f>
        <v>7122277.6999231502</v>
      </c>
      <c r="H36" s="18">
        <f t="shared" si="0"/>
        <v>0.89028493506162754</v>
      </c>
      <c r="I36" s="22">
        <f>'Dane - 30 maja 2020 r'!AK38</f>
        <v>8960</v>
      </c>
      <c r="J36" s="22">
        <f>I36/'Dane - 30 maja 2020 r'!$B$1</f>
        <v>2025.2248994168438</v>
      </c>
      <c r="K36" s="18">
        <f t="shared" si="3"/>
        <v>2.5315317571539942E-4</v>
      </c>
      <c r="L36" s="22">
        <f>'Dane - 30 maja 2020 r'!AQ38</f>
        <v>8960</v>
      </c>
      <c r="M36" s="22">
        <f>L36/'Dane - 30 maja 2020 r'!$B$1</f>
        <v>2025.2248994168438</v>
      </c>
      <c r="N36" s="18">
        <f t="shared" si="1"/>
        <v>2.5315317571539942E-4</v>
      </c>
      <c r="O36" s="23">
        <f>'Dane - 30 maja 2020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- 30 maja 2020 r'!Z39</f>
        <v>28715072.18</v>
      </c>
      <c r="G37" s="22">
        <f>F37/'Dane - 30 maja 2020 r'!$B$1</f>
        <v>6490455.264228561</v>
      </c>
      <c r="H37" s="27">
        <f t="shared" si="0"/>
        <v>0.87304059034234116</v>
      </c>
      <c r="I37" s="22">
        <f>'Dane - 30 maja 2020 r'!AK39</f>
        <v>22628094.190000001</v>
      </c>
      <c r="J37" s="22">
        <f>I37/'Dane - 30 maja 2020 r'!$B$1</f>
        <v>5114618.2790108947</v>
      </c>
      <c r="K37" s="27">
        <f t="shared" si="3"/>
        <v>0.68797475368072369</v>
      </c>
      <c r="L37" s="22">
        <f>'Dane - 30 maja 2020 r'!AQ39</f>
        <v>20024223.780000001</v>
      </c>
      <c r="M37" s="22">
        <f>L37/'Dane - 30 maja 2020 r'!$B$1</f>
        <v>4526066.5837891595</v>
      </c>
      <c r="N37" s="27">
        <f t="shared" si="1"/>
        <v>0.60880780798505196</v>
      </c>
      <c r="O37" s="23">
        <f>'Dane - 30 maja 2020 r'!X39</f>
        <v>3</v>
      </c>
    </row>
    <row r="38" spans="1:15" ht="11" thickBot="1" x14ac:dyDescent="0.3">
      <c r="A38" s="236" t="s">
        <v>133</v>
      </c>
      <c r="B38" s="23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18843043.851995841</v>
      </c>
      <c r="H38" s="51">
        <f t="shared" si="0"/>
        <v>0.79751020002700435</v>
      </c>
      <c r="I38" s="50">
        <f t="shared" si="8"/>
        <v>38497024.539999999</v>
      </c>
      <c r="J38" s="50">
        <f t="shared" si="8"/>
        <v>8701465.6977532655</v>
      </c>
      <c r="K38" s="51">
        <f t="shared" si="3"/>
        <v>0.36827954674681163</v>
      </c>
      <c r="L38" s="50">
        <f t="shared" si="8"/>
        <v>35893154.130000003</v>
      </c>
      <c r="M38" s="50">
        <f t="shared" si="8"/>
        <v>8112914.0025315303</v>
      </c>
      <c r="N38" s="51">
        <f t="shared" si="1"/>
        <v>0.34336977187873463</v>
      </c>
      <c r="O38" s="52">
        <f t="shared" si="8"/>
        <v>49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- 30 maja 2020 r'!Z41</f>
        <v>84839.35</v>
      </c>
      <c r="G39" s="31">
        <f>F39/'Dane - 30 maja 2020 r'!$B$1</f>
        <v>19176.201347136208</v>
      </c>
      <c r="H39" s="32">
        <f t="shared" si="0"/>
        <v>0.90240947515935099</v>
      </c>
      <c r="I39" s="31">
        <f>'Dane - 30 maja 2020 r'!AK41</f>
        <v>84839.35</v>
      </c>
      <c r="J39" s="31">
        <f>I39/'Dane - 30 maja 2020 r'!$B$1</f>
        <v>19176.201347136208</v>
      </c>
      <c r="K39" s="32">
        <f t="shared" si="3"/>
        <v>0.90240947515935099</v>
      </c>
      <c r="L39" s="31">
        <f>'Dane - 30 maja 2020 r'!AQ41</f>
        <v>84839.35</v>
      </c>
      <c r="M39" s="31">
        <f>L39/'Dane - 30 maja 2020 r'!$B$1</f>
        <v>19176.201347136208</v>
      </c>
      <c r="N39" s="32">
        <f t="shared" si="1"/>
        <v>0.90240947515935099</v>
      </c>
      <c r="O39" s="33">
        <f>'Dane - 30 maja 2020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- 30 maja 2020 r'!Z42</f>
        <v>201884778.22100002</v>
      </c>
      <c r="G40" s="31">
        <f>F40/'Dane - 30 maja 2020 r'!$B$1</f>
        <v>45631928.534198277</v>
      </c>
      <c r="H40" s="18">
        <f t="shared" si="0"/>
        <v>0.59086381524877596</v>
      </c>
      <c r="I40" s="31">
        <f>'Dane - 30 maja 2020 r'!AK42</f>
        <v>157748452.75300002</v>
      </c>
      <c r="J40" s="31">
        <f>I40/'Dane - 30 maja 2020 r'!$B$1</f>
        <v>35655814.10266263</v>
      </c>
      <c r="K40" s="18">
        <f t="shared" si="3"/>
        <v>0.46168836236477284</v>
      </c>
      <c r="L40" s="31">
        <f>'Dane - 30 maja 2020 r'!AQ42</f>
        <v>120668262.56</v>
      </c>
      <c r="M40" s="31">
        <f>L40/'Dane - 30 maja 2020 r'!$B$1</f>
        <v>27274594.855567109</v>
      </c>
      <c r="N40" s="18">
        <f t="shared" si="1"/>
        <v>0.35316436743731761</v>
      </c>
      <c r="O40" s="33">
        <f>'Dane - 30 maja 2020 r'!X42</f>
        <v>1630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- 30 maja 2020 r'!Z43</f>
        <v>2834106.86</v>
      </c>
      <c r="G41" s="31">
        <f>F41/'Dane - 30 maja 2020 r'!$B$1</f>
        <v>640591.93978572392</v>
      </c>
      <c r="H41" s="27">
        <f t="shared" si="0"/>
        <v>0.26151263644702644</v>
      </c>
      <c r="I41" s="31">
        <f>'Dane - 30 maja 2020 r'!AK43</f>
        <v>2567768.4499999997</v>
      </c>
      <c r="J41" s="31">
        <f>I41/'Dane - 30 maja 2020 r'!$B$1</f>
        <v>580391.58491930738</v>
      </c>
      <c r="K41" s="27">
        <f t="shared" si="3"/>
        <v>0.23693668951670885</v>
      </c>
      <c r="L41" s="31">
        <f>'Dane - 30 maja 2020 r'!AQ43</f>
        <v>1942822.9</v>
      </c>
      <c r="M41" s="31">
        <f>L41/'Dane - 30 maja 2020 r'!$B$1</f>
        <v>439135.41431219201</v>
      </c>
      <c r="N41" s="27">
        <f t="shared" si="1"/>
        <v>0.17927084751090072</v>
      </c>
      <c r="O41" s="33">
        <f>'Dane - 30 maja 2020 r'!X43</f>
        <v>57</v>
      </c>
    </row>
    <row r="42" spans="1:15" ht="11" thickBot="1" x14ac:dyDescent="0.3">
      <c r="A42" s="236" t="s">
        <v>140</v>
      </c>
      <c r="B42" s="23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204803724.43100002</v>
      </c>
      <c r="G42" s="50">
        <f t="shared" si="9"/>
        <v>46291696.675331138</v>
      </c>
      <c r="H42" s="51">
        <f t="shared" si="0"/>
        <v>0.58082433600317207</v>
      </c>
      <c r="I42" s="50">
        <f t="shared" si="9"/>
        <v>160401060.553</v>
      </c>
      <c r="J42" s="50">
        <f t="shared" si="9"/>
        <v>36255381.888929069</v>
      </c>
      <c r="K42" s="51">
        <f t="shared" si="3"/>
        <v>0.45489817018092749</v>
      </c>
      <c r="L42" s="50">
        <f t="shared" si="9"/>
        <v>122695924.81</v>
      </c>
      <c r="M42" s="50">
        <f>SUM(M39:M41)</f>
        <v>27732906.471226435</v>
      </c>
      <c r="N42" s="51">
        <f t="shared" si="1"/>
        <v>0.34796622598566579</v>
      </c>
      <c r="O42" s="52">
        <f t="shared" si="9"/>
        <v>1692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- 30 maja 2020 r'!Z45</f>
        <v>21614159.637500003</v>
      </c>
      <c r="G43" s="31">
        <f>F43/'Dane - 30 maja 2020 r'!$B$1</f>
        <v>4885439.0935084317</v>
      </c>
      <c r="H43" s="32">
        <f t="shared" si="0"/>
        <v>0.27951358671571197</v>
      </c>
      <c r="I43" s="31">
        <f>'Dane - 30 maja 2020 r'!AK45</f>
        <v>20828129.09</v>
      </c>
      <c r="J43" s="31">
        <f>I43/'Dane - 30 maja 2020 r'!$B$1</f>
        <v>4707772.9510419965</v>
      </c>
      <c r="K43" s="32">
        <f t="shared" si="3"/>
        <v>0.26934866606718233</v>
      </c>
      <c r="L43" s="31">
        <f>'Dane - 30 maja 2020 r'!AQ45</f>
        <v>16438143.189999999</v>
      </c>
      <c r="M43" s="31">
        <f>L43/'Dane - 30 maja 2020 r'!$B$1</f>
        <v>3715506.3491704715</v>
      </c>
      <c r="N43" s="32">
        <f t="shared" si="1"/>
        <v>0.21257751580642986</v>
      </c>
      <c r="O43" s="33">
        <f>'Dane - 30 maja 2020 r'!X45</f>
        <v>18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- 30 maja 2020 r'!Z46</f>
        <v>0</v>
      </c>
      <c r="G44" s="31">
        <f>F44/'Dane - 30 maja 2020 r'!$B$1</f>
        <v>0</v>
      </c>
      <c r="H44" s="18">
        <f t="shared" si="0"/>
        <v>0</v>
      </c>
      <c r="I44" s="31">
        <f>'Dane - 30 maja 2020 r'!AK46</f>
        <v>0</v>
      </c>
      <c r="J44" s="31">
        <f>I44/'Dane - 30 maja 2020 r'!$B$1</f>
        <v>0</v>
      </c>
      <c r="K44" s="18">
        <f t="shared" si="3"/>
        <v>0</v>
      </c>
      <c r="L44" s="31">
        <f>'Dane - 30 maja 2020 r'!AQ46</f>
        <v>0</v>
      </c>
      <c r="M44" s="31">
        <f>L44/'Dane - 30 maja 2020 r'!$B$1</f>
        <v>0</v>
      </c>
      <c r="N44" s="18">
        <f t="shared" si="1"/>
        <v>0</v>
      </c>
      <c r="O44" s="33">
        <f>'Dane - 30 maja 2020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- 30 maja 2020 r'!Z47</f>
        <v>30090994.622499999</v>
      </c>
      <c r="G45" s="31">
        <f>F45/'Dane - 30 maja 2020 r'!$B$1</f>
        <v>6801454.4149224721</v>
      </c>
      <c r="H45" s="18">
        <f t="shared" si="0"/>
        <v>0.49589041524292504</v>
      </c>
      <c r="I45" s="31">
        <f>'Dane - 30 maja 2020 r'!AK47</f>
        <v>12072502.15</v>
      </c>
      <c r="J45" s="31">
        <f>I45/'Dane - 30 maja 2020 r'!$B$1</f>
        <v>2728742.4054066273</v>
      </c>
      <c r="K45" s="18">
        <f t="shared" si="3"/>
        <v>0.19895115396777893</v>
      </c>
      <c r="L45" s="31">
        <f>'Dane - 30 maja 2020 r'!AQ47</f>
        <v>6763016.1699999999</v>
      </c>
      <c r="M45" s="31">
        <f>L45/'Dane - 30 maja 2020 r'!$B$1</f>
        <v>1528641.6007413771</v>
      </c>
      <c r="N45" s="18">
        <f t="shared" si="1"/>
        <v>0.11145244412520139</v>
      </c>
      <c r="O45" s="33">
        <f>'Dane - 30 maja 2020 r'!X47</f>
        <v>12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- 30 maja 2020 r'!Z48</f>
        <v>49438575.435000002</v>
      </c>
      <c r="G46" s="31">
        <f>F46/'Dane - 30 maja 2020 r'!$B$1</f>
        <v>11174579.683332581</v>
      </c>
      <c r="H46" s="27">
        <f t="shared" si="0"/>
        <v>0.40052256929507457</v>
      </c>
      <c r="I46" s="31">
        <f>'Dane - 30 maja 2020 r'!AK48</f>
        <v>29945411.719999999</v>
      </c>
      <c r="J46" s="31">
        <f>I46/'Dane - 30 maja 2020 r'!$B$1</f>
        <v>6768548.3748474298</v>
      </c>
      <c r="K46" s="27">
        <f t="shared" si="3"/>
        <v>0.24260030017374301</v>
      </c>
      <c r="L46" s="31">
        <f>'Dane - 30 maja 2020 r'!AQ48</f>
        <v>23614526.789999999</v>
      </c>
      <c r="M46" s="31">
        <f>L46/'Dane - 30 maja 2020 r'!$B$1</f>
        <v>5337581.2101622894</v>
      </c>
      <c r="N46" s="27">
        <f t="shared" si="1"/>
        <v>0.19131115448610356</v>
      </c>
      <c r="O46" s="33">
        <f>'Dane - 30 maja 2020 r'!X48</f>
        <v>53</v>
      </c>
    </row>
    <row r="47" spans="1:15" ht="11" thickBot="1" x14ac:dyDescent="0.3">
      <c r="A47" s="236" t="s">
        <v>147</v>
      </c>
      <c r="B47" s="23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101143729.69500001</v>
      </c>
      <c r="G47" s="50">
        <f t="shared" si="10"/>
        <v>22861473.191763483</v>
      </c>
      <c r="H47" s="51">
        <f t="shared" si="0"/>
        <v>0.371109725979969</v>
      </c>
      <c r="I47" s="50">
        <f t="shared" si="10"/>
        <v>62846042.960000001</v>
      </c>
      <c r="J47" s="50">
        <f t="shared" si="10"/>
        <v>14205063.731296055</v>
      </c>
      <c r="K47" s="51">
        <f t="shared" si="3"/>
        <v>0.23059044640870027</v>
      </c>
      <c r="L47" s="50">
        <f t="shared" si="10"/>
        <v>46815686.149999999</v>
      </c>
      <c r="M47" s="50">
        <f t="shared" si="10"/>
        <v>10581729.160074137</v>
      </c>
      <c r="N47" s="51">
        <f t="shared" si="1"/>
        <v>0.17177294639105636</v>
      </c>
      <c r="O47" s="52">
        <f t="shared" si="10"/>
        <v>83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- 30 maja 2020 r'!Z50</f>
        <v>845865.63000000012</v>
      </c>
      <c r="G48" s="31">
        <f>F48/'Dane - 30 maja 2020 r'!$B$1</f>
        <v>191190.64011572718</v>
      </c>
      <c r="H48" s="32">
        <f t="shared" si="0"/>
        <v>0.14068127811057499</v>
      </c>
      <c r="I48" s="31">
        <f>'Dane - 30 maja 2020 r'!AK50</f>
        <v>0</v>
      </c>
      <c r="J48" s="31">
        <f>I48/'Dane - 30 maja 2020 r'!$B$1</f>
        <v>0</v>
      </c>
      <c r="K48" s="32">
        <f t="shared" si="3"/>
        <v>0</v>
      </c>
      <c r="L48" s="31">
        <f>'Dane - 30 maja 2020 r'!AQ50</f>
        <v>0</v>
      </c>
      <c r="M48" s="31">
        <f>L48/'Dane - 30 maja 2020 r'!$B$1</f>
        <v>0</v>
      </c>
      <c r="N48" s="32">
        <f t="shared" si="1"/>
        <v>0</v>
      </c>
      <c r="O48" s="33">
        <f>'Dane - 30 maja 2020 r'!X50</f>
        <v>1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- 30 maja 2020 r'!Z51</f>
        <v>0</v>
      </c>
      <c r="G49" s="31">
        <f>F49/'Dane - 30 maja 2020 r'!$B$1</f>
        <v>0</v>
      </c>
      <c r="H49" s="18">
        <f t="shared" si="0"/>
        <v>0</v>
      </c>
      <c r="I49" s="31">
        <f>'Dane - 30 maja 2020 r'!AK51</f>
        <v>0</v>
      </c>
      <c r="J49" s="31">
        <f>I49/'Dane - 30 maja 2020 r'!$B$1</f>
        <v>0</v>
      </c>
      <c r="K49" s="18">
        <f t="shared" si="3"/>
        <v>0</v>
      </c>
      <c r="L49" s="31">
        <f>'Dane - 30 maja 2020 r'!AQ51</f>
        <v>0</v>
      </c>
      <c r="M49" s="31">
        <f>L49/'Dane - 30 maja 2020 r'!$B$1</f>
        <v>0</v>
      </c>
      <c r="N49" s="18">
        <f t="shared" si="1"/>
        <v>0</v>
      </c>
      <c r="O49" s="33">
        <f>'Dane - 30 maja 2020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- 30 maja 2020 r'!Z52</f>
        <v>0</v>
      </c>
      <c r="G50" s="31">
        <f>F50/'Dane - 30 maja 2020 r'!$B$1</f>
        <v>0</v>
      </c>
      <c r="H50" s="27">
        <f t="shared" si="0"/>
        <v>0</v>
      </c>
      <c r="I50" s="31">
        <f>'Dane - 30 maja 2020 r'!AK52</f>
        <v>0</v>
      </c>
      <c r="J50" s="31">
        <f>I50/'Dane - 30 maja 2020 r'!$B$1</f>
        <v>0</v>
      </c>
      <c r="K50" s="27">
        <f t="shared" si="3"/>
        <v>0</v>
      </c>
      <c r="L50" s="31">
        <f>'Dane - 30 maja 2020 r'!AQ52</f>
        <v>0</v>
      </c>
      <c r="M50" s="31">
        <f>L50/'Dane - 30 maja 2020 r'!$B$1</f>
        <v>0</v>
      </c>
      <c r="N50" s="27">
        <f t="shared" si="1"/>
        <v>0</v>
      </c>
      <c r="O50" s="33">
        <f>'Dane - 30 maja 2020 r'!X52</f>
        <v>0</v>
      </c>
    </row>
    <row r="51" spans="1:15" ht="11" thickBot="1" x14ac:dyDescent="0.3">
      <c r="A51" s="236" t="s">
        <v>156</v>
      </c>
      <c r="B51" s="23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191190.64011572718</v>
      </c>
      <c r="H51" s="51">
        <f t="shared" si="0"/>
        <v>8.1357719198181772E-2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3">
      <c r="A52" s="236" t="s">
        <v>165</v>
      </c>
      <c r="B52" s="236"/>
      <c r="C52" s="49" t="s">
        <v>163</v>
      </c>
      <c r="D52" s="50">
        <v>42497556</v>
      </c>
      <c r="E52" s="50">
        <v>31873167</v>
      </c>
      <c r="F52" s="50">
        <f>'Dane - 30 maja 2020 r'!Z54</f>
        <v>72229506.045000002</v>
      </c>
      <c r="G52" s="50">
        <f>F52/'Dane - 30 maja 2020 r'!$B$1</f>
        <v>16326003.807468018</v>
      </c>
      <c r="H52" s="51">
        <f t="shared" si="0"/>
        <v>0.51221781028123181</v>
      </c>
      <c r="I52" s="50">
        <f>'Dane - 30 maja 2020 r'!AK54-'Dane - 30 maja 2020 r'!AM54</f>
        <v>54401854.310000002</v>
      </c>
      <c r="J52" s="50">
        <f>I52/'Dane - 30 maja 2020 r'!B1</f>
        <v>12296427.446770038</v>
      </c>
      <c r="K52" s="51">
        <f t="shared" si="3"/>
        <v>0.38579245817555685</v>
      </c>
      <c r="L52" s="50">
        <f>'Dane - 30 maja 2020 r'!AQ54</f>
        <v>54401854.310000002</v>
      </c>
      <c r="M52" s="50">
        <f>L52/'Dane - 30 maja 2020 r'!$B$1</f>
        <v>12296427.446770038</v>
      </c>
      <c r="N52" s="51">
        <f t="shared" si="1"/>
        <v>0.38579245817555685</v>
      </c>
      <c r="O52" s="52">
        <f>'Dane - 30 maja 2020 r'!X54</f>
        <v>87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1207124297.1585002</v>
      </c>
      <c r="G53" s="35">
        <f t="shared" si="12"/>
        <v>272845779.38576472</v>
      </c>
      <c r="H53" s="28">
        <f t="shared" si="0"/>
        <v>0.51376665764367502</v>
      </c>
      <c r="I53" s="35">
        <f t="shared" si="12"/>
        <v>847414446.62300003</v>
      </c>
      <c r="J53" s="35">
        <f t="shared" si="12"/>
        <v>191540718.46277297</v>
      </c>
      <c r="K53" s="28">
        <f t="shared" si="3"/>
        <v>0.3606698074964661</v>
      </c>
      <c r="L53" s="35">
        <f t="shared" si="12"/>
        <v>677079780.24000001</v>
      </c>
      <c r="M53" s="35">
        <f t="shared" si="12"/>
        <v>153040047.97251481</v>
      </c>
      <c r="N53" s="28">
        <f t="shared" si="1"/>
        <v>0.28817331940949509</v>
      </c>
      <c r="O53" s="36">
        <f t="shared" si="12"/>
        <v>7004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6" t="s">
        <v>186</v>
      </c>
      <c r="B1" s="269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53" t="s">
        <v>216</v>
      </c>
      <c r="L1" s="256" t="s">
        <v>214</v>
      </c>
      <c r="M1" s="259" t="s">
        <v>215</v>
      </c>
    </row>
    <row r="2" spans="1:13" ht="15.5" x14ac:dyDescent="0.35">
      <c r="A2" s="267"/>
      <c r="B2" s="270"/>
      <c r="C2" s="193"/>
      <c r="D2" s="193"/>
      <c r="E2" s="193"/>
      <c r="F2" s="193"/>
      <c r="G2" s="193"/>
      <c r="H2" s="193"/>
      <c r="I2" s="193"/>
      <c r="J2" s="193"/>
      <c r="K2" s="254"/>
      <c r="L2" s="257"/>
      <c r="M2" s="260"/>
    </row>
    <row r="3" spans="1:13" ht="16" thickBot="1" x14ac:dyDescent="0.4">
      <c r="A3" s="268"/>
      <c r="B3" s="271"/>
      <c r="C3" s="194"/>
      <c r="D3" s="194"/>
      <c r="E3" s="194"/>
      <c r="F3" s="194"/>
      <c r="G3" s="194"/>
      <c r="H3" s="194"/>
      <c r="I3" s="194"/>
      <c r="J3" s="194"/>
      <c r="K3" s="255"/>
      <c r="L3" s="258"/>
      <c r="M3" s="261"/>
    </row>
    <row r="4" spans="1:13" ht="18" thickTop="1" thickBot="1" x14ac:dyDescent="0.4">
      <c r="A4" s="262" t="s">
        <v>188</v>
      </c>
      <c r="B4" s="263"/>
      <c r="C4" s="263"/>
      <c r="D4" s="263"/>
      <c r="E4" s="263"/>
      <c r="F4" s="263"/>
      <c r="G4" s="263"/>
      <c r="H4" s="263"/>
      <c r="I4" s="263"/>
      <c r="J4" s="263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- 30 maja 2020 r'!C17</f>
        <v>2745</v>
      </c>
      <c r="D5" s="99">
        <f>'Dane - 30 maja 2020 r'!D17/'Dane - 30 maja 2020 r'!$B$1</f>
        <v>35658751.864743911</v>
      </c>
      <c r="E5" s="98">
        <f>'Dane - 30 maja 2020 r'!X17</f>
        <v>2645</v>
      </c>
      <c r="F5" s="99">
        <f>'Dane - 30 maja 2020 r'!Y17/'Dane - 30 maja 2020 r'!$B$1</f>
        <v>34102888.657836445</v>
      </c>
      <c r="G5" s="98">
        <f>'Dane - 30 maja 2020 r'!AB17</f>
        <v>2646</v>
      </c>
      <c r="H5" s="99">
        <f>'Dane - 30 maja 2020 r'!AD17/'Dane - 30 maja 2020 r'!$B$1</f>
        <v>34113828.488766335</v>
      </c>
      <c r="I5" s="98">
        <f>'Dane - 30 maja 2020 r'!AO17</f>
        <v>2645</v>
      </c>
      <c r="J5" s="99">
        <f>'Dane - 30 maja 2020 r'!AP17/'Dane - 30 maja 2020 r'!$B$1</f>
        <v>34102888.657836445</v>
      </c>
      <c r="K5" s="100">
        <v>3000</v>
      </c>
      <c r="L5" s="100">
        <f>G5</f>
        <v>2646</v>
      </c>
      <c r="M5" s="179">
        <f>L5/K5</f>
        <v>0.88200000000000001</v>
      </c>
    </row>
    <row r="6" spans="1:13" ht="43.5" customHeight="1" thickTop="1" thickBot="1" x14ac:dyDescent="0.4">
      <c r="A6" s="264" t="s">
        <v>190</v>
      </c>
      <c r="B6" s="98" t="s">
        <v>88</v>
      </c>
      <c r="C6" s="98">
        <f>'Dane - 30 maja 2020 r'!C12</f>
        <v>13</v>
      </c>
      <c r="D6" s="99">
        <f>'Dane - 30 maja 2020 r'!D12/'Dane - 30 maja 2020 r'!$B$1</f>
        <v>6843475.8261380587</v>
      </c>
      <c r="E6" s="98">
        <f>'Dane - 30 maja 2020 r'!X12</f>
        <v>8</v>
      </c>
      <c r="F6" s="99">
        <f>'Dane - 30 maja 2020 r'!Y12/'Dane - 30 maja 2020 r'!$B$1</f>
        <v>3646957.9042538763</v>
      </c>
      <c r="G6" s="98">
        <f>'Dane - 30 maja 2020 r'!AB12</f>
        <v>7</v>
      </c>
      <c r="H6" s="99">
        <f>'Dane - 30 maja 2020 r'!AD12/'Dane - 30 maja 2020 r'!$B$1</f>
        <v>3118969.5967632569</v>
      </c>
      <c r="I6" s="98">
        <f>'Dane - 30 maja 2020 r'!AO12</f>
        <v>7</v>
      </c>
      <c r="J6" s="99">
        <f>'Dane - 30 maja 2020 r'!AP12/'Dane - 30 maja 2020 r'!$B$1</f>
        <v>3135502.8185886717</v>
      </c>
      <c r="K6" s="247">
        <v>122</v>
      </c>
      <c r="L6" s="249">
        <f>G6+G7+G8</f>
        <v>185</v>
      </c>
      <c r="M6" s="252">
        <f>L6/K6</f>
        <v>1.5163934426229508</v>
      </c>
    </row>
    <row r="7" spans="1:13" ht="39.75" customHeight="1" thickTop="1" thickBot="1" x14ac:dyDescent="0.4">
      <c r="A7" s="265"/>
      <c r="B7" s="98" t="s">
        <v>100</v>
      </c>
      <c r="C7" s="98">
        <f>'Dane - 30 maja 2020 r'!C18</f>
        <v>501</v>
      </c>
      <c r="D7" s="99">
        <f>'Dane - 30 maja 2020 r'!D18/'Dane - 30 maja 2020 r'!$B$1</f>
        <v>29083036.508295286</v>
      </c>
      <c r="E7" s="98">
        <f>'Dane - 30 maja 2020 r'!X18</f>
        <v>265</v>
      </c>
      <c r="F7" s="99">
        <f>'Dane - 30 maja 2020 r'!Y18/'Dane - 30 maja 2020 r'!$B$1</f>
        <v>12795397.197233399</v>
      </c>
      <c r="G7" s="98">
        <f>'Dane - 30 maja 2020 r'!AB18</f>
        <v>176</v>
      </c>
      <c r="H7" s="99">
        <f>'Dane - 30 maja 2020 r'!AD18/'Dane - 30 maja 2020 r'!$B$1</f>
        <v>7914629.2346638935</v>
      </c>
      <c r="I7" s="98">
        <f>'Dane - 30 maja 2020 r'!AO18</f>
        <v>131</v>
      </c>
      <c r="J7" s="99">
        <f>'Dane - 30 maja 2020 r'!AP18/'Dane - 30 maja 2020 r'!$B$1</f>
        <v>5491190.5429230146</v>
      </c>
      <c r="K7" s="248"/>
      <c r="L7" s="250"/>
      <c r="M7" s="252"/>
    </row>
    <row r="8" spans="1:13" ht="51" customHeight="1" thickTop="1" thickBot="1" x14ac:dyDescent="0.4">
      <c r="A8" s="265"/>
      <c r="B8" s="98" t="s">
        <v>102</v>
      </c>
      <c r="C8" s="98">
        <f>'Dane - 30 maja 2020 r'!C19</f>
        <v>34</v>
      </c>
      <c r="D8" s="99">
        <f>'Dane - 30 maja 2020 r'!D19/'Dane - 30 maja 2020 r'!$B$1</f>
        <v>103182808.70891914</v>
      </c>
      <c r="E8" s="98">
        <f>'Dane - 30 maja 2020 r'!X19</f>
        <v>4</v>
      </c>
      <c r="F8" s="99">
        <f>'Dane - 30 maja 2020 r'!Y19/'Dane - 30 maja 2020 r'!$B$1</f>
        <v>15636947.142986301</v>
      </c>
      <c r="G8" s="98">
        <f>'Dane - 30 maja 2020 r'!AB19</f>
        <v>2</v>
      </c>
      <c r="H8" s="99">
        <f>'Dane - 30 maja 2020 r'!AD19/'Dane - 30 maja 2020 r'!$B$1</f>
        <v>36193.664391302387</v>
      </c>
      <c r="I8" s="98">
        <f>'Dane - 30 maja 2020 r'!AO19</f>
        <v>1</v>
      </c>
      <c r="J8" s="99">
        <f>'Dane - 30 maja 2020 r'!AP19/'Dane - 30 maja 2020 r'!$B$1</f>
        <v>19274.628181366123</v>
      </c>
      <c r="K8" s="248"/>
      <c r="L8" s="251"/>
      <c r="M8" s="252"/>
    </row>
    <row r="9" spans="1:13" ht="16.5" thickTop="1" thickBot="1" x14ac:dyDescent="0.4">
      <c r="A9" s="272" t="s">
        <v>191</v>
      </c>
      <c r="B9" s="273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- 30 maja 2020 r'!AP4/'Dane - 30 maja 2020 r'!$B$1</f>
        <v>75798056.801229596</v>
      </c>
      <c r="M9" s="179">
        <f>L9/K9</f>
        <v>0.31253924076627215</v>
      </c>
    </row>
    <row r="10" spans="1:13" ht="18" thickTop="1" thickBot="1" x14ac:dyDescent="0.4">
      <c r="A10" s="278" t="s">
        <v>211</v>
      </c>
      <c r="B10" s="279"/>
      <c r="C10" s="279"/>
      <c r="D10" s="279"/>
      <c r="E10" s="279"/>
      <c r="F10" s="279"/>
      <c r="G10" s="279"/>
      <c r="H10" s="279"/>
      <c r="I10" s="279"/>
      <c r="J10" s="279"/>
      <c r="K10" s="173"/>
      <c r="L10" s="173"/>
      <c r="M10" s="196"/>
    </row>
    <row r="11" spans="1:13" ht="15.5" thickTop="1" thickBot="1" x14ac:dyDescent="0.4">
      <c r="A11" s="280" t="s">
        <v>192</v>
      </c>
      <c r="B11" s="98" t="s">
        <v>119</v>
      </c>
      <c r="C11" s="98">
        <f>'Dane - 30 maja 2020 r'!C28</f>
        <v>709</v>
      </c>
      <c r="D11" s="99">
        <f>'Dane - 30 maja 2020 r'!D28/'Dane - 30 maja 2020 r'!$B$1</f>
        <v>110282240.70114373</v>
      </c>
      <c r="E11" s="98">
        <f>'Dane - 30 maja 2020 r'!X28</f>
        <v>365</v>
      </c>
      <c r="F11" s="99">
        <f>'Dane - 30 maja 2020 r'!Y28/'Dane - 30 maja 2020 r'!$B$1</f>
        <v>46024264.19691696</v>
      </c>
      <c r="G11" s="98">
        <f>'Dane - 30 maja 2020 r'!AB28</f>
        <v>227</v>
      </c>
      <c r="H11" s="99">
        <f>'Dane - 30 maja 2020 r'!AD28/'Dane - 30 maja 2020 r'!$B$1</f>
        <v>21690090.475114144</v>
      </c>
      <c r="I11" s="98">
        <f>'Dane - 30 maja 2020 r'!AO28</f>
        <v>172</v>
      </c>
      <c r="J11" s="99">
        <f>'Dane - 30 maja 2020 r'!AP28/'Dane - 30 maja 2020 r'!$B$1</f>
        <v>16264982.950589936</v>
      </c>
      <c r="K11" s="247">
        <v>560</v>
      </c>
      <c r="L11" s="249">
        <f>G11+G12+G13</f>
        <v>266</v>
      </c>
      <c r="M11" s="252">
        <f>L11/K11</f>
        <v>0.47499999999999998</v>
      </c>
    </row>
    <row r="12" spans="1:13" ht="15.5" thickTop="1" thickBot="1" x14ac:dyDescent="0.4">
      <c r="A12" s="281"/>
      <c r="B12" s="98" t="s">
        <v>121</v>
      </c>
      <c r="C12" s="98">
        <f>'Dane - 30 maja 2020 r'!C29</f>
        <v>179</v>
      </c>
      <c r="D12" s="99">
        <f>'Dane - 30 maja 2020 r'!D29/'Dane - 30 maja 2020 r'!$B$1</f>
        <v>10515233.730391935</v>
      </c>
      <c r="E12" s="98">
        <f>'Dane - 30 maja 2020 r'!X29</f>
        <v>50</v>
      </c>
      <c r="F12" s="99">
        <f>'Dane - 30 maja 2020 r'!Y29/'Dane - 30 maja 2020 r'!$B$1</f>
        <v>2444014.0319153746</v>
      </c>
      <c r="G12" s="98">
        <f>'Dane - 30 maja 2020 r'!AB29</f>
        <v>22</v>
      </c>
      <c r="H12" s="99">
        <f>'Dane - 30 maja 2020 r'!AD29/'Dane - 30 maja 2020 r'!$B$1</f>
        <v>676938.09502282902</v>
      </c>
      <c r="I12" s="98">
        <f>'Dane - 30 maja 2020 r'!AO29</f>
        <v>15</v>
      </c>
      <c r="J12" s="99">
        <f>'Dane - 30 maja 2020 r'!AP29/'Dane - 30 maja 2020 r'!$B$1</f>
        <v>332036.0856199991</v>
      </c>
      <c r="K12" s="248"/>
      <c r="L12" s="250"/>
      <c r="M12" s="252"/>
    </row>
    <row r="13" spans="1:13" ht="15.5" thickTop="1" thickBot="1" x14ac:dyDescent="0.4">
      <c r="A13" s="281"/>
      <c r="B13" s="101" t="s">
        <v>123</v>
      </c>
      <c r="C13" s="98">
        <f>'Dane - 30 maja 2020 r'!C30</f>
        <v>113</v>
      </c>
      <c r="D13" s="99">
        <f>'Dane - 30 maja 2020 r'!D30/'Dane - 30 maja 2020 r'!$B$1</f>
        <v>64128837.152479544</v>
      </c>
      <c r="E13" s="98">
        <f>'Dane - 30 maja 2020 r'!X30</f>
        <v>35</v>
      </c>
      <c r="F13" s="99">
        <f>'Dane - 30 maja 2020 r'!Y30/'Dane - 30 maja 2020 r'!$B$1</f>
        <v>17060202.784684237</v>
      </c>
      <c r="G13" s="98">
        <f>'Dane - 30 maja 2020 r'!AB30</f>
        <v>17</v>
      </c>
      <c r="H13" s="99">
        <f>'Dane - 30 maja 2020 r'!AD30/'Dane - 30 maja 2020 r'!$B$1</f>
        <v>1480595.9834546358</v>
      </c>
      <c r="I13" s="98">
        <f>'Dane - 30 maja 2020 r'!AO30</f>
        <v>10</v>
      </c>
      <c r="J13" s="99">
        <f>'Dane - 30 maja 2020 r'!AP30/'Dane - 30 maja 2020 r'!$B$1</f>
        <v>922980.72871931642</v>
      </c>
      <c r="K13" s="248"/>
      <c r="L13" s="251"/>
      <c r="M13" s="252"/>
    </row>
    <row r="14" spans="1:13" ht="16.5" thickTop="1" thickBot="1" x14ac:dyDescent="0.4">
      <c r="A14" s="272" t="s">
        <v>191</v>
      </c>
      <c r="B14" s="273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- 30 maja 2020 r'!AP24/'Dane - 30 maja 2020 r'!$B$1</f>
        <v>65368094.552687481</v>
      </c>
      <c r="M14" s="179">
        <f>L14/K14</f>
        <v>0.30086836054655436</v>
      </c>
    </row>
    <row r="15" spans="1:13" ht="18" thickTop="1" thickBot="1" x14ac:dyDescent="0.4">
      <c r="A15" s="282" t="s">
        <v>193</v>
      </c>
      <c r="B15" s="283"/>
      <c r="C15" s="283"/>
      <c r="D15" s="283"/>
      <c r="E15" s="283"/>
      <c r="F15" s="283"/>
      <c r="G15" s="283"/>
      <c r="H15" s="283"/>
      <c r="I15" s="283"/>
      <c r="J15" s="283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- 30 maja 2020 r'!C37</f>
        <v>49</v>
      </c>
      <c r="D16" s="99">
        <f>'Dane - 30 maja 2020 r'!D37/'Dane - 30 maja 2020 r'!$B$1</f>
        <v>6363852.3009809684</v>
      </c>
      <c r="E16" s="98">
        <f>'Dane - 30 maja 2020 r'!X37</f>
        <v>44</v>
      </c>
      <c r="F16" s="99">
        <f>'Dane - 30 maja 2020 r'!Y37/'Dane - 30 maja 2020 r'!$B$1</f>
        <v>5811456.5458161933</v>
      </c>
      <c r="G16" s="98">
        <f>'Dane - 30 maja 2020 r'!AB37</f>
        <v>40</v>
      </c>
      <c r="H16" s="99">
        <f>'Dane - 30 maja 2020 r'!AD37/'Dane - 30 maja 2020 r'!$B$1</f>
        <v>4363616.7216671938</v>
      </c>
      <c r="I16" s="98">
        <f>'Dane - 30 maja 2020 r'!AO37</f>
        <v>38</v>
      </c>
      <c r="J16" s="99">
        <f>'Dane - 30 maja 2020 r'!AP37/'Dane - 30 maja 2020 r'!$B$1</f>
        <v>3983135.7985624517</v>
      </c>
      <c r="K16" s="189">
        <v>20</v>
      </c>
      <c r="L16" s="100">
        <f>G16</f>
        <v>40</v>
      </c>
      <c r="M16" s="179">
        <f>L16/K16</f>
        <v>2</v>
      </c>
    </row>
    <row r="17" spans="1:13" ht="16.5" thickTop="1" thickBot="1" x14ac:dyDescent="0.4">
      <c r="A17" s="272" t="s">
        <v>191</v>
      </c>
      <c r="B17" s="273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- 30 maja 2020 r'!AP35/'Dane - 30 maja 2020 r'!$B$1</f>
        <v>9643612.2123773787</v>
      </c>
      <c r="M17" s="179">
        <f>L17/K17</f>
        <v>0.32334178699715349</v>
      </c>
    </row>
    <row r="18" spans="1:13" ht="18" thickTop="1" thickBot="1" x14ac:dyDescent="0.4">
      <c r="A18" s="284" t="s">
        <v>195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- 30 maja 2020 r'!C42</f>
        <v>2811</v>
      </c>
      <c r="D19" s="178">
        <f>'Dane - 30 maja 2020 r'!D42/'Dane - 30 maja 2020 r'!$B$1</f>
        <v>93861118.116269618</v>
      </c>
      <c r="E19" s="177">
        <f>'Dane - 30 maja 2020 r'!X42</f>
        <v>1630</v>
      </c>
      <c r="F19" s="178">
        <f>'Dane - 30 maja 2020 r'!Y42/'Dane - 30 maja 2020 r'!$B$1</f>
        <v>53684621.927128069</v>
      </c>
      <c r="G19" s="177">
        <f>'Dane - 30 maja 2020 r'!AB42</f>
        <v>1222</v>
      </c>
      <c r="H19" s="178">
        <f>'Dane - 30 maja 2020 r'!AD42/'Dane - 30 maja 2020 r'!$B$1</f>
        <v>40209151.014872745</v>
      </c>
      <c r="I19" s="177">
        <f>'Dane - 30 maja 2020 r'!AO42</f>
        <v>1009</v>
      </c>
      <c r="J19" s="178">
        <f>'Dane - 30 maja 2020 r'!AP42/'Dane - 30 maja 2020 r'!$B$1</f>
        <v>32087759.000497267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72" t="s">
        <v>191</v>
      </c>
      <c r="B20" s="273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- 30 maja 2020 r'!AP40/'Dane - 30 maja 2020 r'!$B$1</f>
        <v>32626949.143347953</v>
      </c>
      <c r="M20" s="179">
        <f>L20/K20</f>
        <v>0.3479662297575522</v>
      </c>
    </row>
    <row r="21" spans="1:13" ht="18" thickTop="1" thickBot="1" x14ac:dyDescent="0.4">
      <c r="A21" s="282" t="s">
        <v>196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- 30 maja 2020 r'!C45</f>
        <v>27</v>
      </c>
      <c r="D22" s="99">
        <f>'Dane - 30 maja 2020 r'!D45/'Dane - 30 maja 2020 r'!$B$1</f>
        <v>8736941.8877989259</v>
      </c>
      <c r="E22" s="98">
        <f>'Dane - 30 maja 2020 r'!X45</f>
        <v>18</v>
      </c>
      <c r="F22" s="99">
        <f>'Dane - 30 maja 2020 r'!Y45/'Dane - 30 maja 2020 r'!$B$1</f>
        <v>6513918.8101803716</v>
      </c>
      <c r="G22" s="98">
        <f>'Dane - 30 maja 2020 r'!AB45</f>
        <v>19</v>
      </c>
      <c r="H22" s="99">
        <f>'Dane - 30 maja 2020 r'!AD45/'Dane - 30 maja 2020 r'!$B$1</f>
        <v>6360008.9733737176</v>
      </c>
      <c r="I22" s="98">
        <f>'Dane - 30 maja 2020 r'!AO45</f>
        <v>14</v>
      </c>
      <c r="J22" s="99">
        <f>'Dane - 30 maja 2020 r'!AP45/'Dane - 30 maja 2020 r'!$B$1</f>
        <v>4954008.4874101533</v>
      </c>
      <c r="K22" s="189">
        <v>15</v>
      </c>
      <c r="L22" s="100">
        <f>G22</f>
        <v>19</v>
      </c>
      <c r="M22" s="179">
        <f>L22/K22</f>
        <v>1.2666666666666666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- 30 maja 2020 r'!C48</f>
        <v>144</v>
      </c>
      <c r="D23" s="99">
        <f>'Dane - 30 maja 2020 r'!D48/'Dane - 30 maja 2020 r'!$B$1</f>
        <v>51358603.822159939</v>
      </c>
      <c r="E23" s="98">
        <f>'Dane - 30 maja 2020 r'!X48</f>
        <v>53</v>
      </c>
      <c r="F23" s="99">
        <f>'Dane - 30 maja 2020 r'!Y48/'Dane - 30 maja 2020 r'!$B$1</f>
        <v>14899439.620722391</v>
      </c>
      <c r="G23" s="98">
        <f>'Dane - 30 maja 2020 r'!AB48</f>
        <v>48</v>
      </c>
      <c r="H23" s="99">
        <f>'Dane - 30 maja 2020 r'!AD48/'Dane - 30 maja 2020 r'!$B$1</f>
        <v>8411597.6786763724</v>
      </c>
      <c r="I23" s="98">
        <f>'Dane - 30 maja 2020 r'!AO48</f>
        <v>41</v>
      </c>
      <c r="J23" s="99">
        <f>'Dane - 30 maja 2020 r'!AP48/'Dane - 30 maja 2020 r'!$B$1</f>
        <v>7116775.0101713305</v>
      </c>
      <c r="K23" s="189">
        <v>55</v>
      </c>
      <c r="L23" s="100">
        <f>G23</f>
        <v>48</v>
      </c>
      <c r="M23" s="179">
        <f>L23/K23</f>
        <v>0.87272727272727268</v>
      </c>
    </row>
    <row r="24" spans="1:13" ht="16.5" thickTop="1" thickBot="1" x14ac:dyDescent="0.4">
      <c r="A24" s="272" t="s">
        <v>191</v>
      </c>
      <c r="B24" s="273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- 30 maja 2020 r'!AP44/'Dane - 30 maja 2020 r'!$B$1</f>
        <v>14108972.311378328</v>
      </c>
      <c r="M24" s="179">
        <f>L24/K24</f>
        <v>0.17353995601897168</v>
      </c>
    </row>
    <row r="25" spans="1:13" ht="18" thickTop="1" thickBot="1" x14ac:dyDescent="0.4">
      <c r="A25" s="274" t="s">
        <v>198</v>
      </c>
      <c r="B25" s="275"/>
      <c r="C25" s="275"/>
      <c r="D25" s="275"/>
      <c r="E25" s="275"/>
      <c r="F25" s="275"/>
      <c r="G25" s="275"/>
      <c r="H25" s="275"/>
      <c r="I25" s="275"/>
      <c r="J25" s="275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- 30 maja 2020 r'!C49</f>
        <v>10</v>
      </c>
      <c r="D26" s="99">
        <f>'Dane - 30 maja 2020 r'!D49/'Dane - 30 maja 2020 r'!$B$1</f>
        <v>827479.56240676285</v>
      </c>
      <c r="E26" s="98">
        <f>'Dane - 30 maja 2020 r'!X49</f>
        <v>1</v>
      </c>
      <c r="F26" s="99">
        <f>'Dane - 30 maja 2020 r'!Y49/'Dane - 30 maja 2020 r'!$B$1</f>
        <v>254920.8534876362</v>
      </c>
      <c r="G26" s="98">
        <f>'Dane - 30 maja 2020 r'!AB49</f>
        <v>0</v>
      </c>
      <c r="H26" s="99">
        <f>'Dane - 30 maja 2020 r'!AD49/'Dane - 30 maja 2020 r'!$B$1</f>
        <v>0</v>
      </c>
      <c r="I26" s="98">
        <f>'Dane - 30 maja 2020 r'!AO49</f>
        <v>0</v>
      </c>
      <c r="J26" s="99">
        <f>'Dane - 30 maja 2020 r'!AP49/'Dane - 30 maja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76" t="s">
        <v>191</v>
      </c>
      <c r="B27" s="277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- 30 maja 2020 r'!AP49/'Dane - 30 maja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maja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2022-04-27T07:45:23Z</dcterms:modified>
</cp:coreProperties>
</file>