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wrzes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Q57" i="1"/>
  <c r="AR44" i="1" l="1"/>
  <c r="AR45" i="1"/>
  <c r="AR46" i="1"/>
  <c r="AR48" i="1"/>
  <c r="AR49" i="1"/>
  <c r="AR50" i="1"/>
  <c r="AR51" i="1"/>
  <c r="AR53" i="1"/>
  <c r="AR57" i="1"/>
  <c r="Q53" i="1"/>
  <c r="Q48" i="1"/>
  <c r="Q49" i="1"/>
  <c r="Q50" i="1"/>
  <c r="Q51" i="1"/>
  <c r="E36" i="2" l="1"/>
  <c r="D36" i="2"/>
  <c r="I35" i="2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4" i="1"/>
  <c r="AN45" i="1"/>
  <c r="AN46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44" i="1"/>
  <c r="AF45" i="1"/>
  <c r="AF46" i="1"/>
  <c r="AF48" i="1"/>
  <c r="AF49" i="1"/>
  <c r="AF50" i="1"/>
  <c r="AF51" i="1"/>
  <c r="AF53" i="1"/>
  <c r="AF57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AA44" i="1"/>
  <c r="AA45" i="1"/>
  <c r="AA46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4" i="1"/>
  <c r="F45" i="1"/>
  <c r="F46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R26" i="1" s="1"/>
  <c r="B38" i="1"/>
  <c r="AR38" i="1" s="1"/>
  <c r="Q37" i="1"/>
  <c r="AN38" i="1" l="1"/>
  <c r="AF38" i="1"/>
  <c r="AA38" i="1"/>
  <c r="J38" i="1"/>
  <c r="F38" i="1"/>
  <c r="AN26" i="1"/>
  <c r="AF26" i="1"/>
  <c r="AA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6" i="1" l="1"/>
  <c r="Q45" i="1"/>
  <c r="Q44" i="1"/>
  <c r="Q42" i="1"/>
  <c r="Q41" i="1"/>
  <c r="Q40" i="1"/>
  <c r="Q39" i="1"/>
  <c r="Q35" i="1"/>
  <c r="Q34" i="1"/>
  <c r="Q32" i="1"/>
  <c r="Q31" i="1"/>
  <c r="Q30" i="1"/>
  <c r="Q29" i="1"/>
  <c r="Q28" i="1"/>
  <c r="Q27" i="1"/>
  <c r="AM58" i="1" l="1"/>
  <c r="AI58" i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l="1"/>
  <c r="Q56" i="1"/>
  <c r="AR52" i="1"/>
  <c r="Q52" i="1"/>
  <c r="AR47" i="1"/>
  <c r="Q47" i="1"/>
  <c r="AN56" i="1"/>
  <c r="AF56" i="1"/>
  <c r="AA56" i="1"/>
  <c r="J56" i="1"/>
  <c r="F56" i="1"/>
  <c r="AA52" i="1"/>
  <c r="AN52" i="1"/>
  <c r="AF52" i="1"/>
  <c r="J52" i="1"/>
  <c r="F52" i="1"/>
  <c r="AA47" i="1"/>
  <c r="AF47" i="1"/>
  <c r="AN47" i="1"/>
  <c r="F47" i="1"/>
  <c r="J47" i="1"/>
  <c r="AA43" i="1"/>
  <c r="AF43" i="1"/>
  <c r="AN43" i="1"/>
  <c r="F43" i="1"/>
  <c r="J43" i="1"/>
  <c r="AR43" i="1"/>
  <c r="Q43" i="1"/>
  <c r="B4" i="1"/>
  <c r="AR4" i="1" s="1"/>
  <c r="AA4" i="1" l="1"/>
  <c r="AN4" i="1"/>
  <c r="AF4" i="1"/>
  <c r="J4" i="1"/>
  <c r="F4" i="1"/>
  <c r="Q4" i="1"/>
  <c r="Q38" i="1"/>
  <c r="Q26" i="1"/>
  <c r="B58" i="1"/>
  <c r="AF58" i="1" l="1"/>
  <c r="AA58" i="1"/>
  <c r="AN58" i="1"/>
  <c r="J58" i="1"/>
  <c r="F58" i="1"/>
  <c r="AR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N53" i="2" s="1"/>
  <c r="I53" i="2"/>
  <c r="J53" i="2" s="1"/>
  <c r="K53" i="2" s="1"/>
  <c r="F53" i="2"/>
  <c r="G53" i="2" s="1"/>
  <c r="H53" i="2" s="1"/>
  <c r="O52" i="2"/>
  <c r="L52" i="2"/>
  <c r="M52" i="2" s="1"/>
  <c r="N52" i="2" s="1"/>
  <c r="I52" i="2"/>
  <c r="J52" i="2" s="1"/>
  <c r="K52" i="2" s="1"/>
  <c r="F52" i="2"/>
  <c r="G52" i="2" s="1"/>
  <c r="H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N34" i="2" s="1"/>
  <c r="I34" i="2"/>
  <c r="J34" i="2" s="1"/>
  <c r="K34" i="2" s="1"/>
  <c r="F34" i="2"/>
  <c r="G34" i="2" s="1"/>
  <c r="H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O27" i="2" s="1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M31" i="2" l="1"/>
  <c r="O36" i="2"/>
  <c r="G10" i="2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10" i="2"/>
  <c r="H28" i="2"/>
  <c r="N38" i="2"/>
  <c r="N46" i="2"/>
  <c r="J54" i="2"/>
  <c r="K54" i="2" s="1"/>
  <c r="J42" i="2"/>
  <c r="K42" i="2" s="1"/>
  <c r="G36" i="2" l="1"/>
  <c r="N10" i="2"/>
  <c r="J36" i="2"/>
  <c r="G24" i="2"/>
  <c r="H24" i="2" s="1"/>
  <c r="M36" i="2"/>
  <c r="K10" i="2"/>
  <c r="J24" i="2"/>
  <c r="K24" i="2" s="1"/>
  <c r="M41" i="2"/>
  <c r="N41" i="2" s="1"/>
  <c r="H46" i="2"/>
  <c r="M54" i="2"/>
  <c r="N54" i="2" s="1"/>
  <c r="H36" i="2"/>
  <c r="H51" i="2"/>
  <c r="J50" i="2"/>
  <c r="K50" i="2" s="1"/>
  <c r="I56" i="2"/>
  <c r="K36" i="2"/>
  <c r="N3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<sst xmlns="http://schemas.openxmlformats.org/spreadsheetml/2006/main" count="334" uniqueCount="234">
  <si>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</si>
  <si>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</si>
  <si>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</si>
  <si>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</si>
  <si>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</si>
  <si>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</si>
  <si>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</si>
  <si>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</si>
  <si>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</si>
  <si>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</si>
  <si>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</si>
  <si>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</si>
  <si>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</si>
  <si>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</si>
  <si>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</si>
  <si>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</si>
  <si>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</si>
  <si>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</si>
  <si>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</si>
  <si>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</si>
  <si>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</si>
  <si>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</si>
  <si>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</si>
  <si>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</si>
  <si>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</si>
  <si>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</si>
  <si>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</si>
  <si>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</si>
  <si>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</si>
  <si>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</si>
  <si>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</si>
  <si>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</si>
  <si>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</si>
  <si>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</si>
  <si>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</si>
  <si>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</si>
  <si>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</si>
  <si>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</si>
  <si>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</si>
  <si>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</si>
  <si>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</si>
  <si>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</si>
  <si>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</si>
  <si>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</si>
  <si>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</si>
  <si>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</si>
  <si>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</si>
  <si>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</si>
  <si>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</si>
  <si>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</si>
  <si>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</si>
  <si>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</si>
  <si>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</si>
  <si>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</si>
  <si>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</si>
  <si>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</si>
  <si>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</si>
  <si>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</si>
  <si>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</si>
  <si>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</si>
  <si>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</si>
  <si>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</si>
  <si>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</si>
  <si>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</si>
  <si>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</si>
  <si>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</si>
  <si>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</si>
  <si>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</si>
  <si>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</si>
  <si>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</si>
  <si>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</si>
  <si>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</si>
  <si>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</si>
  <si>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</si>
  <si>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</si>
  <si>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</si>
  <si>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</si>
  <si>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</si>
  <si>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</si>
  <si>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</si>
  <si>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</si>
  <si>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</si>
  <si>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</si>
  <si>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</si>
  <si>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</si>
  <si>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</si>
  <si>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</si>
  <si>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</si>
  <si>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</si>
  <si>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</si>
  <si>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</si>
  <si>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</si>
  <si>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</si>
  <si>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</si>
  <si>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</si>
  <si>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</si>
  <si>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</si>
  <si>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</si>
  <si>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</si>
  <si>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</si>
  <si>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</si>
  <si>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</si>
  <si>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</si>
  <si>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</si>
  <si>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</si>
  <si>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</si>
  <si>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</si>
  <si>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</si>
  <si>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</si>
  <si>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</si>
  <si>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</si>
  <si>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</si>
  <si>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</si>
  <si>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</si>
  <si>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</si>
  <si>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</si>
  <si>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</si>
  <si>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</si>
  <si>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</si>
  <si>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</si>
  <si>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</si>
  <si>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</si>
  <si>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</si>
  <si>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</si>
  <si>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</si>
  <si>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</si>
  <si>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</si>
  <si>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</si>
  <si>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</si>
  <si>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</si>
  <si>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</si>
  <si>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</si>
  <si>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</si>
  <si>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</si>
  <si>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</si>
  <si>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</si>
  <si>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</si>
  <si>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</si>
  <si>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</si>
  <si>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</si>
  <si>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</si>
  <si>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</si>
  <si>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</si>
  <si>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</si>
  <si>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</si>
  <si>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</si>
  <si>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</si>
  <si>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</si>
  <si>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</si>
  <si>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</si>
  <si>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</si>
  <si>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</si>
  <si>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</si>
  <si>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</si>
  <si>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</si>
  <si>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</si>
  <si>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</si>
  <si>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</si>
  <si>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</si>
  <si>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</si>
  <si>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</si>
  <si>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</si>
  <si>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</si>
  <si>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</si>
  <si>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</si>
  <si>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</si>
  <si>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</si>
  <si>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</si>
  <si>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</si>
  <si>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</si>
  <si>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</si>
  <si>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</si>
  <si>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</si>
  <si>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</si>
  <si>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</si>
  <si>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</si>
  <si>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</si>
  <si>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</si>
  <si>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</si>
  <si>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</si>
  <si>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</si>
  <si>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</si>
  <si>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</si>
  <si>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</si>
  <si>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</si>
  <si>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</si>
  <si>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</si>
  <si>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</si>
  <si>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</si>
  <si>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</si>
  <si>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</si>
  <si>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</si>
  <si>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</si>
  <si>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</si>
  <si>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</si>
  <si>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</si>
  <si>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</si>
  <si>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</si>
  <si>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</si>
  <si>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</si>
  <si>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</si>
  <si>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</si>
  <si>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</si>
  <si>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</si>
  <si>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</si>
  <si>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</si>
  <si>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</si>
  <si>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</si>
  <si>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</si>
  <si>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</si>
  <si>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</si>
  <si>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</si>
  <si>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</si>
  <si>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</si>
  <si>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</si>
  <si>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</si>
  <si>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</si>
  <si>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</si>
  <si>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</si>
  <si>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</si>
  <si>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</si>
  <si>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</si>
  <si>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</si>
  <si>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</si>
  <si>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</si>
  <si>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</si>
  <si>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30.09.2020 r.</t>
  </si>
  <si>
    <t xml:space="preserve">Limit finansowy zgodny z arkuszem kalkulacyjnym z dnia 04.10.2020, kurs 1 EUR= 4,4705 PLN   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</si>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</sst>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9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" fontId="4" fillId="0" borderId="81" xfId="0" applyNumberFormat="1" applyFont="1" applyBorder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6.54296875" style="75" bestFit="1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227</v>
      </c>
      <c r="B1" s="123">
        <v>4.4705000000000004</v>
      </c>
      <c r="C1" s="225"/>
      <c r="D1" s="225"/>
      <c r="E1" s="56"/>
      <c r="F1" s="226"/>
      <c r="G1" s="226"/>
      <c r="H1" s="226"/>
      <c r="I1" s="226"/>
      <c r="J1" s="226"/>
      <c r="K1" s="64"/>
      <c r="L1" s="64"/>
      <c r="M1" s="65"/>
      <c r="N1" s="66"/>
      <c r="O1" s="67" t="s">
        <v>0</v>
      </c>
      <c r="P1" s="235" t="s">
        <v>226</v>
      </c>
      <c r="Q1" s="235"/>
      <c r="R1" s="227"/>
      <c r="S1" s="227"/>
      <c r="T1" s="227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36" t="s">
        <v>1</v>
      </c>
      <c r="B2" s="237" t="s">
        <v>2</v>
      </c>
      <c r="C2" s="223" t="s">
        <v>176</v>
      </c>
      <c r="D2" s="223"/>
      <c r="E2" s="223"/>
      <c r="F2" s="238"/>
      <c r="G2" s="239" t="s">
        <v>175</v>
      </c>
      <c r="H2" s="240"/>
      <c r="I2" s="240"/>
      <c r="J2" s="241"/>
      <c r="K2" s="231" t="s">
        <v>177</v>
      </c>
      <c r="L2" s="231"/>
      <c r="M2" s="231"/>
      <c r="N2" s="228" t="s">
        <v>3</v>
      </c>
      <c r="O2" s="228"/>
      <c r="P2" s="228"/>
      <c r="Q2" s="229"/>
      <c r="R2" s="230"/>
      <c r="S2" s="230"/>
      <c r="T2" s="230"/>
      <c r="U2" s="231" t="s">
        <v>4</v>
      </c>
      <c r="V2" s="231"/>
      <c r="W2" s="231"/>
      <c r="X2" s="231" t="s">
        <v>217</v>
      </c>
      <c r="Y2" s="231"/>
      <c r="Z2" s="231"/>
      <c r="AA2" s="232"/>
      <c r="AB2" s="223" t="s">
        <v>5</v>
      </c>
      <c r="AC2" s="233"/>
      <c r="AD2" s="233"/>
      <c r="AE2" s="233"/>
      <c r="AF2" s="234"/>
      <c r="AG2" s="233"/>
      <c r="AH2" s="233"/>
      <c r="AI2" s="223" t="s">
        <v>219</v>
      </c>
      <c r="AJ2" s="223"/>
      <c r="AK2" s="223"/>
      <c r="AL2" s="223"/>
      <c r="AM2" s="223"/>
      <c r="AN2" s="234"/>
      <c r="AO2" s="223" t="s">
        <v>222</v>
      </c>
      <c r="AP2" s="223"/>
      <c r="AQ2" s="223"/>
      <c r="AR2" s="224"/>
    </row>
    <row r="3" spans="1:50" s="68" customFormat="1" ht="58.5" thickBot="1" x14ac:dyDescent="0.4">
      <c r="A3" s="236"/>
      <c r="B3" s="237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6" t="s">
        <v>179</v>
      </c>
      <c r="B4" s="127">
        <f>SUM(B5+B6+B7+B8+B12+B13+B14+B15+B16+B17+B20+B21+B22+B23+B24+B25)</f>
        <v>1044974373.5326042</v>
      </c>
      <c r="C4" s="137">
        <v>5541</v>
      </c>
      <c r="D4" s="138">
        <v>1526533492.6300001</v>
      </c>
      <c r="E4" s="138">
        <v>1087705775.5150001</v>
      </c>
      <c r="F4" s="186">
        <f>D4/B4</f>
        <v>1.4608334245264349</v>
      </c>
      <c r="G4" s="137">
        <v>4785</v>
      </c>
      <c r="H4" s="138">
        <v>939147064.50999999</v>
      </c>
      <c r="I4" s="138">
        <v>647165954.42500007</v>
      </c>
      <c r="J4" s="186">
        <f>H4/B4</f>
        <v>0.89872736432296607</v>
      </c>
      <c r="K4" s="137">
        <v>568</v>
      </c>
      <c r="L4" s="138">
        <v>279576862.85000002</v>
      </c>
      <c r="M4" s="138">
        <v>205443393.88999999</v>
      </c>
      <c r="N4" s="137">
        <v>4473</v>
      </c>
      <c r="O4" s="138">
        <v>967201321.09999979</v>
      </c>
      <c r="P4" s="138">
        <v>673030947.01999998</v>
      </c>
      <c r="Q4" s="186">
        <f>O4/B4</f>
        <v>0.92557420124123468</v>
      </c>
      <c r="R4" s="137">
        <v>48</v>
      </c>
      <c r="S4" s="138">
        <v>201965123.51999998</v>
      </c>
      <c r="T4" s="138">
        <v>150568490.73999998</v>
      </c>
      <c r="U4" s="137">
        <v>96</v>
      </c>
      <c r="V4" s="138">
        <v>2221995.4700000002</v>
      </c>
      <c r="W4" s="138">
        <v>1666496.6024999998</v>
      </c>
      <c r="X4" s="137">
        <v>4425</v>
      </c>
      <c r="Y4" s="138">
        <v>763014202.11000001</v>
      </c>
      <c r="Z4" s="138">
        <v>520795959.67750001</v>
      </c>
      <c r="AA4" s="186">
        <f>Y4/B4</f>
        <v>0.73017503724094268</v>
      </c>
      <c r="AB4" s="137">
        <v>4070</v>
      </c>
      <c r="AC4" s="137">
        <v>4190</v>
      </c>
      <c r="AD4" s="138">
        <v>528337040.63999993</v>
      </c>
      <c r="AE4" s="138">
        <v>347435013.23749995</v>
      </c>
      <c r="AF4" s="186">
        <f>AD4/B4</f>
        <v>0.50559808357206115</v>
      </c>
      <c r="AG4" s="137">
        <v>10</v>
      </c>
      <c r="AH4" s="138">
        <v>1155399.23</v>
      </c>
      <c r="AI4" s="137">
        <v>3924</v>
      </c>
      <c r="AJ4" s="138">
        <v>490193143.54000002</v>
      </c>
      <c r="AK4" s="138">
        <v>316507507.40000004</v>
      </c>
      <c r="AL4" s="138">
        <v>222478268.37999997</v>
      </c>
      <c r="AM4" s="138">
        <v>166858700.56999999</v>
      </c>
      <c r="AN4" s="186">
        <f>AJ4/B4</f>
        <v>0.46909585149238642</v>
      </c>
      <c r="AO4" s="137">
        <v>3682</v>
      </c>
      <c r="AP4" s="138">
        <v>407766487.67999995</v>
      </c>
      <c r="AQ4" s="138">
        <v>254687515.83000001</v>
      </c>
      <c r="AR4" s="186">
        <f>AP4/B4</f>
        <v>0.39021673450375505</v>
      </c>
      <c r="AS4" s="206"/>
      <c r="AT4" s="206"/>
      <c r="AU4" s="206"/>
      <c r="AV4" s="206"/>
      <c r="AW4" s="206"/>
      <c r="AX4" s="206"/>
    </row>
    <row r="5" spans="1:50" x14ac:dyDescent="0.3">
      <c r="A5" s="157" t="s">
        <v>16</v>
      </c>
      <c r="B5" s="166">
        <v>8826197.5600000005</v>
      </c>
      <c r="C5" s="131">
        <v>3</v>
      </c>
      <c r="D5" s="132">
        <v>9954416.0800000001</v>
      </c>
      <c r="E5" s="133">
        <v>7465812.0600000005</v>
      </c>
      <c r="F5" s="185">
        <f t="shared" ref="F5:F58" si="0">D5/B5</f>
        <v>1.1278261122448747</v>
      </c>
      <c r="G5" s="134">
        <v>1</v>
      </c>
      <c r="H5" s="132">
        <v>8181268.0800000001</v>
      </c>
      <c r="I5" s="132">
        <v>6135951.0600000005</v>
      </c>
      <c r="J5" s="185">
        <f t="shared" ref="J5:J58" si="1">H5/B5</f>
        <v>0.92693008788713305</v>
      </c>
      <c r="K5" s="134">
        <v>2</v>
      </c>
      <c r="L5" s="132">
        <v>1773148</v>
      </c>
      <c r="M5" s="135">
        <v>1329861</v>
      </c>
      <c r="N5" s="134">
        <v>1</v>
      </c>
      <c r="O5" s="146">
        <v>8180770.6500000004</v>
      </c>
      <c r="P5" s="146">
        <v>6135577.9800000004</v>
      </c>
      <c r="Q5" s="185">
        <f>O5/$B5</f>
        <v>0.92687372952934444</v>
      </c>
      <c r="R5" s="134">
        <v>0</v>
      </c>
      <c r="S5" s="132">
        <v>0</v>
      </c>
      <c r="T5" s="135">
        <v>0</v>
      </c>
      <c r="U5" s="134">
        <v>0</v>
      </c>
      <c r="V5" s="132">
        <v>0</v>
      </c>
      <c r="W5" s="135">
        <v>0</v>
      </c>
      <c r="X5" s="134">
        <v>1</v>
      </c>
      <c r="Y5" s="132">
        <v>8180770.6500000004</v>
      </c>
      <c r="Z5" s="132">
        <v>6135577.9800000004</v>
      </c>
      <c r="AA5" s="185">
        <f t="shared" ref="AA5:AA58" si="2">Y5/B5</f>
        <v>0.92687372952934444</v>
      </c>
      <c r="AB5" s="134">
        <v>0</v>
      </c>
      <c r="AC5" s="136">
        <v>0</v>
      </c>
      <c r="AD5" s="132">
        <v>0</v>
      </c>
      <c r="AE5" s="132">
        <v>0</v>
      </c>
      <c r="AF5" s="185">
        <f t="shared" ref="AF5:AF58" si="3">AD5/B5</f>
        <v>0</v>
      </c>
      <c r="AG5" s="136">
        <v>0</v>
      </c>
      <c r="AH5" s="135">
        <v>0</v>
      </c>
      <c r="AI5" s="134">
        <v>1</v>
      </c>
      <c r="AJ5" s="132">
        <v>510000</v>
      </c>
      <c r="AK5" s="132">
        <v>382500</v>
      </c>
      <c r="AL5" s="132">
        <v>510000</v>
      </c>
      <c r="AM5" s="132">
        <v>382500</v>
      </c>
      <c r="AN5" s="185">
        <f t="shared" ref="AN5:AN58" si="4">AJ5/B5</f>
        <v>5.7782527133915636E-2</v>
      </c>
      <c r="AO5" s="134">
        <v>0</v>
      </c>
      <c r="AP5" s="132">
        <v>0</v>
      </c>
      <c r="AQ5" s="132">
        <v>0</v>
      </c>
      <c r="AR5" s="185">
        <f t="shared" ref="AR5:AR42" si="5">AP5/B5</f>
        <v>0</v>
      </c>
      <c r="AS5" s="206"/>
      <c r="AT5" s="206"/>
      <c r="AU5" s="206"/>
      <c r="AV5" s="206"/>
      <c r="AW5" s="206"/>
      <c r="AX5" s="206"/>
    </row>
    <row r="6" spans="1:50" x14ac:dyDescent="0.3">
      <c r="A6" s="158" t="s">
        <v>17</v>
      </c>
      <c r="B6" s="167">
        <v>16925425.583053332</v>
      </c>
      <c r="C6" s="69">
        <v>349</v>
      </c>
      <c r="D6" s="70">
        <v>20674049.059999999</v>
      </c>
      <c r="E6" s="85">
        <v>15505536.794999998</v>
      </c>
      <c r="F6" s="185">
        <f t="shared" si="0"/>
        <v>1.2214788312738201</v>
      </c>
      <c r="G6" s="72">
        <v>270</v>
      </c>
      <c r="H6" s="70">
        <v>16070035.979999999</v>
      </c>
      <c r="I6" s="70">
        <v>12052526.984999999</v>
      </c>
      <c r="J6" s="185">
        <f t="shared" si="1"/>
        <v>0.94946126471940551</v>
      </c>
      <c r="K6" s="72">
        <v>70</v>
      </c>
      <c r="L6" s="70">
        <v>4227865.08</v>
      </c>
      <c r="M6" s="71">
        <v>3170898.8099999996</v>
      </c>
      <c r="N6" s="72">
        <v>279</v>
      </c>
      <c r="O6" s="70">
        <v>15588404.68</v>
      </c>
      <c r="P6" s="70">
        <v>11691303.470000001</v>
      </c>
      <c r="Q6" s="185">
        <f t="shared" ref="Q6:Q25" si="6">O6/$B6</f>
        <v>0.92100518261756259</v>
      </c>
      <c r="R6" s="72">
        <v>9</v>
      </c>
      <c r="S6" s="70">
        <v>375098</v>
      </c>
      <c r="T6" s="71">
        <v>281323.5</v>
      </c>
      <c r="U6" s="72">
        <v>14</v>
      </c>
      <c r="V6" s="70">
        <v>43299.31</v>
      </c>
      <c r="W6" s="71">
        <v>32474.482500000002</v>
      </c>
      <c r="X6" s="72">
        <v>270</v>
      </c>
      <c r="Y6" s="70">
        <v>15170007.370000001</v>
      </c>
      <c r="Z6" s="70">
        <v>11377505.487500001</v>
      </c>
      <c r="AA6" s="185">
        <f t="shared" si="2"/>
        <v>0.89628513596662807</v>
      </c>
      <c r="AB6" s="72">
        <v>234</v>
      </c>
      <c r="AC6" s="73">
        <v>237</v>
      </c>
      <c r="AD6" s="70">
        <v>13084547.82</v>
      </c>
      <c r="AE6" s="70">
        <v>9813410.8650000002</v>
      </c>
      <c r="AF6" s="185">
        <f t="shared" si="3"/>
        <v>0.77307053555574812</v>
      </c>
      <c r="AG6" s="73">
        <v>1</v>
      </c>
      <c r="AH6" s="71">
        <v>59760</v>
      </c>
      <c r="AI6" s="72">
        <v>239</v>
      </c>
      <c r="AJ6" s="70">
        <v>13308463.08</v>
      </c>
      <c r="AK6" s="70">
        <v>9981347.2599999998</v>
      </c>
      <c r="AL6" s="70">
        <v>11696052.220000001</v>
      </c>
      <c r="AM6" s="70">
        <v>8772039.1600000001</v>
      </c>
      <c r="AN6" s="185">
        <f t="shared" si="4"/>
        <v>0.78630005577674611</v>
      </c>
      <c r="AO6" s="72">
        <v>191</v>
      </c>
      <c r="AP6" s="70">
        <v>10224817.59</v>
      </c>
      <c r="AQ6" s="70">
        <v>7668613.1400000006</v>
      </c>
      <c r="AR6" s="185">
        <f t="shared" si="5"/>
        <v>0.60410992561614818</v>
      </c>
      <c r="AS6" s="206"/>
      <c r="AT6" s="206"/>
      <c r="AU6" s="206"/>
      <c r="AV6" s="206"/>
      <c r="AW6" s="206"/>
      <c r="AX6" s="206"/>
    </row>
    <row r="7" spans="1:50" s="75" customFormat="1" ht="27" x14ac:dyDescent="0.3">
      <c r="A7" s="158" t="s">
        <v>18</v>
      </c>
      <c r="B7" s="167">
        <v>10505675</v>
      </c>
      <c r="C7" s="95">
        <v>5</v>
      </c>
      <c r="D7" s="91">
        <v>16285508.65</v>
      </c>
      <c r="E7" s="92">
        <v>12214131.487500001</v>
      </c>
      <c r="F7" s="185">
        <f t="shared" si="0"/>
        <v>1.5501629976179541</v>
      </c>
      <c r="G7" s="93">
        <v>2</v>
      </c>
      <c r="H7" s="91">
        <v>4194998.17</v>
      </c>
      <c r="I7" s="91">
        <v>3146248.6274999999</v>
      </c>
      <c r="J7" s="185">
        <f t="shared" si="1"/>
        <v>0.39930781886932537</v>
      </c>
      <c r="K7" s="93">
        <v>3</v>
      </c>
      <c r="L7" s="91">
        <v>12090510.48</v>
      </c>
      <c r="M7" s="96">
        <v>9067882.8599999994</v>
      </c>
      <c r="N7" s="93">
        <v>0</v>
      </c>
      <c r="O7" s="91">
        <v>0</v>
      </c>
      <c r="P7" s="91">
        <v>0</v>
      </c>
      <c r="Q7" s="185">
        <f t="shared" si="6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5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5">
        <f t="shared" si="3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5">
        <f t="shared" si="4"/>
        <v>0</v>
      </c>
      <c r="AO7" s="93">
        <v>0</v>
      </c>
      <c r="AP7" s="91">
        <v>0</v>
      </c>
      <c r="AQ7" s="91">
        <v>0</v>
      </c>
      <c r="AR7" s="185">
        <f t="shared" si="5"/>
        <v>0</v>
      </c>
      <c r="AS7" s="206"/>
      <c r="AT7" s="206"/>
      <c r="AU7" s="206"/>
      <c r="AV7" s="206"/>
      <c r="AW7" s="206"/>
      <c r="AX7" s="206"/>
    </row>
    <row r="8" spans="1:50" s="75" customFormat="1" x14ac:dyDescent="0.3">
      <c r="A8" s="158" t="s">
        <v>19</v>
      </c>
      <c r="B8" s="167">
        <v>157602129.56243995</v>
      </c>
      <c r="C8" s="72">
        <v>58</v>
      </c>
      <c r="D8" s="97">
        <v>185561278.26000002</v>
      </c>
      <c r="E8" s="97">
        <v>139170958.69499999</v>
      </c>
      <c r="F8" s="185">
        <f t="shared" si="0"/>
        <v>1.177403368692953</v>
      </c>
      <c r="G8" s="72">
        <v>38</v>
      </c>
      <c r="H8" s="97">
        <v>146508901.42999998</v>
      </c>
      <c r="I8" s="97">
        <v>109881676.07250001</v>
      </c>
      <c r="J8" s="185">
        <f t="shared" si="1"/>
        <v>0.9296124477299974</v>
      </c>
      <c r="K8" s="72">
        <v>15</v>
      </c>
      <c r="L8" s="97">
        <v>13419176.25</v>
      </c>
      <c r="M8" s="71">
        <v>10064382.1875</v>
      </c>
      <c r="N8" s="93">
        <v>34</v>
      </c>
      <c r="O8" s="97">
        <v>122315097.73999999</v>
      </c>
      <c r="P8" s="97">
        <v>91736323.219999999</v>
      </c>
      <c r="Q8" s="185">
        <f t="shared" si="6"/>
        <v>0.77610053924772837</v>
      </c>
      <c r="R8" s="72">
        <v>0</v>
      </c>
      <c r="S8" s="97">
        <v>0</v>
      </c>
      <c r="T8" s="71">
        <v>0</v>
      </c>
      <c r="U8" s="93">
        <v>16</v>
      </c>
      <c r="V8" s="97">
        <v>915106.74000000011</v>
      </c>
      <c r="W8" s="97">
        <v>686330.05499999993</v>
      </c>
      <c r="X8" s="93">
        <v>34</v>
      </c>
      <c r="Y8" s="97">
        <v>121399990.99999999</v>
      </c>
      <c r="Z8" s="97">
        <v>91049993.164999992</v>
      </c>
      <c r="AA8" s="185">
        <f t="shared" si="2"/>
        <v>0.77029410285920574</v>
      </c>
      <c r="AB8" s="93">
        <v>31</v>
      </c>
      <c r="AC8" s="94">
        <v>45</v>
      </c>
      <c r="AD8" s="97">
        <v>92446101.680000007</v>
      </c>
      <c r="AE8" s="97">
        <v>69334576.25999999</v>
      </c>
      <c r="AF8" s="185">
        <f t="shared" si="3"/>
        <v>0.58657901347312724</v>
      </c>
      <c r="AG8" s="93">
        <v>1</v>
      </c>
      <c r="AH8" s="71">
        <v>0</v>
      </c>
      <c r="AI8" s="93">
        <v>29</v>
      </c>
      <c r="AJ8" s="97">
        <v>100865665.06</v>
      </c>
      <c r="AK8" s="97">
        <v>75649248.670000002</v>
      </c>
      <c r="AL8" s="97">
        <v>99009942.639999986</v>
      </c>
      <c r="AM8" s="97">
        <v>74257456.930000007</v>
      </c>
      <c r="AN8" s="185">
        <f t="shared" si="4"/>
        <v>0.64000191710631882</v>
      </c>
      <c r="AO8" s="93">
        <v>25</v>
      </c>
      <c r="AP8" s="97">
        <v>72097673.400000006</v>
      </c>
      <c r="AQ8" s="97">
        <v>54073254.939999998</v>
      </c>
      <c r="AR8" s="185">
        <f t="shared" si="5"/>
        <v>0.45746636546199604</v>
      </c>
      <c r="AS8" s="206"/>
      <c r="AT8" s="206"/>
      <c r="AU8" s="206"/>
      <c r="AV8" s="206"/>
      <c r="AW8" s="206"/>
      <c r="AX8" s="206"/>
    </row>
    <row r="9" spans="1:50" s="124" customFormat="1" outlineLevel="1" collapsed="1" x14ac:dyDescent="0.3">
      <c r="A9" s="159" t="s">
        <v>20</v>
      </c>
      <c r="B9" s="168">
        <v>86863189.122571662</v>
      </c>
      <c r="C9" s="69">
        <v>15</v>
      </c>
      <c r="D9" s="70">
        <v>91804817.5</v>
      </c>
      <c r="E9" s="85">
        <v>68853613.125</v>
      </c>
      <c r="F9" s="185">
        <f t="shared" si="0"/>
        <v>1.0568897875768211</v>
      </c>
      <c r="G9" s="72">
        <v>14</v>
      </c>
      <c r="H9" s="70">
        <v>85778346.5</v>
      </c>
      <c r="I9" s="70">
        <v>64333759.875</v>
      </c>
      <c r="J9" s="185">
        <f t="shared" si="1"/>
        <v>0.98751090498138572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5">
        <f t="shared" si="6"/>
        <v>0.96529261896754071</v>
      </c>
      <c r="R9" s="72">
        <v>0</v>
      </c>
      <c r="S9" s="70">
        <v>0</v>
      </c>
      <c r="T9" s="71">
        <v>0</v>
      </c>
      <c r="U9" s="72">
        <v>9</v>
      </c>
      <c r="V9" s="70">
        <v>666304.81000000006</v>
      </c>
      <c r="W9" s="71">
        <v>499728.60749999998</v>
      </c>
      <c r="X9" s="72">
        <v>14</v>
      </c>
      <c r="Y9" s="70">
        <v>83182090.50999999</v>
      </c>
      <c r="Z9" s="70">
        <v>62386567.852499999</v>
      </c>
      <c r="AA9" s="185">
        <f t="shared" si="2"/>
        <v>0.95762188045643459</v>
      </c>
      <c r="AB9" s="72">
        <v>13</v>
      </c>
      <c r="AC9" s="73">
        <v>21</v>
      </c>
      <c r="AD9" s="70">
        <v>64722446.210000001</v>
      </c>
      <c r="AE9" s="70">
        <v>48541834.657499999</v>
      </c>
      <c r="AF9" s="185">
        <f t="shared" si="3"/>
        <v>0.74510787439165849</v>
      </c>
      <c r="AG9" s="73">
        <v>1</v>
      </c>
      <c r="AH9" s="71">
        <v>0</v>
      </c>
      <c r="AI9" s="72">
        <v>14</v>
      </c>
      <c r="AJ9" s="70">
        <v>72816838.189999998</v>
      </c>
      <c r="AK9" s="70">
        <v>54612628.590000004</v>
      </c>
      <c r="AL9" s="70">
        <v>71698052.199999988</v>
      </c>
      <c r="AM9" s="70">
        <v>53773539.119999997</v>
      </c>
      <c r="AN9" s="185">
        <f t="shared" si="4"/>
        <v>0.83829340052492185</v>
      </c>
      <c r="AO9" s="72">
        <v>10</v>
      </c>
      <c r="AP9" s="70">
        <v>44701929.829999998</v>
      </c>
      <c r="AQ9" s="70">
        <v>33526447.329999998</v>
      </c>
      <c r="AR9" s="185">
        <f t="shared" si="5"/>
        <v>0.51462455248933603</v>
      </c>
      <c r="AS9" s="206"/>
      <c r="AT9" s="206"/>
      <c r="AU9" s="206"/>
      <c r="AV9" s="206"/>
      <c r="AW9" s="206"/>
      <c r="AX9" s="206"/>
    </row>
    <row r="10" spans="1:50" s="124" customFormat="1" ht="27" outlineLevel="1" x14ac:dyDescent="0.3">
      <c r="A10" s="159" t="s">
        <v>21</v>
      </c>
      <c r="B10" s="168">
        <v>69318750.806054056</v>
      </c>
      <c r="C10" s="69">
        <v>22</v>
      </c>
      <c r="D10" s="70">
        <v>92933936.660000011</v>
      </c>
      <c r="E10" s="85">
        <v>69700452.495000005</v>
      </c>
      <c r="F10" s="185">
        <f t="shared" si="0"/>
        <v>1.3406752946258156</v>
      </c>
      <c r="G10" s="72">
        <v>12</v>
      </c>
      <c r="H10" s="70">
        <v>60189492.329999998</v>
      </c>
      <c r="I10" s="70">
        <v>45142119.247500002</v>
      </c>
      <c r="J10" s="185">
        <f t="shared" si="1"/>
        <v>0.86830030302195316</v>
      </c>
      <c r="K10" s="72">
        <v>5</v>
      </c>
      <c r="L10" s="70">
        <v>7111243.75</v>
      </c>
      <c r="M10" s="71">
        <v>5333432.8125</v>
      </c>
      <c r="N10" s="72">
        <v>8</v>
      </c>
      <c r="O10" s="70">
        <v>37937711.219999999</v>
      </c>
      <c r="P10" s="70">
        <v>28453283.379999999</v>
      </c>
      <c r="Q10" s="185">
        <f t="shared" si="6"/>
        <v>0.54729363669788833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8</v>
      </c>
      <c r="Y10" s="70">
        <v>37688909.289999999</v>
      </c>
      <c r="Z10" s="70">
        <v>28266681.932499997</v>
      </c>
      <c r="AA10" s="185">
        <f t="shared" si="2"/>
        <v>0.54370439241539803</v>
      </c>
      <c r="AB10" s="72">
        <v>6</v>
      </c>
      <c r="AC10" s="73">
        <v>12</v>
      </c>
      <c r="AD10" s="70">
        <v>27194664.77</v>
      </c>
      <c r="AE10" s="70">
        <v>20395998.577500001</v>
      </c>
      <c r="AF10" s="185">
        <f t="shared" si="3"/>
        <v>0.39231325512612836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5">
        <f t="shared" si="4"/>
        <v>0.39730757045891074</v>
      </c>
      <c r="AO10" s="72">
        <v>6</v>
      </c>
      <c r="AP10" s="70">
        <v>26887781.170000002</v>
      </c>
      <c r="AQ10" s="70">
        <v>20165835.859999999</v>
      </c>
      <c r="AR10" s="185">
        <f t="shared" si="5"/>
        <v>0.38788611821971436</v>
      </c>
      <c r="AS10" s="206"/>
      <c r="AT10" s="206"/>
      <c r="AU10" s="206"/>
      <c r="AV10" s="206"/>
      <c r="AW10" s="206"/>
      <c r="AX10" s="206"/>
    </row>
    <row r="11" spans="1:50" s="125" customFormat="1" ht="27" outlineLevel="1" x14ac:dyDescent="0.3">
      <c r="A11" s="159" t="s">
        <v>22</v>
      </c>
      <c r="B11" s="168">
        <v>1420189.6338142557</v>
      </c>
      <c r="C11" s="69">
        <v>21</v>
      </c>
      <c r="D11" s="70">
        <v>822524.1</v>
      </c>
      <c r="E11" s="85">
        <v>616893.07500000007</v>
      </c>
      <c r="F11" s="185">
        <f t="shared" si="0"/>
        <v>0.57916497939146105</v>
      </c>
      <c r="G11" s="72">
        <v>12</v>
      </c>
      <c r="H11" s="70">
        <v>541062.60000000009</v>
      </c>
      <c r="I11" s="70">
        <v>405796.95000000007</v>
      </c>
      <c r="J11" s="185">
        <f t="shared" si="1"/>
        <v>0.38097912216613516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5">
        <f t="shared" si="6"/>
        <v>0.37247927136270442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5">
        <f t="shared" si="2"/>
        <v>0.37247927136270442</v>
      </c>
      <c r="AB11" s="72">
        <v>12</v>
      </c>
      <c r="AC11" s="73">
        <v>12</v>
      </c>
      <c r="AD11" s="70">
        <v>528990.69999999995</v>
      </c>
      <c r="AE11" s="70">
        <v>396743.02500000002</v>
      </c>
      <c r="AF11" s="185">
        <f t="shared" si="3"/>
        <v>0.37247891929704496</v>
      </c>
      <c r="AG11" s="73">
        <v>0</v>
      </c>
      <c r="AH11" s="71">
        <v>0</v>
      </c>
      <c r="AI11" s="72">
        <v>9</v>
      </c>
      <c r="AJ11" s="70">
        <v>507962.4</v>
      </c>
      <c r="AK11" s="70">
        <v>380971.75</v>
      </c>
      <c r="AL11" s="70">
        <v>0</v>
      </c>
      <c r="AM11" s="70">
        <v>0</v>
      </c>
      <c r="AN11" s="185">
        <f t="shared" si="4"/>
        <v>0.35767223468301673</v>
      </c>
      <c r="AO11" s="72">
        <v>9</v>
      </c>
      <c r="AP11" s="70">
        <v>507962.4</v>
      </c>
      <c r="AQ11" s="70">
        <v>380971.75</v>
      </c>
      <c r="AR11" s="185">
        <f t="shared" si="5"/>
        <v>0.35767223468301673</v>
      </c>
      <c r="AS11" s="206"/>
      <c r="AT11" s="206"/>
      <c r="AU11" s="206"/>
      <c r="AV11" s="206"/>
      <c r="AW11" s="206"/>
      <c r="AX11" s="206"/>
    </row>
    <row r="12" spans="1:50" ht="36.75" customHeight="1" x14ac:dyDescent="0.3">
      <c r="A12" s="158" t="s">
        <v>23</v>
      </c>
      <c r="B12" s="167">
        <v>25978422.369053334</v>
      </c>
      <c r="C12" s="69">
        <v>13</v>
      </c>
      <c r="D12" s="70">
        <v>30276905.75</v>
      </c>
      <c r="E12" s="85">
        <v>22707679.3125</v>
      </c>
      <c r="F12" s="185">
        <f t="shared" si="0"/>
        <v>1.1654636035969301</v>
      </c>
      <c r="G12" s="72">
        <v>11</v>
      </c>
      <c r="H12" s="70">
        <v>25712899.84</v>
      </c>
      <c r="I12" s="70">
        <v>19284674.879999999</v>
      </c>
      <c r="J12" s="185">
        <f t="shared" si="1"/>
        <v>0.98977911263119511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5">
        <f t="shared" si="6"/>
        <v>0.62108741365374764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5">
        <f t="shared" si="2"/>
        <v>0.62108741365374764</v>
      </c>
      <c r="AB12" s="72">
        <v>8</v>
      </c>
      <c r="AC12" s="73">
        <v>9</v>
      </c>
      <c r="AD12" s="70">
        <v>13807495.290000001</v>
      </c>
      <c r="AE12" s="70">
        <v>10355621.467500001</v>
      </c>
      <c r="AF12" s="185">
        <f t="shared" si="3"/>
        <v>0.53149860656850778</v>
      </c>
      <c r="AG12" s="73">
        <v>0</v>
      </c>
      <c r="AH12" s="71">
        <v>0</v>
      </c>
      <c r="AI12" s="72">
        <v>8</v>
      </c>
      <c r="AJ12" s="70">
        <v>15366199.130000001</v>
      </c>
      <c r="AK12" s="70">
        <v>11524649.310000001</v>
      </c>
      <c r="AL12" s="70">
        <v>13189211.35</v>
      </c>
      <c r="AM12" s="70">
        <v>9891908.4900000002</v>
      </c>
      <c r="AN12" s="185">
        <f t="shared" si="4"/>
        <v>0.59149854874578178</v>
      </c>
      <c r="AO12" s="72">
        <v>8</v>
      </c>
      <c r="AP12" s="70">
        <v>13880641.57</v>
      </c>
      <c r="AQ12" s="70">
        <v>10410481.140000001</v>
      </c>
      <c r="AR12" s="185">
        <f t="shared" si="5"/>
        <v>0.53431426176730601</v>
      </c>
      <c r="AS12" s="206"/>
      <c r="AT12" s="206"/>
      <c r="AU12" s="206"/>
      <c r="AV12" s="206"/>
      <c r="AW12" s="206"/>
      <c r="AX12" s="206"/>
    </row>
    <row r="13" spans="1:50" x14ac:dyDescent="0.3">
      <c r="A13" s="158" t="s">
        <v>24</v>
      </c>
      <c r="B13" s="167">
        <v>64403079.467760004</v>
      </c>
      <c r="C13" s="69">
        <v>207</v>
      </c>
      <c r="D13" s="70">
        <v>71015925.830000013</v>
      </c>
      <c r="E13" s="85">
        <v>35507962.915000007</v>
      </c>
      <c r="F13" s="185">
        <f t="shared" si="0"/>
        <v>1.1026790398361368</v>
      </c>
      <c r="G13" s="72">
        <v>207</v>
      </c>
      <c r="H13" s="70">
        <v>71015925.830000013</v>
      </c>
      <c r="I13" s="70">
        <v>35507962.915000007</v>
      </c>
      <c r="J13" s="185">
        <f t="shared" si="1"/>
        <v>1.1026790398361368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5">
        <f t="shared" si="6"/>
        <v>0.90811138354459431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5">
        <f t="shared" si="2"/>
        <v>0.8536977215122642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5">
        <f t="shared" si="3"/>
        <v>0.68854889139577269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5">
        <f t="shared" si="4"/>
        <v>0.83336691961861464</v>
      </c>
      <c r="AO13" s="72">
        <v>154</v>
      </c>
      <c r="AP13" s="70">
        <v>53671395.950000003</v>
      </c>
      <c r="AQ13" s="70">
        <v>26835697.870000001</v>
      </c>
      <c r="AR13" s="185">
        <f t="shared" si="5"/>
        <v>0.83336691961861464</v>
      </c>
      <c r="AS13" s="206"/>
      <c r="AT13" s="206"/>
      <c r="AU13" s="206"/>
      <c r="AV13" s="206"/>
      <c r="AW13" s="206"/>
      <c r="AX13" s="206"/>
    </row>
    <row r="14" spans="1:50" x14ac:dyDescent="0.3">
      <c r="A14" s="158" t="s">
        <v>25</v>
      </c>
      <c r="B14" s="167">
        <v>4202270</v>
      </c>
      <c r="C14" s="69">
        <v>3</v>
      </c>
      <c r="D14" s="70">
        <v>2700000</v>
      </c>
      <c r="E14" s="85">
        <v>2025000</v>
      </c>
      <c r="F14" s="185">
        <f t="shared" si="0"/>
        <v>0.64250988156401179</v>
      </c>
      <c r="G14" s="72">
        <v>3</v>
      </c>
      <c r="H14" s="70">
        <v>2700000</v>
      </c>
      <c r="I14" s="70">
        <v>2025000</v>
      </c>
      <c r="J14" s="185">
        <f t="shared" si="1"/>
        <v>0.64250988156401179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5">
        <f t="shared" si="6"/>
        <v>0.64250988156401179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5">
        <f t="shared" si="2"/>
        <v>0.64250988156401179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5">
        <f t="shared" si="3"/>
        <v>6.7499137370992335E-2</v>
      </c>
      <c r="AG14" s="73">
        <v>0</v>
      </c>
      <c r="AH14" s="71">
        <v>0</v>
      </c>
      <c r="AI14" s="72">
        <v>1</v>
      </c>
      <c r="AJ14" s="70">
        <v>283649.59999999998</v>
      </c>
      <c r="AK14" s="70">
        <v>212737.2</v>
      </c>
      <c r="AL14" s="70">
        <v>0</v>
      </c>
      <c r="AM14" s="70">
        <v>0</v>
      </c>
      <c r="AN14" s="185">
        <f t="shared" si="4"/>
        <v>6.7499137370992335E-2</v>
      </c>
      <c r="AO14" s="72">
        <v>1</v>
      </c>
      <c r="AP14" s="70">
        <v>283649.59999999998</v>
      </c>
      <c r="AQ14" s="70">
        <v>212737.2</v>
      </c>
      <c r="AR14" s="185">
        <f t="shared" si="5"/>
        <v>6.7499137370992335E-2</v>
      </c>
      <c r="AS14" s="206"/>
      <c r="AT14" s="206"/>
      <c r="AU14" s="206"/>
      <c r="AV14" s="206"/>
      <c r="AW14" s="206"/>
      <c r="AX14" s="206"/>
    </row>
    <row r="15" spans="1:50" ht="27" x14ac:dyDescent="0.3">
      <c r="A15" s="158" t="s">
        <v>26</v>
      </c>
      <c r="B15" s="167">
        <v>57849820.876726672</v>
      </c>
      <c r="C15" s="69">
        <v>377</v>
      </c>
      <c r="D15" s="70">
        <v>92488422.609999999</v>
      </c>
      <c r="E15" s="85">
        <v>69366316.957499996</v>
      </c>
      <c r="F15" s="185">
        <f t="shared" si="0"/>
        <v>1.5987676575020935</v>
      </c>
      <c r="G15" s="72">
        <v>227</v>
      </c>
      <c r="H15" s="70">
        <v>54987315.470000006</v>
      </c>
      <c r="I15" s="70">
        <v>41240486.602500007</v>
      </c>
      <c r="J15" s="185">
        <f t="shared" si="1"/>
        <v>0.95051833586785972</v>
      </c>
      <c r="K15" s="72">
        <v>118</v>
      </c>
      <c r="L15" s="70">
        <v>29378657.199999996</v>
      </c>
      <c r="M15" s="71">
        <v>22033992.899999999</v>
      </c>
      <c r="N15" s="72">
        <v>140</v>
      </c>
      <c r="O15" s="70">
        <v>28950893.91</v>
      </c>
      <c r="P15" s="70">
        <v>21713170.009999998</v>
      </c>
      <c r="Q15" s="185">
        <f t="shared" si="6"/>
        <v>0.50044915388229172</v>
      </c>
      <c r="R15" s="72">
        <v>13</v>
      </c>
      <c r="S15" s="70">
        <v>2492634.02</v>
      </c>
      <c r="T15" s="71">
        <v>1869475.48</v>
      </c>
      <c r="U15" s="72">
        <v>9</v>
      </c>
      <c r="V15" s="70">
        <v>121810.5</v>
      </c>
      <c r="W15" s="71">
        <v>91357.875</v>
      </c>
      <c r="X15" s="72">
        <v>127</v>
      </c>
      <c r="Y15" s="70">
        <v>26336449.390000001</v>
      </c>
      <c r="Z15" s="70">
        <v>19752336.655000001</v>
      </c>
      <c r="AA15" s="185">
        <f t="shared" si="2"/>
        <v>0.45525550452646796</v>
      </c>
      <c r="AB15" s="72">
        <v>95</v>
      </c>
      <c r="AC15" s="73">
        <v>99</v>
      </c>
      <c r="AD15" s="70">
        <v>18190470.090000004</v>
      </c>
      <c r="AE15" s="70">
        <v>13642852.567500003</v>
      </c>
      <c r="AF15" s="185">
        <f t="shared" si="3"/>
        <v>0.31444298036397444</v>
      </c>
      <c r="AG15" s="73">
        <v>1</v>
      </c>
      <c r="AH15" s="71">
        <v>117000</v>
      </c>
      <c r="AI15" s="72">
        <v>113</v>
      </c>
      <c r="AJ15" s="71">
        <v>21245785.399999999</v>
      </c>
      <c r="AK15" s="97">
        <v>15934338.699999999</v>
      </c>
      <c r="AL15" s="70">
        <v>19340283.600000001</v>
      </c>
      <c r="AM15" s="70">
        <v>14505212.440000001</v>
      </c>
      <c r="AN15" s="185">
        <f t="shared" si="4"/>
        <v>0.36725758313535772</v>
      </c>
      <c r="AO15" s="72">
        <v>73</v>
      </c>
      <c r="AP15" s="70">
        <v>12921423.709999999</v>
      </c>
      <c r="AQ15" s="70">
        <v>9691067.5300000012</v>
      </c>
      <c r="AR15" s="185">
        <f t="shared" si="5"/>
        <v>0.22336151632231527</v>
      </c>
      <c r="AS15" s="206"/>
      <c r="AT15" s="206"/>
      <c r="AU15" s="206"/>
      <c r="AV15" s="206"/>
      <c r="AW15" s="206"/>
      <c r="AX15" s="206"/>
    </row>
    <row r="16" spans="1:50" x14ac:dyDescent="0.3">
      <c r="A16" s="158" t="s">
        <v>27</v>
      </c>
      <c r="B16" s="167">
        <v>37187994.137957059</v>
      </c>
      <c r="C16" s="69">
        <v>499</v>
      </c>
      <c r="D16" s="70">
        <v>63798204.24000001</v>
      </c>
      <c r="E16" s="85">
        <v>47848653.180000007</v>
      </c>
      <c r="F16" s="185">
        <f t="shared" si="0"/>
        <v>1.7155591668463352</v>
      </c>
      <c r="G16" s="72">
        <v>231</v>
      </c>
      <c r="H16" s="70">
        <v>28614641.449999999</v>
      </c>
      <c r="I16" s="70">
        <v>21460981.087499999</v>
      </c>
      <c r="J16" s="185">
        <f t="shared" si="1"/>
        <v>0.76945912554056239</v>
      </c>
      <c r="K16" s="72">
        <v>86</v>
      </c>
      <c r="L16" s="70">
        <v>10016335.27</v>
      </c>
      <c r="M16" s="71">
        <v>7512251.4525000006</v>
      </c>
      <c r="N16" s="72">
        <v>239</v>
      </c>
      <c r="O16" s="70">
        <v>23615476.329999998</v>
      </c>
      <c r="P16" s="70">
        <v>17711606.920000002</v>
      </c>
      <c r="Q16" s="185">
        <f t="shared" si="6"/>
        <v>0.6350295808478722</v>
      </c>
      <c r="R16" s="72">
        <v>11</v>
      </c>
      <c r="S16" s="70">
        <v>1015533.5</v>
      </c>
      <c r="T16" s="71">
        <v>761650.11</v>
      </c>
      <c r="U16" s="72">
        <v>27</v>
      </c>
      <c r="V16" s="70">
        <v>299704.56</v>
      </c>
      <c r="W16" s="71">
        <v>224778.41999999998</v>
      </c>
      <c r="X16" s="72">
        <v>228</v>
      </c>
      <c r="Y16" s="70">
        <v>22300238.270000003</v>
      </c>
      <c r="Z16" s="70">
        <v>16725178.390000001</v>
      </c>
      <c r="AA16" s="185">
        <f t="shared" si="2"/>
        <v>0.59966230464790216</v>
      </c>
      <c r="AB16" s="72">
        <v>187</v>
      </c>
      <c r="AC16" s="73">
        <v>189</v>
      </c>
      <c r="AD16" s="70">
        <v>14893165.449999999</v>
      </c>
      <c r="AE16" s="70">
        <v>11169874.0875</v>
      </c>
      <c r="AF16" s="185">
        <f t="shared" si="3"/>
        <v>0.40048316117160071</v>
      </c>
      <c r="AG16" s="73">
        <v>0</v>
      </c>
      <c r="AH16" s="71">
        <v>0</v>
      </c>
      <c r="AI16" s="72">
        <v>201</v>
      </c>
      <c r="AJ16" s="70">
        <v>16483110.780000001</v>
      </c>
      <c r="AK16" s="70">
        <v>12362332.780000001</v>
      </c>
      <c r="AL16" s="70">
        <v>14457852.640000001</v>
      </c>
      <c r="AM16" s="70">
        <v>10843389.300000001</v>
      </c>
      <c r="AN16" s="185">
        <f t="shared" si="4"/>
        <v>0.44323742546726963</v>
      </c>
      <c r="AO16" s="72">
        <v>164</v>
      </c>
      <c r="AP16" s="70">
        <v>11693290.440000001</v>
      </c>
      <c r="AQ16" s="70">
        <v>8769967.6600000001</v>
      </c>
      <c r="AR16" s="185">
        <f t="shared" si="5"/>
        <v>0.31443724543521129</v>
      </c>
      <c r="AS16" s="206"/>
      <c r="AT16" s="206"/>
      <c r="AU16" s="206"/>
      <c r="AV16" s="206"/>
      <c r="AW16" s="206"/>
      <c r="AX16" s="206"/>
    </row>
    <row r="17" spans="1:50" ht="27" x14ac:dyDescent="0.3">
      <c r="A17" s="158" t="s">
        <v>28</v>
      </c>
      <c r="B17" s="167">
        <v>353406519.35148001</v>
      </c>
      <c r="C17" s="69">
        <v>3361</v>
      </c>
      <c r="D17" s="70">
        <v>325018151</v>
      </c>
      <c r="E17" s="85">
        <v>204323250.75</v>
      </c>
      <c r="F17" s="185">
        <f t="shared" si="0"/>
        <v>0.91967219958597768</v>
      </c>
      <c r="G17" s="110">
        <v>3361</v>
      </c>
      <c r="H17" s="109">
        <v>325018151</v>
      </c>
      <c r="I17" s="109">
        <v>204323250.75</v>
      </c>
      <c r="J17" s="185">
        <f t="shared" si="1"/>
        <v>0.91967219958597768</v>
      </c>
      <c r="K17" s="72">
        <v>108</v>
      </c>
      <c r="L17" s="70">
        <v>8016300</v>
      </c>
      <c r="M17" s="71">
        <v>4579412.5</v>
      </c>
      <c r="N17" s="72">
        <v>3245</v>
      </c>
      <c r="O17" s="70">
        <v>312417300</v>
      </c>
      <c r="P17" s="70">
        <v>196564225</v>
      </c>
      <c r="Q17" s="185">
        <f t="shared" si="6"/>
        <v>0.88401679904859298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3244</v>
      </c>
      <c r="Y17" s="70">
        <v>312300300</v>
      </c>
      <c r="Z17" s="70">
        <v>196505725</v>
      </c>
      <c r="AA17" s="185">
        <f t="shared" si="2"/>
        <v>0.88368573554638397</v>
      </c>
      <c r="AB17" s="72">
        <v>3249</v>
      </c>
      <c r="AC17" s="73">
        <v>3338</v>
      </c>
      <c r="AD17" s="70">
        <v>284259212.5</v>
      </c>
      <c r="AE17" s="70">
        <v>175462809.375</v>
      </c>
      <c r="AF17" s="185">
        <f t="shared" si="3"/>
        <v>0.80434060192673007</v>
      </c>
      <c r="AG17" s="73">
        <v>3</v>
      </c>
      <c r="AH17" s="71">
        <v>160500</v>
      </c>
      <c r="AI17" s="72">
        <v>2911</v>
      </c>
      <c r="AJ17" s="70">
        <v>201895350</v>
      </c>
      <c r="AK17" s="70">
        <v>113702012.5</v>
      </c>
      <c r="AL17" s="70">
        <v>0</v>
      </c>
      <c r="AM17" s="70">
        <v>0</v>
      </c>
      <c r="AN17" s="185">
        <f t="shared" si="4"/>
        <v>0.57128360385226862</v>
      </c>
      <c r="AO17" s="72">
        <v>2907</v>
      </c>
      <c r="AP17" s="70">
        <v>201895350</v>
      </c>
      <c r="AQ17" s="70">
        <v>113702012.5</v>
      </c>
      <c r="AR17" s="185">
        <f t="shared" si="5"/>
        <v>0.57128360385226862</v>
      </c>
      <c r="AS17" s="206"/>
      <c r="AT17" s="206"/>
      <c r="AU17" s="206"/>
      <c r="AV17" s="206"/>
      <c r="AW17" s="206"/>
      <c r="AX17" s="206"/>
    </row>
    <row r="18" spans="1:50" hidden="1" outlineLevel="1" x14ac:dyDescent="0.3">
      <c r="A18" s="159" t="s">
        <v>223</v>
      </c>
      <c r="B18" s="168">
        <v>152234019.35147998</v>
      </c>
      <c r="C18" s="211">
        <v>2745</v>
      </c>
      <c r="D18" s="212">
        <v>157761450</v>
      </c>
      <c r="E18" s="213">
        <v>78880725</v>
      </c>
      <c r="F18" s="214">
        <f t="shared" si="0"/>
        <v>1.0363087742941228</v>
      </c>
      <c r="G18" s="215">
        <v>2745</v>
      </c>
      <c r="H18" s="216">
        <v>157761450</v>
      </c>
      <c r="I18" s="216">
        <v>78880725</v>
      </c>
      <c r="J18" s="214">
        <f t="shared" si="1"/>
        <v>1.0363087742941228</v>
      </c>
      <c r="K18" s="217">
        <v>99</v>
      </c>
      <c r="L18" s="212">
        <v>5731250</v>
      </c>
      <c r="M18" s="218">
        <v>2865625</v>
      </c>
      <c r="N18" s="217">
        <v>2646</v>
      </c>
      <c r="O18" s="212">
        <v>150995000</v>
      </c>
      <c r="P18" s="212">
        <v>75497500</v>
      </c>
      <c r="Q18" s="214">
        <f t="shared" si="6"/>
        <v>0.99186108757583735</v>
      </c>
      <c r="R18" s="217">
        <v>1</v>
      </c>
      <c r="S18" s="212">
        <v>117000</v>
      </c>
      <c r="T18" s="218">
        <v>58500</v>
      </c>
      <c r="U18" s="217">
        <v>0</v>
      </c>
      <c r="V18" s="212">
        <v>0</v>
      </c>
      <c r="W18" s="218">
        <v>0</v>
      </c>
      <c r="X18" s="217">
        <v>2645</v>
      </c>
      <c r="Y18" s="212">
        <v>150878000</v>
      </c>
      <c r="Z18" s="212">
        <v>75439000</v>
      </c>
      <c r="AA18" s="214">
        <f t="shared" si="2"/>
        <v>0.99109253399958397</v>
      </c>
      <c r="AB18" s="72">
        <v>2646</v>
      </c>
      <c r="AC18" s="73">
        <v>2648</v>
      </c>
      <c r="AD18" s="70">
        <v>150926400</v>
      </c>
      <c r="AE18" s="70">
        <v>75463200</v>
      </c>
      <c r="AF18" s="214">
        <f t="shared" si="3"/>
        <v>0.99141046556446144</v>
      </c>
      <c r="AG18" s="73">
        <v>3</v>
      </c>
      <c r="AH18" s="71">
        <v>160500</v>
      </c>
      <c r="AI18" s="72">
        <v>2645</v>
      </c>
      <c r="AJ18" s="70">
        <v>150878000</v>
      </c>
      <c r="AK18" s="70">
        <v>75439000</v>
      </c>
      <c r="AL18" s="70">
        <v>0</v>
      </c>
      <c r="AM18" s="70">
        <v>0</v>
      </c>
      <c r="AN18" s="214">
        <f t="shared" si="4"/>
        <v>0.99109253399958397</v>
      </c>
      <c r="AO18" s="72">
        <v>2645</v>
      </c>
      <c r="AP18" s="70">
        <v>150878000</v>
      </c>
      <c r="AQ18" s="70">
        <v>75439000</v>
      </c>
      <c r="AR18" s="214">
        <f t="shared" si="5"/>
        <v>0.99109253399958397</v>
      </c>
      <c r="AS18" s="206"/>
      <c r="AT18" s="206"/>
      <c r="AU18" s="206"/>
      <c r="AV18" s="206"/>
      <c r="AW18" s="206"/>
      <c r="AX18" s="206"/>
    </row>
    <row r="19" spans="1:50" ht="27" hidden="1" outlineLevel="1" x14ac:dyDescent="0.3">
      <c r="A19" s="159" t="s">
        <v>225</v>
      </c>
      <c r="B19" s="168">
        <v>201172500</v>
      </c>
      <c r="C19" s="211">
        <v>616</v>
      </c>
      <c r="D19" s="212">
        <v>167256701</v>
      </c>
      <c r="E19" s="213">
        <v>125442525.75</v>
      </c>
      <c r="F19" s="214">
        <f t="shared" si="0"/>
        <v>0.83140936758254735</v>
      </c>
      <c r="G19" s="215">
        <v>616</v>
      </c>
      <c r="H19" s="216">
        <v>167256701</v>
      </c>
      <c r="I19" s="216">
        <v>125442525.75</v>
      </c>
      <c r="J19" s="214">
        <f t="shared" si="1"/>
        <v>0.83140936758254735</v>
      </c>
      <c r="K19" s="217">
        <v>9</v>
      </c>
      <c r="L19" s="212">
        <v>2285050</v>
      </c>
      <c r="M19" s="218">
        <v>1713787.5</v>
      </c>
      <c r="N19" s="217">
        <v>599</v>
      </c>
      <c r="O19" s="212">
        <v>161422300</v>
      </c>
      <c r="P19" s="212">
        <v>121066725</v>
      </c>
      <c r="Q19" s="214">
        <f t="shared" si="6"/>
        <v>0.8024073866954976</v>
      </c>
      <c r="R19" s="217">
        <v>0</v>
      </c>
      <c r="S19" s="212">
        <v>0</v>
      </c>
      <c r="T19" s="218">
        <v>0</v>
      </c>
      <c r="U19" s="217">
        <v>0</v>
      </c>
      <c r="V19" s="212">
        <v>0</v>
      </c>
      <c r="W19" s="218">
        <v>0</v>
      </c>
      <c r="X19" s="217">
        <v>599</v>
      </c>
      <c r="Y19" s="212">
        <v>161422300</v>
      </c>
      <c r="Z19" s="212">
        <v>121066725</v>
      </c>
      <c r="AA19" s="214">
        <f t="shared" si="2"/>
        <v>0.8024073866954976</v>
      </c>
      <c r="AB19" s="72">
        <v>603</v>
      </c>
      <c r="AC19" s="73">
        <v>690</v>
      </c>
      <c r="AD19" s="70">
        <v>133332812.5</v>
      </c>
      <c r="AE19" s="70">
        <v>99999609.375</v>
      </c>
      <c r="AF19" s="214">
        <f t="shared" si="3"/>
        <v>0.66277852340652921</v>
      </c>
      <c r="AG19" s="73">
        <v>0</v>
      </c>
      <c r="AH19" s="71">
        <v>0</v>
      </c>
      <c r="AI19" s="72">
        <v>266</v>
      </c>
      <c r="AJ19" s="70">
        <v>51017350</v>
      </c>
      <c r="AK19" s="70">
        <v>38263012.5</v>
      </c>
      <c r="AL19" s="70">
        <v>0</v>
      </c>
      <c r="AM19" s="70">
        <v>0</v>
      </c>
      <c r="AN19" s="214">
        <f t="shared" si="4"/>
        <v>0.25360001988343339</v>
      </c>
      <c r="AO19" s="72">
        <v>262</v>
      </c>
      <c r="AP19" s="70">
        <v>51017350</v>
      </c>
      <c r="AQ19" s="70">
        <v>38263012.5</v>
      </c>
      <c r="AR19" s="214">
        <f t="shared" si="5"/>
        <v>0.25360001988343339</v>
      </c>
      <c r="AS19" s="206"/>
      <c r="AT19" s="206"/>
      <c r="AU19" s="206"/>
      <c r="AV19" s="206"/>
      <c r="AW19" s="206"/>
      <c r="AX19" s="206"/>
    </row>
    <row r="20" spans="1:50" ht="27" collapsed="1" x14ac:dyDescent="0.3">
      <c r="A20" s="158" t="s">
        <v>29</v>
      </c>
      <c r="B20" s="167">
        <v>102260078.07537334</v>
      </c>
      <c r="C20" s="69">
        <v>501</v>
      </c>
      <c r="D20" s="70">
        <v>128666710.12</v>
      </c>
      <c r="E20" s="85">
        <v>96500032.590000004</v>
      </c>
      <c r="F20" s="185">
        <f t="shared" si="0"/>
        <v>1.2582301181616837</v>
      </c>
      <c r="G20" s="72">
        <v>406</v>
      </c>
      <c r="H20" s="70">
        <v>105953783.23999999</v>
      </c>
      <c r="I20" s="70">
        <v>79465337.429999992</v>
      </c>
      <c r="J20" s="185">
        <f t="shared" si="1"/>
        <v>1.0361206957215905</v>
      </c>
      <c r="K20" s="72">
        <v>85</v>
      </c>
      <c r="L20" s="70">
        <v>20606407.400000002</v>
      </c>
      <c r="M20" s="71">
        <v>15454805.550000001</v>
      </c>
      <c r="N20" s="72">
        <v>349</v>
      </c>
      <c r="O20" s="70">
        <v>76563951.909999996</v>
      </c>
      <c r="P20" s="70">
        <v>57422963.590000004</v>
      </c>
      <c r="Q20" s="185">
        <f t="shared" si="6"/>
        <v>0.74871790977478647</v>
      </c>
      <c r="R20" s="72">
        <v>10</v>
      </c>
      <c r="S20" s="70">
        <v>1915683</v>
      </c>
      <c r="T20" s="71">
        <v>1436762.25</v>
      </c>
      <c r="U20" s="72">
        <v>27</v>
      </c>
      <c r="V20" s="70">
        <v>842062.12</v>
      </c>
      <c r="W20" s="71">
        <v>631546.59</v>
      </c>
      <c r="X20" s="72">
        <v>339</v>
      </c>
      <c r="Y20" s="70">
        <v>73806206.790000007</v>
      </c>
      <c r="Z20" s="70">
        <v>55354654.75</v>
      </c>
      <c r="AA20" s="185">
        <f t="shared" si="2"/>
        <v>0.72174995539901021</v>
      </c>
      <c r="AB20" s="72">
        <v>212</v>
      </c>
      <c r="AC20" s="73">
        <v>218</v>
      </c>
      <c r="AD20" s="70">
        <v>43221819.170000002</v>
      </c>
      <c r="AE20" s="70">
        <v>32416364.377499998</v>
      </c>
      <c r="AF20" s="185">
        <f t="shared" si="3"/>
        <v>0.42266561871918662</v>
      </c>
      <c r="AG20" s="73">
        <v>3</v>
      </c>
      <c r="AH20" s="71">
        <v>743286.03</v>
      </c>
      <c r="AI20" s="72">
        <v>256</v>
      </c>
      <c r="AJ20" s="70">
        <v>50322845.099999994</v>
      </c>
      <c r="AK20" s="70">
        <v>37742133.539999999</v>
      </c>
      <c r="AL20" s="70">
        <v>48159529.219999999</v>
      </c>
      <c r="AM20" s="70">
        <v>36119646.719999999</v>
      </c>
      <c r="AN20" s="185">
        <f t="shared" si="4"/>
        <v>0.49210646077258308</v>
      </c>
      <c r="AO20" s="72">
        <v>155</v>
      </c>
      <c r="AP20" s="70">
        <v>28866582.899999999</v>
      </c>
      <c r="AQ20" s="70">
        <v>21649936.969999999</v>
      </c>
      <c r="AR20" s="185">
        <f t="shared" si="5"/>
        <v>0.28228594621962994</v>
      </c>
      <c r="AS20" s="206"/>
      <c r="AT20" s="206"/>
      <c r="AU20" s="206"/>
      <c r="AV20" s="206"/>
      <c r="AW20" s="206"/>
      <c r="AX20" s="206"/>
    </row>
    <row r="21" spans="1:50" ht="27" collapsed="1" x14ac:dyDescent="0.3">
      <c r="A21" s="158" t="s">
        <v>30</v>
      </c>
      <c r="B21" s="167">
        <v>140414850.24972001</v>
      </c>
      <c r="C21" s="69">
        <v>34</v>
      </c>
      <c r="D21" s="70">
        <v>456501382.29000002</v>
      </c>
      <c r="E21" s="85">
        <v>342376036.71750003</v>
      </c>
      <c r="F21" s="185">
        <f t="shared" si="0"/>
        <v>3.2510904756736037</v>
      </c>
      <c r="G21" s="72">
        <v>11</v>
      </c>
      <c r="H21" s="70">
        <v>106392434.73999998</v>
      </c>
      <c r="I21" s="70">
        <v>79794326.054999977</v>
      </c>
      <c r="J21" s="185">
        <f t="shared" si="1"/>
        <v>0.75770073144533467</v>
      </c>
      <c r="K21" s="72">
        <v>22</v>
      </c>
      <c r="L21" s="70">
        <v>156333221.55000001</v>
      </c>
      <c r="M21" s="71">
        <v>117249916.16249999</v>
      </c>
      <c r="N21" s="72">
        <v>9</v>
      </c>
      <c r="O21" s="70">
        <v>273505011.69999999</v>
      </c>
      <c r="P21" s="70">
        <v>205128758.73999998</v>
      </c>
      <c r="Q21" s="185">
        <f t="shared" si="6"/>
        <v>1.9478353693614781</v>
      </c>
      <c r="R21" s="72">
        <v>1</v>
      </c>
      <c r="S21" s="70">
        <v>188897941</v>
      </c>
      <c r="T21" s="71">
        <v>141673455.75</v>
      </c>
      <c r="U21" s="72">
        <v>0</v>
      </c>
      <c r="V21" s="70">
        <v>0</v>
      </c>
      <c r="W21" s="71">
        <v>0</v>
      </c>
      <c r="X21" s="72">
        <v>8</v>
      </c>
      <c r="Y21" s="70">
        <v>84607070.700000003</v>
      </c>
      <c r="Z21" s="70">
        <v>63455302.989999995</v>
      </c>
      <c r="AA21" s="185">
        <f t="shared" si="2"/>
        <v>0.60255073127615089</v>
      </c>
      <c r="AB21" s="72">
        <v>3</v>
      </c>
      <c r="AC21" s="112">
        <v>3</v>
      </c>
      <c r="AD21" s="109">
        <v>252628.01</v>
      </c>
      <c r="AE21" s="109">
        <v>189471.00750000001</v>
      </c>
      <c r="AF21" s="185">
        <f t="shared" si="3"/>
        <v>1.7991545021820352E-3</v>
      </c>
      <c r="AG21" s="73">
        <v>1</v>
      </c>
      <c r="AH21" s="71">
        <v>74853.2</v>
      </c>
      <c r="AI21" s="72">
        <v>4</v>
      </c>
      <c r="AJ21" s="70">
        <v>7540024.8099999996</v>
      </c>
      <c r="AK21" s="70">
        <v>5655018.5999999996</v>
      </c>
      <c r="AL21" s="70">
        <v>7454750</v>
      </c>
      <c r="AM21" s="70">
        <v>5591062.5</v>
      </c>
      <c r="AN21" s="185">
        <f t="shared" si="4"/>
        <v>5.3698200700214291E-2</v>
      </c>
      <c r="AO21" s="72">
        <v>1</v>
      </c>
      <c r="AP21" s="70">
        <v>85274.81</v>
      </c>
      <c r="AQ21" s="70">
        <v>63956.1</v>
      </c>
      <c r="AR21" s="185">
        <f t="shared" si="5"/>
        <v>6.073062062049953E-4</v>
      </c>
      <c r="AS21" s="206"/>
      <c r="AT21" s="206"/>
      <c r="AU21" s="206"/>
      <c r="AV21" s="206"/>
      <c r="AW21" s="206"/>
      <c r="AX21" s="206"/>
    </row>
    <row r="22" spans="1:50" x14ac:dyDescent="0.3">
      <c r="A22" s="158" t="s">
        <v>31</v>
      </c>
      <c r="B22" s="167">
        <v>40673546.322552532</v>
      </c>
      <c r="C22" s="69">
        <v>21</v>
      </c>
      <c r="D22" s="70">
        <v>98157722.769999996</v>
      </c>
      <c r="E22" s="85">
        <v>73618292.077499986</v>
      </c>
      <c r="F22" s="185">
        <f t="shared" si="0"/>
        <v>2.413306230825853</v>
      </c>
      <c r="G22" s="72">
        <v>7</v>
      </c>
      <c r="H22" s="70">
        <v>39508586.519999996</v>
      </c>
      <c r="I22" s="70">
        <v>29631439.889999997</v>
      </c>
      <c r="J22" s="185">
        <f t="shared" si="1"/>
        <v>0.97135829284926178</v>
      </c>
      <c r="K22" s="72">
        <v>3</v>
      </c>
      <c r="L22" s="70">
        <v>6261611.7200000007</v>
      </c>
      <c r="M22" s="71">
        <v>4696208.79</v>
      </c>
      <c r="N22" s="72">
        <v>5</v>
      </c>
      <c r="O22" s="70">
        <v>26890771.059999999</v>
      </c>
      <c r="P22" s="70">
        <v>20168078.289999999</v>
      </c>
      <c r="Q22" s="185">
        <f t="shared" si="6"/>
        <v>0.66113662297230502</v>
      </c>
      <c r="R22" s="72">
        <v>1</v>
      </c>
      <c r="S22" s="70">
        <v>3646826.6</v>
      </c>
      <c r="T22" s="71">
        <v>2735119.95</v>
      </c>
      <c r="U22" s="72">
        <v>3</v>
      </c>
      <c r="V22" s="70">
        <v>12.24</v>
      </c>
      <c r="W22" s="71">
        <v>9.18</v>
      </c>
      <c r="X22" s="72">
        <v>4</v>
      </c>
      <c r="Y22" s="70">
        <v>23243932.219999999</v>
      </c>
      <c r="Z22" s="70">
        <v>17432949.159999996</v>
      </c>
      <c r="AA22" s="185">
        <f t="shared" si="2"/>
        <v>0.57147542620624114</v>
      </c>
      <c r="AB22" s="72">
        <v>1</v>
      </c>
      <c r="AC22" s="73">
        <v>2</v>
      </c>
      <c r="AD22" s="70">
        <v>2403115.2799999998</v>
      </c>
      <c r="AE22" s="70">
        <v>1802336.46</v>
      </c>
      <c r="AF22" s="185">
        <f t="shared" si="3"/>
        <v>5.9083003506569781E-2</v>
      </c>
      <c r="AG22" s="73">
        <v>0</v>
      </c>
      <c r="AH22" s="71">
        <v>0</v>
      </c>
      <c r="AI22" s="72">
        <v>4</v>
      </c>
      <c r="AJ22" s="70">
        <v>7552571.6799999997</v>
      </c>
      <c r="AK22" s="70">
        <v>5664428.7599999998</v>
      </c>
      <c r="AL22" s="70">
        <v>7552563.7599999998</v>
      </c>
      <c r="AM22" s="70">
        <v>5664422.8200000003</v>
      </c>
      <c r="AN22" s="185">
        <f t="shared" si="4"/>
        <v>0.18568756262623393</v>
      </c>
      <c r="AO22" s="72">
        <v>1</v>
      </c>
      <c r="AP22" s="70">
        <v>1094304.76</v>
      </c>
      <c r="AQ22" s="70">
        <v>820728.57</v>
      </c>
      <c r="AR22" s="185">
        <f t="shared" si="5"/>
        <v>2.690458194429025E-2</v>
      </c>
      <c r="AS22" s="206"/>
      <c r="AT22" s="206"/>
      <c r="AU22" s="206"/>
      <c r="AV22" s="206"/>
      <c r="AW22" s="206"/>
      <c r="AX22" s="206"/>
    </row>
    <row r="23" spans="1:50" x14ac:dyDescent="0.3">
      <c r="A23" s="158" t="s">
        <v>32</v>
      </c>
      <c r="B23" s="167">
        <v>8404540</v>
      </c>
      <c r="C23" s="69">
        <v>0</v>
      </c>
      <c r="D23" s="70">
        <v>0</v>
      </c>
      <c r="E23" s="85">
        <v>0</v>
      </c>
      <c r="F23" s="185">
        <f t="shared" si="0"/>
        <v>0</v>
      </c>
      <c r="G23" s="72">
        <v>0</v>
      </c>
      <c r="H23" s="70">
        <v>0</v>
      </c>
      <c r="I23" s="70">
        <v>0</v>
      </c>
      <c r="J23" s="185">
        <f t="shared" si="1"/>
        <v>0</v>
      </c>
      <c r="K23" s="72">
        <v>0</v>
      </c>
      <c r="L23" s="70">
        <v>0</v>
      </c>
      <c r="M23" s="71">
        <v>0</v>
      </c>
      <c r="N23" s="72">
        <v>0</v>
      </c>
      <c r="O23" s="70">
        <v>0</v>
      </c>
      <c r="P23" s="70">
        <v>0</v>
      </c>
      <c r="Q23" s="185">
        <f t="shared" si="6"/>
        <v>0</v>
      </c>
      <c r="R23" s="72">
        <v>0</v>
      </c>
      <c r="S23" s="70">
        <v>0</v>
      </c>
      <c r="T23" s="71">
        <v>0</v>
      </c>
      <c r="U23" s="72">
        <v>0</v>
      </c>
      <c r="V23" s="70">
        <v>0</v>
      </c>
      <c r="W23" s="71">
        <v>0</v>
      </c>
      <c r="X23" s="72">
        <v>0</v>
      </c>
      <c r="Y23" s="70">
        <v>0</v>
      </c>
      <c r="Z23" s="70">
        <v>0</v>
      </c>
      <c r="AA23" s="185">
        <f t="shared" si="2"/>
        <v>0</v>
      </c>
      <c r="AB23" s="72">
        <v>0</v>
      </c>
      <c r="AC23" s="73">
        <v>0</v>
      </c>
      <c r="AD23" s="70">
        <v>0</v>
      </c>
      <c r="AE23" s="70">
        <v>0</v>
      </c>
      <c r="AF23" s="185">
        <f t="shared" si="3"/>
        <v>0</v>
      </c>
      <c r="AG23" s="73">
        <v>0</v>
      </c>
      <c r="AH23" s="71">
        <v>0</v>
      </c>
      <c r="AI23" s="72">
        <v>0</v>
      </c>
      <c r="AJ23" s="70">
        <v>0</v>
      </c>
      <c r="AK23" s="70">
        <v>0</v>
      </c>
      <c r="AL23" s="70">
        <v>0</v>
      </c>
      <c r="AM23" s="70">
        <v>0</v>
      </c>
      <c r="AN23" s="185">
        <f t="shared" si="4"/>
        <v>0</v>
      </c>
      <c r="AO23" s="72">
        <v>0</v>
      </c>
      <c r="AP23" s="70">
        <v>0</v>
      </c>
      <c r="AQ23" s="70">
        <v>0</v>
      </c>
      <c r="AR23" s="185">
        <f t="shared" si="5"/>
        <v>0</v>
      </c>
      <c r="AS23" s="206"/>
      <c r="AT23" s="206"/>
      <c r="AU23" s="206"/>
      <c r="AV23" s="206"/>
      <c r="AW23" s="206"/>
      <c r="AX23" s="206"/>
    </row>
    <row r="24" spans="1:50" x14ac:dyDescent="0.3">
      <c r="A24" s="158" t="s">
        <v>33</v>
      </c>
      <c r="B24" s="167">
        <v>10505675</v>
      </c>
      <c r="C24" s="69">
        <v>95</v>
      </c>
      <c r="D24" s="70">
        <v>18435484.710000001</v>
      </c>
      <c r="E24" s="85">
        <v>13826613.532499999</v>
      </c>
      <c r="F24" s="185">
        <f t="shared" si="0"/>
        <v>1.7548120144588522</v>
      </c>
      <c r="G24" s="72">
        <v>0</v>
      </c>
      <c r="H24" s="70">
        <v>0</v>
      </c>
      <c r="I24" s="70">
        <v>0</v>
      </c>
      <c r="J24" s="185">
        <f t="shared" si="1"/>
        <v>0</v>
      </c>
      <c r="K24" s="72">
        <v>0</v>
      </c>
      <c r="L24" s="70">
        <v>0</v>
      </c>
      <c r="M24" s="71">
        <v>0</v>
      </c>
      <c r="N24" s="72">
        <v>0</v>
      </c>
      <c r="O24" s="70">
        <v>0</v>
      </c>
      <c r="P24" s="70">
        <v>0</v>
      </c>
      <c r="Q24" s="185">
        <f t="shared" si="6"/>
        <v>0</v>
      </c>
      <c r="R24" s="72">
        <v>0</v>
      </c>
      <c r="S24" s="70">
        <v>0</v>
      </c>
      <c r="T24" s="71">
        <v>0</v>
      </c>
      <c r="U24" s="72">
        <v>0</v>
      </c>
      <c r="V24" s="70">
        <v>0</v>
      </c>
      <c r="W24" s="71">
        <v>0</v>
      </c>
      <c r="X24" s="72">
        <v>0</v>
      </c>
      <c r="Y24" s="70">
        <v>0</v>
      </c>
      <c r="Z24" s="70">
        <v>0</v>
      </c>
      <c r="AA24" s="185">
        <f t="shared" si="2"/>
        <v>0</v>
      </c>
      <c r="AB24" s="72">
        <v>0</v>
      </c>
      <c r="AC24" s="73">
        <v>0</v>
      </c>
      <c r="AD24" s="70">
        <v>0</v>
      </c>
      <c r="AE24" s="70">
        <v>0</v>
      </c>
      <c r="AF24" s="185">
        <f t="shared" si="3"/>
        <v>0</v>
      </c>
      <c r="AG24" s="73">
        <v>0</v>
      </c>
      <c r="AH24" s="71">
        <v>0</v>
      </c>
      <c r="AI24" s="72">
        <v>0</v>
      </c>
      <c r="AJ24" s="70">
        <v>0</v>
      </c>
      <c r="AK24" s="70">
        <v>0</v>
      </c>
      <c r="AL24" s="70">
        <v>0</v>
      </c>
      <c r="AM24" s="70">
        <v>0</v>
      </c>
      <c r="AN24" s="185">
        <f t="shared" si="4"/>
        <v>0</v>
      </c>
      <c r="AO24" s="72">
        <v>0</v>
      </c>
      <c r="AP24" s="70">
        <v>0</v>
      </c>
      <c r="AQ24" s="70">
        <v>0</v>
      </c>
      <c r="AR24" s="185">
        <f t="shared" si="5"/>
        <v>0</v>
      </c>
      <c r="AS24" s="206"/>
      <c r="AT24" s="206"/>
      <c r="AU24" s="206"/>
      <c r="AV24" s="206"/>
      <c r="AW24" s="206"/>
      <c r="AX24" s="206"/>
    </row>
    <row r="25" spans="1:50" ht="14" thickBot="1" x14ac:dyDescent="0.35">
      <c r="A25" s="160" t="s">
        <v>34</v>
      </c>
      <c r="B25" s="169">
        <v>5828149.9764880128</v>
      </c>
      <c r="C25" s="95">
        <v>15</v>
      </c>
      <c r="D25" s="91">
        <v>6999331.2599999998</v>
      </c>
      <c r="E25" s="92">
        <v>5249498.4450000003</v>
      </c>
      <c r="F25" s="185">
        <f t="shared" si="0"/>
        <v>1.2009524957725486</v>
      </c>
      <c r="G25" s="93">
        <v>10</v>
      </c>
      <c r="H25" s="91">
        <v>4288122.76</v>
      </c>
      <c r="I25" s="91">
        <v>3216092.07</v>
      </c>
      <c r="J25" s="185">
        <f t="shared" si="1"/>
        <v>0.73576053761471338</v>
      </c>
      <c r="K25" s="93">
        <v>3</v>
      </c>
      <c r="L25" s="91">
        <v>1663861</v>
      </c>
      <c r="M25" s="96">
        <v>1247895.75</v>
      </c>
      <c r="N25" s="93">
        <v>5</v>
      </c>
      <c r="O25" s="91">
        <v>1853602.36</v>
      </c>
      <c r="P25" s="91">
        <v>1390201.76</v>
      </c>
      <c r="Q25" s="185">
        <f t="shared" si="6"/>
        <v>0.31804300978489286</v>
      </c>
      <c r="R25" s="93">
        <v>0</v>
      </c>
      <c r="S25" s="91">
        <v>0</v>
      </c>
      <c r="T25" s="96">
        <v>0</v>
      </c>
      <c r="U25" s="93">
        <v>0</v>
      </c>
      <c r="V25" s="91">
        <v>0</v>
      </c>
      <c r="W25" s="96">
        <v>0</v>
      </c>
      <c r="X25" s="93">
        <v>5</v>
      </c>
      <c r="Y25" s="91">
        <v>1853602.36</v>
      </c>
      <c r="Z25" s="91">
        <v>1390201.76</v>
      </c>
      <c r="AA25" s="185">
        <f t="shared" si="2"/>
        <v>0.31804300978489286</v>
      </c>
      <c r="AB25" s="93">
        <v>3</v>
      </c>
      <c r="AC25" s="94">
        <v>3</v>
      </c>
      <c r="AD25" s="91">
        <v>1150166.78</v>
      </c>
      <c r="AE25" s="91">
        <v>862625.08499999996</v>
      </c>
      <c r="AF25" s="185">
        <f t="shared" si="3"/>
        <v>0.19734680552834358</v>
      </c>
      <c r="AG25" s="94">
        <v>0</v>
      </c>
      <c r="AH25" s="96">
        <v>0</v>
      </c>
      <c r="AI25" s="93">
        <v>3</v>
      </c>
      <c r="AJ25" s="91">
        <v>1148082.95</v>
      </c>
      <c r="AK25" s="91">
        <v>861062.21</v>
      </c>
      <c r="AL25" s="91">
        <v>1108082.95</v>
      </c>
      <c r="AM25" s="91">
        <v>831062.21</v>
      </c>
      <c r="AN25" s="185">
        <f t="shared" si="4"/>
        <v>0.19698925982200335</v>
      </c>
      <c r="AO25" s="93">
        <v>2</v>
      </c>
      <c r="AP25" s="91">
        <v>1052082.95</v>
      </c>
      <c r="AQ25" s="91">
        <v>789062.21</v>
      </c>
      <c r="AR25" s="185">
        <f t="shared" si="5"/>
        <v>0.18051748054602654</v>
      </c>
      <c r="AS25" s="206"/>
      <c r="AT25" s="206"/>
      <c r="AU25" s="206"/>
      <c r="AV25" s="206"/>
      <c r="AW25" s="206"/>
      <c r="AX25" s="206"/>
    </row>
    <row r="26" spans="1:50" s="76" customFormat="1" ht="59.25" customHeight="1" thickBot="1" x14ac:dyDescent="0.35">
      <c r="A26" s="156" t="s">
        <v>180</v>
      </c>
      <c r="B26" s="127">
        <f>SUM(B27+B28+B29+B33+B34+B35+B36+B37)</f>
        <v>871953533.36698866</v>
      </c>
      <c r="C26" s="137">
        <v>2044</v>
      </c>
      <c r="D26" s="138">
        <v>1203776712.6099999</v>
      </c>
      <c r="E26" s="138">
        <v>902832534.45749998</v>
      </c>
      <c r="F26" s="186">
        <f t="shared" si="0"/>
        <v>1.3805514474626863</v>
      </c>
      <c r="G26" s="137">
        <v>1541</v>
      </c>
      <c r="H26" s="138">
        <v>725978097.02999997</v>
      </c>
      <c r="I26" s="138">
        <v>544483572.77249992</v>
      </c>
      <c r="J26" s="186">
        <f t="shared" si="1"/>
        <v>0.83258805572664574</v>
      </c>
      <c r="K26" s="137">
        <v>457</v>
      </c>
      <c r="L26" s="138">
        <v>403141185.07999998</v>
      </c>
      <c r="M26" s="138">
        <v>302355888.80999994</v>
      </c>
      <c r="N26" s="137">
        <v>1485</v>
      </c>
      <c r="O26" s="138">
        <v>576262948.25999999</v>
      </c>
      <c r="P26" s="138">
        <v>432197206.56999999</v>
      </c>
      <c r="Q26" s="186">
        <f t="shared" ref="Q26" si="7">O26/B26</f>
        <v>0.66088722186238547</v>
      </c>
      <c r="R26" s="137">
        <v>21</v>
      </c>
      <c r="S26" s="138">
        <v>8205654.5199999996</v>
      </c>
      <c r="T26" s="138">
        <v>6154240.8374999994</v>
      </c>
      <c r="U26" s="137">
        <v>59</v>
      </c>
      <c r="V26" s="138">
        <v>1436395.9999999998</v>
      </c>
      <c r="W26" s="138">
        <v>1077296.9999999998</v>
      </c>
      <c r="X26" s="137">
        <v>1464</v>
      </c>
      <c r="Y26" s="138">
        <v>566620897.74000001</v>
      </c>
      <c r="Z26" s="138">
        <v>424965668.73250002</v>
      </c>
      <c r="AA26" s="186">
        <f t="shared" si="2"/>
        <v>0.649829235225451</v>
      </c>
      <c r="AB26" s="137">
        <v>329</v>
      </c>
      <c r="AC26" s="137">
        <v>381</v>
      </c>
      <c r="AD26" s="138">
        <v>136766131.87</v>
      </c>
      <c r="AE26" s="138">
        <v>102574598.90250002</v>
      </c>
      <c r="AF26" s="186">
        <f t="shared" si="3"/>
        <v>0.15685025249211043</v>
      </c>
      <c r="AG26" s="137">
        <v>15</v>
      </c>
      <c r="AH26" s="138">
        <v>6080194.7799999993</v>
      </c>
      <c r="AI26" s="137">
        <v>1300</v>
      </c>
      <c r="AJ26" s="138">
        <v>396733648.40999997</v>
      </c>
      <c r="AK26" s="138">
        <v>297550231.92000002</v>
      </c>
      <c r="AL26" s="138">
        <v>128819625.30000001</v>
      </c>
      <c r="AM26" s="138">
        <v>96614718.500000015</v>
      </c>
      <c r="AN26" s="186">
        <f t="shared" si="4"/>
        <v>0.45499402574589065</v>
      </c>
      <c r="AO26" s="137">
        <v>1144</v>
      </c>
      <c r="AP26" s="138">
        <v>300103195.08999997</v>
      </c>
      <c r="AQ26" s="138">
        <v>225077441.72</v>
      </c>
      <c r="AR26" s="186">
        <f t="shared" si="5"/>
        <v>0.34417338035339118</v>
      </c>
      <c r="AS26" s="206"/>
      <c r="AT26" s="206"/>
      <c r="AU26" s="206"/>
      <c r="AV26" s="206"/>
      <c r="AW26" s="206"/>
      <c r="AX26" s="206"/>
    </row>
    <row r="27" spans="1:50" s="75" customFormat="1" x14ac:dyDescent="0.3">
      <c r="A27" s="161" t="s">
        <v>36</v>
      </c>
      <c r="B27" s="166">
        <v>65954924.994953342</v>
      </c>
      <c r="C27" s="200">
        <v>16</v>
      </c>
      <c r="D27" s="146">
        <v>107017992.28</v>
      </c>
      <c r="E27" s="146">
        <v>80263494.209999993</v>
      </c>
      <c r="F27" s="185">
        <f t="shared" si="0"/>
        <v>1.6225928888280696</v>
      </c>
      <c r="G27" s="141">
        <v>7</v>
      </c>
      <c r="H27" s="140">
        <v>39718206.640000001</v>
      </c>
      <c r="I27" s="140">
        <v>29788654.98</v>
      </c>
      <c r="J27" s="185">
        <f t="shared" si="1"/>
        <v>0.6022022865318869</v>
      </c>
      <c r="K27" s="141">
        <v>9</v>
      </c>
      <c r="L27" s="140">
        <v>67299785.640000001</v>
      </c>
      <c r="M27" s="142">
        <v>50474839.229999997</v>
      </c>
      <c r="N27" s="141">
        <v>6</v>
      </c>
      <c r="O27" s="140">
        <v>32076210</v>
      </c>
      <c r="P27" s="140">
        <v>24057157.470000003</v>
      </c>
      <c r="Q27" s="185">
        <f t="shared" ref="Q27:Q58" si="8">O27/$B27</f>
        <v>0.48633532677740698</v>
      </c>
      <c r="R27" s="141">
        <v>0</v>
      </c>
      <c r="S27" s="140">
        <v>0</v>
      </c>
      <c r="T27" s="142">
        <v>0</v>
      </c>
      <c r="U27" s="141">
        <v>0</v>
      </c>
      <c r="V27" s="140">
        <v>0</v>
      </c>
      <c r="W27" s="142">
        <v>0</v>
      </c>
      <c r="X27" s="141">
        <v>6</v>
      </c>
      <c r="Y27" s="140">
        <v>32076210</v>
      </c>
      <c r="Z27" s="140">
        <v>24057157.470000003</v>
      </c>
      <c r="AA27" s="185">
        <f t="shared" si="2"/>
        <v>0.48633532677740698</v>
      </c>
      <c r="AB27" s="141">
        <v>2</v>
      </c>
      <c r="AC27" s="143">
        <v>3</v>
      </c>
      <c r="AD27" s="140">
        <v>7738880.4400000004</v>
      </c>
      <c r="AE27" s="140">
        <v>5804160.3300000001</v>
      </c>
      <c r="AF27" s="185">
        <f t="shared" si="3"/>
        <v>0.11733589933719361</v>
      </c>
      <c r="AG27" s="143">
        <v>0</v>
      </c>
      <c r="AH27" s="142">
        <v>0</v>
      </c>
      <c r="AI27" s="141">
        <v>6</v>
      </c>
      <c r="AJ27" s="140">
        <v>15320351.169999998</v>
      </c>
      <c r="AK27" s="140">
        <v>11490263.32</v>
      </c>
      <c r="AL27" s="140">
        <v>15095590.969999999</v>
      </c>
      <c r="AM27" s="140">
        <v>11321693.18</v>
      </c>
      <c r="AN27" s="185">
        <f t="shared" si="4"/>
        <v>0.23228517311136754</v>
      </c>
      <c r="AO27" s="141">
        <v>1</v>
      </c>
      <c r="AP27" s="140">
        <v>2040507.03</v>
      </c>
      <c r="AQ27" s="140">
        <v>1530380.25</v>
      </c>
      <c r="AR27" s="185">
        <f t="shared" si="5"/>
        <v>3.0937902365230998E-2</v>
      </c>
      <c r="AS27" s="206"/>
      <c r="AT27" s="206"/>
      <c r="AU27" s="206"/>
      <c r="AV27" s="206"/>
      <c r="AW27" s="206"/>
      <c r="AX27" s="206"/>
    </row>
    <row r="28" spans="1:50" s="68" customFormat="1" x14ac:dyDescent="0.35">
      <c r="A28" s="158" t="s">
        <v>37</v>
      </c>
      <c r="B28" s="167">
        <v>11174218.417540001</v>
      </c>
      <c r="C28" s="69">
        <v>34</v>
      </c>
      <c r="D28" s="91">
        <v>17356707.68</v>
      </c>
      <c r="E28" s="91">
        <v>13017530.76</v>
      </c>
      <c r="F28" s="185">
        <f t="shared" si="0"/>
        <v>1.5532815836815432</v>
      </c>
      <c r="G28" s="72">
        <v>13</v>
      </c>
      <c r="H28" s="91">
        <v>10876041.65</v>
      </c>
      <c r="I28" s="91">
        <v>8157031.2375000007</v>
      </c>
      <c r="J28" s="185">
        <f t="shared" si="1"/>
        <v>0.97331564889836442</v>
      </c>
      <c r="K28" s="72">
        <v>21</v>
      </c>
      <c r="L28" s="91">
        <v>6480666.0299999993</v>
      </c>
      <c r="M28" s="71">
        <v>4860499.5225</v>
      </c>
      <c r="N28" s="72">
        <v>11</v>
      </c>
      <c r="O28" s="91">
        <v>7078315.1300000008</v>
      </c>
      <c r="P28" s="91">
        <v>5308736.34</v>
      </c>
      <c r="Q28" s="185">
        <f t="shared" si="8"/>
        <v>0.63345057931651638</v>
      </c>
      <c r="R28" s="93">
        <v>0</v>
      </c>
      <c r="S28" s="91">
        <v>0</v>
      </c>
      <c r="T28" s="71">
        <v>0</v>
      </c>
      <c r="U28" s="72">
        <v>0</v>
      </c>
      <c r="V28" s="91">
        <v>0</v>
      </c>
      <c r="W28" s="71">
        <v>0</v>
      </c>
      <c r="X28" s="72">
        <v>11</v>
      </c>
      <c r="Y28" s="91">
        <v>7078315.1300000008</v>
      </c>
      <c r="Z28" s="91">
        <v>5308736.34</v>
      </c>
      <c r="AA28" s="185">
        <f t="shared" si="2"/>
        <v>0.63345057931651638</v>
      </c>
      <c r="AB28" s="72">
        <v>4</v>
      </c>
      <c r="AC28" s="94">
        <v>4</v>
      </c>
      <c r="AD28" s="91">
        <v>481684.02</v>
      </c>
      <c r="AE28" s="91">
        <v>361263.01500000001</v>
      </c>
      <c r="AF28" s="185">
        <f t="shared" si="3"/>
        <v>4.3106730332379037E-2</v>
      </c>
      <c r="AG28" s="94">
        <v>0</v>
      </c>
      <c r="AH28" s="71">
        <v>0</v>
      </c>
      <c r="AI28" s="72">
        <v>9</v>
      </c>
      <c r="AJ28" s="91">
        <v>1214773.6299999999</v>
      </c>
      <c r="AK28" s="91">
        <v>911080.2</v>
      </c>
      <c r="AL28" s="91">
        <v>1013395.0900000001</v>
      </c>
      <c r="AM28" s="91">
        <v>760046.3</v>
      </c>
      <c r="AN28" s="185">
        <f t="shared" si="4"/>
        <v>0.10871217875007599</v>
      </c>
      <c r="AO28" s="72">
        <v>3</v>
      </c>
      <c r="AP28" s="91">
        <v>266628.53999999998</v>
      </c>
      <c r="AQ28" s="91">
        <v>199971.4</v>
      </c>
      <c r="AR28" s="185">
        <f t="shared" si="5"/>
        <v>2.3861046029087566E-2</v>
      </c>
      <c r="AS28" s="206"/>
      <c r="AT28" s="206"/>
      <c r="AU28" s="206"/>
      <c r="AV28" s="206"/>
      <c r="AW28" s="206"/>
      <c r="AX28" s="206"/>
    </row>
    <row r="29" spans="1:50" s="68" customFormat="1" ht="39" customHeight="1" x14ac:dyDescent="0.35">
      <c r="A29" s="158" t="s">
        <v>38</v>
      </c>
      <c r="B29" s="167">
        <v>500974521.38551521</v>
      </c>
      <c r="C29" s="72">
        <v>1004</v>
      </c>
      <c r="D29" s="97">
        <v>847347828.50999999</v>
      </c>
      <c r="E29" s="97">
        <v>635510871.38249993</v>
      </c>
      <c r="F29" s="185">
        <f t="shared" si="0"/>
        <v>1.691399047932699</v>
      </c>
      <c r="G29" s="72">
        <v>603</v>
      </c>
      <c r="H29" s="97">
        <v>452603360.02999997</v>
      </c>
      <c r="I29" s="97">
        <v>339452520.02250004</v>
      </c>
      <c r="J29" s="185">
        <f t="shared" si="1"/>
        <v>0.90344586542697214</v>
      </c>
      <c r="K29" s="72">
        <v>361</v>
      </c>
      <c r="L29" s="97">
        <v>321005406.72999996</v>
      </c>
      <c r="M29" s="97">
        <v>240754055.04749998</v>
      </c>
      <c r="N29" s="93">
        <v>549</v>
      </c>
      <c r="O29" s="97">
        <v>323223090.59999996</v>
      </c>
      <c r="P29" s="97">
        <v>242417316.69000003</v>
      </c>
      <c r="Q29" s="185">
        <f t="shared" si="8"/>
        <v>0.64518868086560821</v>
      </c>
      <c r="R29" s="72">
        <v>17</v>
      </c>
      <c r="S29" s="97">
        <v>7885455.3199999994</v>
      </c>
      <c r="T29" s="71">
        <v>5914091.4474999998</v>
      </c>
      <c r="U29" s="93">
        <v>58</v>
      </c>
      <c r="V29" s="97">
        <v>1432949.5499999998</v>
      </c>
      <c r="W29" s="97">
        <v>1074712.1624999999</v>
      </c>
      <c r="X29" s="93">
        <v>532</v>
      </c>
      <c r="Y29" s="97">
        <v>313904685.73000002</v>
      </c>
      <c r="Z29" s="97">
        <v>235428513.08000001</v>
      </c>
      <c r="AA29" s="185">
        <f t="shared" si="2"/>
        <v>0.62658812440571354</v>
      </c>
      <c r="AB29" s="93">
        <v>315</v>
      </c>
      <c r="AC29" s="94">
        <v>363</v>
      </c>
      <c r="AD29" s="97">
        <v>125238239.38999999</v>
      </c>
      <c r="AE29" s="97">
        <v>93928679.542500019</v>
      </c>
      <c r="AF29" s="185">
        <f t="shared" si="3"/>
        <v>0.24998923906077317</v>
      </c>
      <c r="AG29" s="93">
        <v>15</v>
      </c>
      <c r="AH29" s="71">
        <v>6080194.7799999993</v>
      </c>
      <c r="AI29" s="93">
        <v>368</v>
      </c>
      <c r="AJ29" s="97">
        <v>168840449.34999996</v>
      </c>
      <c r="AK29" s="97">
        <v>126630336.08999999</v>
      </c>
      <c r="AL29" s="97">
        <v>110367210.04000001</v>
      </c>
      <c r="AM29" s="97">
        <v>82775407.150000006</v>
      </c>
      <c r="AN29" s="185">
        <f t="shared" si="4"/>
        <v>0.33702402446145974</v>
      </c>
      <c r="AO29" s="93">
        <v>226</v>
      </c>
      <c r="AP29" s="97">
        <v>87824270.24999997</v>
      </c>
      <c r="AQ29" s="97">
        <v>65868251.5</v>
      </c>
      <c r="AR29" s="185">
        <f t="shared" si="5"/>
        <v>0.17530685993193756</v>
      </c>
      <c r="AS29" s="206"/>
      <c r="AT29" s="206"/>
      <c r="AU29" s="206"/>
      <c r="AV29" s="206"/>
      <c r="AW29" s="206"/>
      <c r="AX29" s="206"/>
    </row>
    <row r="30" spans="1:50" s="126" customFormat="1" ht="35.25" customHeight="1" outlineLevel="1" x14ac:dyDescent="0.35">
      <c r="A30" s="159" t="s">
        <v>39</v>
      </c>
      <c r="B30" s="168">
        <v>288422913.20916772</v>
      </c>
      <c r="C30" s="69">
        <v>709</v>
      </c>
      <c r="D30" s="70">
        <v>487909847.11000001</v>
      </c>
      <c r="E30" s="70">
        <v>365932385.33249998</v>
      </c>
      <c r="F30" s="185">
        <f t="shared" si="0"/>
        <v>1.6916473163703261</v>
      </c>
      <c r="G30" s="72">
        <v>423</v>
      </c>
      <c r="H30" s="70">
        <v>263709399.61000001</v>
      </c>
      <c r="I30" s="70">
        <v>197782049.70750001</v>
      </c>
      <c r="J30" s="185">
        <f t="shared" si="1"/>
        <v>0.91431501289481409</v>
      </c>
      <c r="K30" s="72">
        <v>273</v>
      </c>
      <c r="L30" s="70">
        <v>218155948.12999997</v>
      </c>
      <c r="M30" s="71">
        <v>163616961.0975</v>
      </c>
      <c r="N30" s="72">
        <v>414</v>
      </c>
      <c r="O30" s="70">
        <v>229608197.01999998</v>
      </c>
      <c r="P30" s="70">
        <v>172206146.70000002</v>
      </c>
      <c r="Q30" s="185">
        <f t="shared" si="8"/>
        <v>0.7960816790359696</v>
      </c>
      <c r="R30" s="72">
        <v>13</v>
      </c>
      <c r="S30" s="70">
        <v>4888414.0299999993</v>
      </c>
      <c r="T30" s="71">
        <v>3666310.4875000003</v>
      </c>
      <c r="U30" s="72">
        <v>56</v>
      </c>
      <c r="V30" s="70">
        <v>1418471.88</v>
      </c>
      <c r="W30" s="71">
        <v>1063853.9099999999</v>
      </c>
      <c r="X30" s="72">
        <v>401</v>
      </c>
      <c r="Y30" s="70">
        <v>223301311.10999998</v>
      </c>
      <c r="Z30" s="70">
        <v>167475982.30250001</v>
      </c>
      <c r="AA30" s="185">
        <f t="shared" si="2"/>
        <v>0.77421487989776738</v>
      </c>
      <c r="AB30" s="72">
        <v>268</v>
      </c>
      <c r="AC30" s="73">
        <v>313</v>
      </c>
      <c r="AD30" s="70">
        <v>113509561.23999999</v>
      </c>
      <c r="AE30" s="70">
        <v>85132170.930000007</v>
      </c>
      <c r="AF30" s="185">
        <f t="shared" si="3"/>
        <v>0.39355250932397839</v>
      </c>
      <c r="AG30" s="73">
        <v>14</v>
      </c>
      <c r="AH30" s="71">
        <v>6043194.7799999993</v>
      </c>
      <c r="AI30" s="72">
        <v>297</v>
      </c>
      <c r="AJ30" s="70">
        <v>134748284.72999999</v>
      </c>
      <c r="AK30" s="70">
        <v>101061212.74000001</v>
      </c>
      <c r="AL30" s="70">
        <v>81747736.75999999</v>
      </c>
      <c r="AM30" s="70">
        <v>61310802.25</v>
      </c>
      <c r="AN30" s="185">
        <f t="shared" si="4"/>
        <v>0.46718994420626675</v>
      </c>
      <c r="AO30" s="72">
        <v>195</v>
      </c>
      <c r="AP30" s="70">
        <v>80339629.399999976</v>
      </c>
      <c r="AQ30" s="70">
        <v>60254770.920000002</v>
      </c>
      <c r="AR30" s="185">
        <f t="shared" si="5"/>
        <v>0.27854801307598165</v>
      </c>
      <c r="AS30" s="206"/>
      <c r="AT30" s="206"/>
      <c r="AU30" s="206"/>
      <c r="AV30" s="206"/>
      <c r="AW30" s="206"/>
      <c r="AX30" s="206"/>
    </row>
    <row r="31" spans="1:50" s="126" customFormat="1" outlineLevel="1" x14ac:dyDescent="0.35">
      <c r="A31" s="159" t="s">
        <v>40</v>
      </c>
      <c r="B31" s="168">
        <v>37424748.555581145</v>
      </c>
      <c r="C31" s="69">
        <v>179</v>
      </c>
      <c r="D31" s="70">
        <v>46521497.069999993</v>
      </c>
      <c r="E31" s="70">
        <v>34891122.802499995</v>
      </c>
      <c r="F31" s="185">
        <f t="shared" si="0"/>
        <v>1.2430677256497493</v>
      </c>
      <c r="G31" s="72">
        <v>123</v>
      </c>
      <c r="H31" s="70">
        <v>30482061.75</v>
      </c>
      <c r="I31" s="70">
        <v>22861546.3125</v>
      </c>
      <c r="J31" s="185">
        <f t="shared" si="1"/>
        <v>0.81448942014212189</v>
      </c>
      <c r="K31" s="72">
        <v>56</v>
      </c>
      <c r="L31" s="70">
        <v>16039435.309999999</v>
      </c>
      <c r="M31" s="71">
        <v>12029576.482500002</v>
      </c>
      <c r="N31" s="72">
        <v>96</v>
      </c>
      <c r="O31" s="70">
        <v>14897391.380000001</v>
      </c>
      <c r="P31" s="70">
        <v>11173043.43</v>
      </c>
      <c r="Q31" s="185">
        <f t="shared" si="8"/>
        <v>0.39806256434496085</v>
      </c>
      <c r="R31" s="72">
        <v>0</v>
      </c>
      <c r="S31" s="70">
        <v>0</v>
      </c>
      <c r="T31" s="71">
        <v>0</v>
      </c>
      <c r="U31" s="72">
        <v>1</v>
      </c>
      <c r="V31" s="70">
        <v>7365.92</v>
      </c>
      <c r="W31" s="71">
        <v>5524.4400000000005</v>
      </c>
      <c r="X31" s="72">
        <v>96</v>
      </c>
      <c r="Y31" s="70">
        <v>14890025.460000001</v>
      </c>
      <c r="Z31" s="70">
        <v>11167518.989999998</v>
      </c>
      <c r="AA31" s="185">
        <f t="shared" si="2"/>
        <v>0.39786574485293247</v>
      </c>
      <c r="AB31" s="72">
        <v>29</v>
      </c>
      <c r="AC31" s="73">
        <v>29</v>
      </c>
      <c r="AD31" s="70">
        <v>4792239.9000000004</v>
      </c>
      <c r="AE31" s="70">
        <v>3594179.9249999998</v>
      </c>
      <c r="AF31" s="185">
        <f t="shared" si="3"/>
        <v>0.12805002264431606</v>
      </c>
      <c r="AG31" s="73">
        <v>0</v>
      </c>
      <c r="AH31" s="71">
        <v>0</v>
      </c>
      <c r="AI31" s="72">
        <v>40</v>
      </c>
      <c r="AJ31" s="70">
        <v>6272013.6399999997</v>
      </c>
      <c r="AK31" s="70">
        <v>4704010.1899999995</v>
      </c>
      <c r="AL31" s="70">
        <v>5122020.7</v>
      </c>
      <c r="AM31" s="70">
        <v>3841515.5</v>
      </c>
      <c r="AN31" s="185">
        <f t="shared" si="4"/>
        <v>0.16759000079012304</v>
      </c>
      <c r="AO31" s="72">
        <v>20</v>
      </c>
      <c r="AP31" s="70">
        <v>2895326.69</v>
      </c>
      <c r="AQ31" s="70">
        <v>2171495</v>
      </c>
      <c r="AR31" s="185">
        <f t="shared" si="5"/>
        <v>7.7363958389727663E-2</v>
      </c>
      <c r="AS31" s="206"/>
      <c r="AT31" s="206"/>
      <c r="AU31" s="206"/>
      <c r="AV31" s="206"/>
      <c r="AW31" s="206"/>
      <c r="AX31" s="206"/>
    </row>
    <row r="32" spans="1:50" s="126" customFormat="1" outlineLevel="1" x14ac:dyDescent="0.35">
      <c r="A32" s="159" t="s">
        <v>41</v>
      </c>
      <c r="B32" s="168">
        <v>175126859.62076634</v>
      </c>
      <c r="C32" s="69">
        <v>116</v>
      </c>
      <c r="D32" s="70">
        <v>312916484.32999998</v>
      </c>
      <c r="E32" s="70">
        <v>234687363.2475</v>
      </c>
      <c r="F32" s="185">
        <f t="shared" si="0"/>
        <v>1.7867989239778197</v>
      </c>
      <c r="G32" s="72">
        <v>57</v>
      </c>
      <c r="H32" s="70">
        <v>158411898.66999999</v>
      </c>
      <c r="I32" s="70">
        <v>118808924.0025</v>
      </c>
      <c r="J32" s="185">
        <f t="shared" si="1"/>
        <v>0.90455512656960635</v>
      </c>
      <c r="K32" s="72">
        <v>32</v>
      </c>
      <c r="L32" s="70">
        <v>86810023.290000007</v>
      </c>
      <c r="M32" s="71">
        <v>65107517.467500001</v>
      </c>
      <c r="N32" s="72">
        <v>39</v>
      </c>
      <c r="O32" s="70">
        <v>78717502.200000003</v>
      </c>
      <c r="P32" s="70">
        <v>59038126.560000002</v>
      </c>
      <c r="Q32" s="185">
        <f t="shared" si="8"/>
        <v>0.44948845865483544</v>
      </c>
      <c r="R32" s="72">
        <v>4</v>
      </c>
      <c r="S32" s="70">
        <v>2997041.29</v>
      </c>
      <c r="T32" s="71">
        <v>2247780.96</v>
      </c>
      <c r="U32" s="72">
        <v>1</v>
      </c>
      <c r="V32" s="70">
        <v>7111.75</v>
      </c>
      <c r="W32" s="71">
        <v>5333.8125</v>
      </c>
      <c r="X32" s="72">
        <v>35</v>
      </c>
      <c r="Y32" s="70">
        <v>75713349.159999996</v>
      </c>
      <c r="Z32" s="70">
        <v>56785011.787500001</v>
      </c>
      <c r="AA32" s="185">
        <f t="shared" si="2"/>
        <v>0.43233430510862647</v>
      </c>
      <c r="AB32" s="72">
        <v>18</v>
      </c>
      <c r="AC32" s="73">
        <v>21</v>
      </c>
      <c r="AD32" s="70">
        <v>6936438.25</v>
      </c>
      <c r="AE32" s="70">
        <v>5202328.6875</v>
      </c>
      <c r="AF32" s="185">
        <f t="shared" si="3"/>
        <v>3.9608077624532959E-2</v>
      </c>
      <c r="AG32" s="73">
        <v>1</v>
      </c>
      <c r="AH32" s="71">
        <v>37000</v>
      </c>
      <c r="AI32" s="72">
        <v>31</v>
      </c>
      <c r="AJ32" s="70">
        <v>27820150.98</v>
      </c>
      <c r="AK32" s="70">
        <v>20865113.16</v>
      </c>
      <c r="AL32" s="70">
        <v>23497452.580000002</v>
      </c>
      <c r="AM32" s="70">
        <v>17623089.399999999</v>
      </c>
      <c r="AN32" s="185">
        <f t="shared" si="4"/>
        <v>0.15885713385281944</v>
      </c>
      <c r="AO32" s="72">
        <v>11</v>
      </c>
      <c r="AP32" s="70">
        <v>4589314.16</v>
      </c>
      <c r="AQ32" s="70">
        <v>3441985.58</v>
      </c>
      <c r="AR32" s="185">
        <f t="shared" si="5"/>
        <v>2.6205655545574601E-2</v>
      </c>
      <c r="AS32" s="206"/>
      <c r="AT32" s="206"/>
      <c r="AU32" s="206"/>
      <c r="AV32" s="206"/>
      <c r="AW32" s="206"/>
      <c r="AX32" s="206"/>
    </row>
    <row r="33" spans="1:50" s="68" customFormat="1" x14ac:dyDescent="0.35">
      <c r="A33" s="158" t="s">
        <v>42</v>
      </c>
      <c r="B33" s="167">
        <v>0</v>
      </c>
      <c r="C33" s="69">
        <v>0</v>
      </c>
      <c r="D33" s="70">
        <v>0</v>
      </c>
      <c r="E33" s="70">
        <v>0</v>
      </c>
      <c r="F33" s="185">
        <v>0</v>
      </c>
      <c r="G33" s="72">
        <v>0</v>
      </c>
      <c r="H33" s="70">
        <v>0</v>
      </c>
      <c r="I33" s="70">
        <v>0</v>
      </c>
      <c r="J33" s="185">
        <v>0</v>
      </c>
      <c r="K33" s="72">
        <v>0</v>
      </c>
      <c r="L33" s="70">
        <v>0</v>
      </c>
      <c r="M33" s="71">
        <v>0</v>
      </c>
      <c r="N33" s="72">
        <v>0</v>
      </c>
      <c r="O33" s="70">
        <v>0</v>
      </c>
      <c r="P33" s="70">
        <v>0</v>
      </c>
      <c r="Q33" s="185">
        <v>0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0</v>
      </c>
      <c r="Y33" s="70">
        <v>0</v>
      </c>
      <c r="Z33" s="70">
        <v>0</v>
      </c>
      <c r="AA33" s="185">
        <v>0</v>
      </c>
      <c r="AB33" s="72">
        <v>0</v>
      </c>
      <c r="AC33" s="73">
        <v>0</v>
      </c>
      <c r="AD33" s="70">
        <v>0</v>
      </c>
      <c r="AE33" s="70">
        <v>0</v>
      </c>
      <c r="AF33" s="185">
        <v>0</v>
      </c>
      <c r="AG33" s="73">
        <v>0</v>
      </c>
      <c r="AH33" s="71">
        <v>0</v>
      </c>
      <c r="AI33" s="72">
        <v>0</v>
      </c>
      <c r="AJ33" s="70">
        <v>0</v>
      </c>
      <c r="AK33" s="70">
        <v>0</v>
      </c>
      <c r="AL33" s="70">
        <v>0</v>
      </c>
      <c r="AM33" s="70">
        <v>0</v>
      </c>
      <c r="AN33" s="185">
        <v>0</v>
      </c>
      <c r="AO33" s="72">
        <v>0</v>
      </c>
      <c r="AP33" s="71">
        <v>0</v>
      </c>
      <c r="AQ33" s="97">
        <v>0</v>
      </c>
      <c r="AR33" s="185">
        <v>0</v>
      </c>
      <c r="AS33" s="206"/>
      <c r="AT33" s="206"/>
      <c r="AU33" s="206"/>
      <c r="AV33" s="206"/>
      <c r="AW33" s="206"/>
      <c r="AX33" s="206"/>
    </row>
    <row r="34" spans="1:50" x14ac:dyDescent="0.3">
      <c r="A34" s="158" t="s">
        <v>43</v>
      </c>
      <c r="B34" s="167">
        <v>218437774.84707341</v>
      </c>
      <c r="C34" s="69">
        <v>965</v>
      </c>
      <c r="D34" s="70">
        <v>219687003.52000001</v>
      </c>
      <c r="E34" s="70">
        <v>164765252.63999999</v>
      </c>
      <c r="F34" s="185">
        <f t="shared" si="0"/>
        <v>1.0057189223512333</v>
      </c>
      <c r="G34" s="72">
        <v>907</v>
      </c>
      <c r="H34" s="70">
        <v>215032706.51999992</v>
      </c>
      <c r="I34" s="70">
        <v>161274529.88999993</v>
      </c>
      <c r="J34" s="185">
        <f t="shared" si="1"/>
        <v>0.98441172398200194</v>
      </c>
      <c r="K34" s="72">
        <v>55</v>
      </c>
      <c r="L34" s="70">
        <v>4388073.3500000006</v>
      </c>
      <c r="M34" s="71">
        <v>3291055.0124999993</v>
      </c>
      <c r="N34" s="72">
        <v>910</v>
      </c>
      <c r="O34" s="70">
        <v>208222883.06000003</v>
      </c>
      <c r="P34" s="70">
        <v>156167158.99000001</v>
      </c>
      <c r="Q34" s="185">
        <f t="shared" si="8"/>
        <v>0.95323660573714986</v>
      </c>
      <c r="R34" s="72">
        <v>3</v>
      </c>
      <c r="S34" s="70">
        <v>245229.2</v>
      </c>
      <c r="T34" s="71">
        <v>183921.89</v>
      </c>
      <c r="U34" s="72">
        <v>1</v>
      </c>
      <c r="V34" s="70">
        <v>3446.45</v>
      </c>
      <c r="W34" s="71">
        <v>2584.8374999999996</v>
      </c>
      <c r="X34" s="72">
        <v>907</v>
      </c>
      <c r="Y34" s="70">
        <v>207974207.41</v>
      </c>
      <c r="Z34" s="70">
        <v>155980652.26250002</v>
      </c>
      <c r="AA34" s="185">
        <f t="shared" si="2"/>
        <v>0.95209817787056805</v>
      </c>
      <c r="AB34" s="72">
        <v>0</v>
      </c>
      <c r="AC34" s="73">
        <v>0</v>
      </c>
      <c r="AD34" s="70">
        <v>0</v>
      </c>
      <c r="AE34" s="70">
        <v>0</v>
      </c>
      <c r="AF34" s="185">
        <f t="shared" si="3"/>
        <v>0</v>
      </c>
      <c r="AG34" s="73">
        <v>0</v>
      </c>
      <c r="AH34" s="71">
        <v>0</v>
      </c>
      <c r="AI34" s="72">
        <v>910</v>
      </c>
      <c r="AJ34" s="70">
        <v>208219436.61000001</v>
      </c>
      <c r="AK34" s="70">
        <v>156164574.12000003</v>
      </c>
      <c r="AL34" s="70">
        <v>0</v>
      </c>
      <c r="AM34" s="70">
        <v>0</v>
      </c>
      <c r="AN34" s="185">
        <f t="shared" si="4"/>
        <v>0.95322082801737396</v>
      </c>
      <c r="AO34" s="72">
        <v>910</v>
      </c>
      <c r="AP34" s="70">
        <v>208219436.60999998</v>
      </c>
      <c r="AQ34" s="70">
        <v>156164574.12</v>
      </c>
      <c r="AR34" s="185">
        <f t="shared" si="5"/>
        <v>0.95322082801737384</v>
      </c>
      <c r="AS34" s="206"/>
      <c r="AT34" s="206"/>
      <c r="AU34" s="206"/>
      <c r="AV34" s="206"/>
      <c r="AW34" s="206"/>
      <c r="AX34" s="206"/>
    </row>
    <row r="35" spans="1:50" x14ac:dyDescent="0.3">
      <c r="A35" s="158" t="s">
        <v>44</v>
      </c>
      <c r="B35" s="167">
        <v>8354593.7219066676</v>
      </c>
      <c r="C35" s="69">
        <v>24</v>
      </c>
      <c r="D35" s="70">
        <v>12327574.620000001</v>
      </c>
      <c r="E35" s="70">
        <v>9245680.9649999999</v>
      </c>
      <c r="F35" s="185">
        <f t="shared" si="0"/>
        <v>1.4755444765286119</v>
      </c>
      <c r="G35" s="72">
        <v>11</v>
      </c>
      <c r="H35" s="70">
        <v>7747782.1900000004</v>
      </c>
      <c r="I35" s="70">
        <v>5810836.6425000001</v>
      </c>
      <c r="J35" s="185">
        <f t="shared" si="1"/>
        <v>0.92736791852420775</v>
      </c>
      <c r="K35" s="72">
        <v>11</v>
      </c>
      <c r="L35" s="70">
        <v>3967253.33</v>
      </c>
      <c r="M35" s="71">
        <v>2975439.9975000001</v>
      </c>
      <c r="N35" s="72">
        <v>9</v>
      </c>
      <c r="O35" s="70">
        <v>5662449.4699999997</v>
      </c>
      <c r="P35" s="70">
        <v>4246837.08</v>
      </c>
      <c r="Q35" s="185">
        <f t="shared" si="8"/>
        <v>0.6777647912611755</v>
      </c>
      <c r="R35" s="72">
        <v>1</v>
      </c>
      <c r="S35" s="70">
        <v>74970</v>
      </c>
      <c r="T35" s="71">
        <v>56227.5</v>
      </c>
      <c r="U35" s="72">
        <v>0</v>
      </c>
      <c r="V35" s="70">
        <v>0</v>
      </c>
      <c r="W35" s="71">
        <v>0</v>
      </c>
      <c r="X35" s="72">
        <v>8</v>
      </c>
      <c r="Y35" s="70">
        <v>5587479.4699999997</v>
      </c>
      <c r="Z35" s="70">
        <v>4190609.58</v>
      </c>
      <c r="AA35" s="185">
        <f t="shared" si="2"/>
        <v>0.66879128488905593</v>
      </c>
      <c r="AB35" s="72">
        <v>8</v>
      </c>
      <c r="AC35" s="73">
        <v>11</v>
      </c>
      <c r="AD35" s="70">
        <v>3307328.02</v>
      </c>
      <c r="AE35" s="70">
        <v>2480496.0149999997</v>
      </c>
      <c r="AF35" s="185">
        <f t="shared" si="3"/>
        <v>0.3958694019228991</v>
      </c>
      <c r="AG35" s="73">
        <v>0</v>
      </c>
      <c r="AH35" s="71">
        <v>0</v>
      </c>
      <c r="AI35" s="72">
        <v>7</v>
      </c>
      <c r="AJ35" s="70">
        <v>3138637.6500000004</v>
      </c>
      <c r="AK35" s="70">
        <v>2353978.19</v>
      </c>
      <c r="AL35" s="70">
        <v>2343429.2000000002</v>
      </c>
      <c r="AM35" s="70">
        <v>1757571.8699999999</v>
      </c>
      <c r="AN35" s="185">
        <f t="shared" si="4"/>
        <v>0.37567807058889602</v>
      </c>
      <c r="AO35" s="72">
        <v>4</v>
      </c>
      <c r="AP35" s="70">
        <v>1752352.66</v>
      </c>
      <c r="AQ35" s="70">
        <v>1314264.4500000002</v>
      </c>
      <c r="AR35" s="185">
        <f t="shared" si="5"/>
        <v>0.20974720235708622</v>
      </c>
      <c r="AS35" s="206"/>
      <c r="AT35" s="206"/>
      <c r="AU35" s="206"/>
      <c r="AV35" s="206"/>
      <c r="AW35" s="206"/>
      <c r="AX35" s="206"/>
    </row>
    <row r="36" spans="1:50" x14ac:dyDescent="0.3">
      <c r="A36" s="160" t="s">
        <v>45</v>
      </c>
      <c r="B36" s="169">
        <v>0</v>
      </c>
      <c r="C36" s="95">
        <v>0</v>
      </c>
      <c r="D36" s="91">
        <v>0</v>
      </c>
      <c r="E36" s="91">
        <v>0</v>
      </c>
      <c r="F36" s="185">
        <v>0</v>
      </c>
      <c r="G36" s="93">
        <v>0</v>
      </c>
      <c r="H36" s="91">
        <v>0</v>
      </c>
      <c r="I36" s="91">
        <v>0</v>
      </c>
      <c r="J36" s="185">
        <v>0</v>
      </c>
      <c r="K36" s="93">
        <v>0</v>
      </c>
      <c r="L36" s="91">
        <v>0</v>
      </c>
      <c r="M36" s="96">
        <v>0</v>
      </c>
      <c r="N36" s="93">
        <v>0</v>
      </c>
      <c r="O36" s="91">
        <v>0</v>
      </c>
      <c r="P36" s="91">
        <v>0</v>
      </c>
      <c r="Q36" s="185">
        <v>0</v>
      </c>
      <c r="R36" s="93">
        <v>0</v>
      </c>
      <c r="S36" s="91">
        <v>0</v>
      </c>
      <c r="T36" s="96">
        <v>0</v>
      </c>
      <c r="U36" s="93">
        <v>0</v>
      </c>
      <c r="V36" s="91">
        <v>0</v>
      </c>
      <c r="W36" s="96">
        <v>0</v>
      </c>
      <c r="X36" s="93">
        <v>0</v>
      </c>
      <c r="Y36" s="91">
        <v>0</v>
      </c>
      <c r="Z36" s="91">
        <v>0</v>
      </c>
      <c r="AA36" s="185">
        <v>0</v>
      </c>
      <c r="AB36" s="93">
        <v>0</v>
      </c>
      <c r="AC36" s="94">
        <v>0</v>
      </c>
      <c r="AD36" s="91">
        <v>0</v>
      </c>
      <c r="AE36" s="91">
        <v>0</v>
      </c>
      <c r="AF36" s="185">
        <v>0</v>
      </c>
      <c r="AG36" s="94">
        <v>0</v>
      </c>
      <c r="AH36" s="96">
        <v>0</v>
      </c>
      <c r="AI36" s="93">
        <v>0</v>
      </c>
      <c r="AJ36" s="91">
        <v>0</v>
      </c>
      <c r="AK36" s="91">
        <v>0</v>
      </c>
      <c r="AL36" s="91">
        <v>0</v>
      </c>
      <c r="AM36" s="91">
        <v>0</v>
      </c>
      <c r="AN36" s="185">
        <v>0</v>
      </c>
      <c r="AO36" s="93">
        <v>0</v>
      </c>
      <c r="AP36" s="91">
        <v>0</v>
      </c>
      <c r="AQ36" s="91">
        <v>0</v>
      </c>
      <c r="AR36" s="185">
        <v>0</v>
      </c>
      <c r="AS36" s="206"/>
      <c r="AT36" s="206"/>
      <c r="AU36" s="206"/>
      <c r="AV36" s="206"/>
      <c r="AW36" s="206"/>
      <c r="AX36" s="206"/>
    </row>
    <row r="37" spans="1:50" ht="14" thickBot="1" x14ac:dyDescent="0.35">
      <c r="A37" s="160" t="s">
        <v>224</v>
      </c>
      <c r="B37" s="169">
        <v>67057500.000000007</v>
      </c>
      <c r="C37" s="95">
        <v>1</v>
      </c>
      <c r="D37" s="91">
        <v>39606</v>
      </c>
      <c r="E37" s="91">
        <v>29704.5</v>
      </c>
      <c r="F37" s="185">
        <f t="shared" si="0"/>
        <v>5.9062744659434065E-4</v>
      </c>
      <c r="G37" s="93">
        <v>0</v>
      </c>
      <c r="H37" s="91">
        <v>0</v>
      </c>
      <c r="I37" s="91">
        <v>0</v>
      </c>
      <c r="J37" s="185">
        <v>0</v>
      </c>
      <c r="K37" s="93">
        <v>0</v>
      </c>
      <c r="L37" s="91">
        <v>0</v>
      </c>
      <c r="M37" s="96">
        <v>0</v>
      </c>
      <c r="N37" s="93">
        <v>0</v>
      </c>
      <c r="O37" s="91">
        <v>0</v>
      </c>
      <c r="P37" s="91">
        <v>0</v>
      </c>
      <c r="Q37" s="185">
        <f t="shared" si="8"/>
        <v>0</v>
      </c>
      <c r="R37" s="93">
        <v>0</v>
      </c>
      <c r="S37" s="91">
        <v>0</v>
      </c>
      <c r="T37" s="96">
        <v>0</v>
      </c>
      <c r="U37" s="93">
        <v>0</v>
      </c>
      <c r="V37" s="91">
        <v>0</v>
      </c>
      <c r="W37" s="96">
        <v>0</v>
      </c>
      <c r="X37" s="93">
        <v>0</v>
      </c>
      <c r="Y37" s="91">
        <v>0</v>
      </c>
      <c r="Z37" s="91">
        <v>0</v>
      </c>
      <c r="AA37" s="185">
        <f t="shared" si="2"/>
        <v>0</v>
      </c>
      <c r="AB37" s="93">
        <v>0</v>
      </c>
      <c r="AC37" s="94">
        <v>0</v>
      </c>
      <c r="AD37" s="91">
        <v>0</v>
      </c>
      <c r="AE37" s="91">
        <v>0</v>
      </c>
      <c r="AF37" s="185">
        <f t="shared" si="3"/>
        <v>0</v>
      </c>
      <c r="AG37" s="94">
        <v>0</v>
      </c>
      <c r="AH37" s="96">
        <v>0</v>
      </c>
      <c r="AI37" s="93">
        <v>0</v>
      </c>
      <c r="AJ37" s="91">
        <v>0</v>
      </c>
      <c r="AK37" s="91">
        <v>0</v>
      </c>
      <c r="AL37" s="91">
        <v>0</v>
      </c>
      <c r="AM37" s="91">
        <v>0</v>
      </c>
      <c r="AN37" s="185">
        <f t="shared" si="4"/>
        <v>0</v>
      </c>
      <c r="AO37" s="93">
        <v>0</v>
      </c>
      <c r="AP37" s="91">
        <v>0</v>
      </c>
      <c r="AQ37" s="91">
        <v>0</v>
      </c>
      <c r="AR37" s="185">
        <f t="shared" si="5"/>
        <v>0</v>
      </c>
      <c r="AS37" s="206"/>
      <c r="AT37" s="206"/>
      <c r="AU37" s="206"/>
      <c r="AV37" s="206"/>
      <c r="AW37" s="206"/>
      <c r="AX37" s="206"/>
    </row>
    <row r="38" spans="1:50" s="76" customFormat="1" ht="27.5" thickBot="1" x14ac:dyDescent="0.35">
      <c r="A38" s="156" t="s">
        <v>181</v>
      </c>
      <c r="B38" s="127">
        <f>B39+B42</f>
        <v>131902758.39751589</v>
      </c>
      <c r="C38" s="137">
        <v>56</v>
      </c>
      <c r="D38" s="138">
        <v>112397643.53</v>
      </c>
      <c r="E38" s="138">
        <v>88015910.358999997</v>
      </c>
      <c r="F38" s="186">
        <f t="shared" si="0"/>
        <v>0.85212504192874239</v>
      </c>
      <c r="G38" s="137">
        <v>56</v>
      </c>
      <c r="H38" s="138">
        <v>112397643.53</v>
      </c>
      <c r="I38" s="138">
        <v>88015910.358999997</v>
      </c>
      <c r="J38" s="186">
        <f t="shared" si="1"/>
        <v>0.85212504192874239</v>
      </c>
      <c r="K38" s="137">
        <v>3</v>
      </c>
      <c r="L38" s="138">
        <v>1073500</v>
      </c>
      <c r="M38" s="138">
        <v>966150</v>
      </c>
      <c r="N38" s="137">
        <v>50</v>
      </c>
      <c r="O38" s="138">
        <v>108170727.78999999</v>
      </c>
      <c r="P38" s="138">
        <v>84569304.960000008</v>
      </c>
      <c r="Q38" s="186">
        <f t="shared" ref="Q38" si="9">O38/B38</f>
        <v>0.82007934560402007</v>
      </c>
      <c r="R38" s="137">
        <v>1</v>
      </c>
      <c r="S38" s="138">
        <v>960000</v>
      </c>
      <c r="T38" s="138">
        <v>672000</v>
      </c>
      <c r="U38" s="137">
        <v>3</v>
      </c>
      <c r="V38" s="138">
        <v>591011.5</v>
      </c>
      <c r="W38" s="138">
        <v>531910.35</v>
      </c>
      <c r="X38" s="137">
        <v>49</v>
      </c>
      <c r="Y38" s="138">
        <v>106619716.28999999</v>
      </c>
      <c r="Z38" s="138">
        <v>83365394.609999985</v>
      </c>
      <c r="AA38" s="186">
        <f t="shared" si="2"/>
        <v>0.80832059606122642</v>
      </c>
      <c r="AB38" s="137">
        <v>46</v>
      </c>
      <c r="AC38" s="137">
        <v>98</v>
      </c>
      <c r="AD38" s="138">
        <v>41320262.789999999</v>
      </c>
      <c r="AE38" s="138">
        <v>35126974.842</v>
      </c>
      <c r="AF38" s="186">
        <f t="shared" si="3"/>
        <v>0.31326306812684651</v>
      </c>
      <c r="AG38" s="137">
        <v>1</v>
      </c>
      <c r="AH38" s="138">
        <v>139922.82999999999</v>
      </c>
      <c r="AI38" s="137">
        <v>43</v>
      </c>
      <c r="AJ38" s="138">
        <v>52080120.090000004</v>
      </c>
      <c r="AK38" s="138">
        <v>43637261.109999999</v>
      </c>
      <c r="AL38" s="138">
        <v>4000000</v>
      </c>
      <c r="AM38" s="138">
        <v>3200000</v>
      </c>
      <c r="AN38" s="186">
        <f t="shared" si="4"/>
        <v>0.39483723253948888</v>
      </c>
      <c r="AO38" s="137">
        <v>43</v>
      </c>
      <c r="AP38" s="138">
        <v>49926114.619999997</v>
      </c>
      <c r="AQ38" s="138">
        <v>41914056.730000004</v>
      </c>
      <c r="AR38" s="186">
        <f t="shared" si="5"/>
        <v>0.37850697913031855</v>
      </c>
      <c r="AS38" s="206"/>
      <c r="AT38" s="206"/>
      <c r="AU38" s="206"/>
      <c r="AV38" s="206"/>
      <c r="AW38" s="206"/>
      <c r="AX38" s="206"/>
    </row>
    <row r="39" spans="1:50" s="75" customFormat="1" x14ac:dyDescent="0.3">
      <c r="A39" s="161" t="s">
        <v>47</v>
      </c>
      <c r="B39" s="166">
        <v>91125611.119185984</v>
      </c>
      <c r="C39" s="139">
        <v>53</v>
      </c>
      <c r="D39" s="144">
        <v>75331955.349999994</v>
      </c>
      <c r="E39" s="144">
        <v>58363359.814999998</v>
      </c>
      <c r="F39" s="185">
        <f t="shared" si="0"/>
        <v>0.8266825805038609</v>
      </c>
      <c r="G39" s="147">
        <v>53</v>
      </c>
      <c r="H39" s="207">
        <v>75331955.349999994</v>
      </c>
      <c r="I39" s="207">
        <v>58363359.814999998</v>
      </c>
      <c r="J39" s="185">
        <f t="shared" si="1"/>
        <v>0.8266825805038609</v>
      </c>
      <c r="K39" s="141">
        <v>3</v>
      </c>
      <c r="L39" s="140">
        <v>1073500</v>
      </c>
      <c r="M39" s="142">
        <v>966150</v>
      </c>
      <c r="N39" s="141">
        <v>47</v>
      </c>
      <c r="O39" s="145">
        <v>72276887.549999997</v>
      </c>
      <c r="P39" s="145">
        <v>55854232.780000001</v>
      </c>
      <c r="Q39" s="185">
        <f t="shared" si="8"/>
        <v>0.79315668407937301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46</v>
      </c>
      <c r="Y39" s="145">
        <v>70725876.049999997</v>
      </c>
      <c r="Z39" s="145">
        <v>54650322.429999992</v>
      </c>
      <c r="AA39" s="185">
        <f t="shared" si="2"/>
        <v>0.77613609589400123</v>
      </c>
      <c r="AB39" s="141">
        <v>44</v>
      </c>
      <c r="AC39" s="141">
        <v>94</v>
      </c>
      <c r="AD39" s="145">
        <v>20733246.099999998</v>
      </c>
      <c r="AE39" s="145">
        <v>18657361.489999998</v>
      </c>
      <c r="AF39" s="185">
        <f t="shared" si="3"/>
        <v>0.22752380856883744</v>
      </c>
      <c r="AG39" s="143">
        <v>1</v>
      </c>
      <c r="AH39" s="142">
        <v>139922.82999999999</v>
      </c>
      <c r="AI39" s="141">
        <v>40</v>
      </c>
      <c r="AJ39" s="145">
        <v>19757251.739999998</v>
      </c>
      <c r="AK39" s="145">
        <v>17778966.449999999</v>
      </c>
      <c r="AL39" s="145">
        <v>0</v>
      </c>
      <c r="AM39" s="145">
        <v>0</v>
      </c>
      <c r="AN39" s="185">
        <f t="shared" si="4"/>
        <v>0.2168133798758165</v>
      </c>
      <c r="AO39" s="141">
        <v>40</v>
      </c>
      <c r="AP39" s="145">
        <v>19757251.739999998</v>
      </c>
      <c r="AQ39" s="145">
        <v>17778966.449999999</v>
      </c>
      <c r="AR39" s="185">
        <f t="shared" si="5"/>
        <v>0.2168133798758165</v>
      </c>
      <c r="AS39" s="206"/>
      <c r="AT39" s="206"/>
      <c r="AU39" s="206"/>
      <c r="AV39" s="206"/>
      <c r="AW39" s="206"/>
      <c r="AX39" s="206"/>
    </row>
    <row r="40" spans="1:50" s="124" customFormat="1" ht="37.5" customHeight="1" outlineLevel="1" x14ac:dyDescent="0.3">
      <c r="A40" s="162" t="s">
        <v>48</v>
      </c>
      <c r="B40" s="168">
        <v>40034726.986586884</v>
      </c>
      <c r="C40" s="180">
        <v>49</v>
      </c>
      <c r="D40" s="181">
        <v>28154955.350000001</v>
      </c>
      <c r="E40" s="181">
        <v>25339459.815000001</v>
      </c>
      <c r="F40" s="185">
        <f t="shared" si="0"/>
        <v>0.70326332834573735</v>
      </c>
      <c r="G40" s="110">
        <v>49</v>
      </c>
      <c r="H40" s="109">
        <v>28154955.350000001</v>
      </c>
      <c r="I40" s="109">
        <v>25339459.815000001</v>
      </c>
      <c r="J40" s="185">
        <f t="shared" si="1"/>
        <v>0.70326332834573735</v>
      </c>
      <c r="K40" s="182">
        <v>3</v>
      </c>
      <c r="L40" s="181">
        <v>1073500</v>
      </c>
      <c r="M40" s="183">
        <v>966150</v>
      </c>
      <c r="N40" s="182">
        <v>44</v>
      </c>
      <c r="O40" s="181">
        <v>26302057.550000001</v>
      </c>
      <c r="P40" s="181">
        <v>23671851.779999997</v>
      </c>
      <c r="Q40" s="185">
        <f t="shared" si="8"/>
        <v>0.65698106443468851</v>
      </c>
      <c r="R40" s="182">
        <v>0</v>
      </c>
      <c r="S40" s="181">
        <v>0</v>
      </c>
      <c r="T40" s="183">
        <v>0</v>
      </c>
      <c r="U40" s="182">
        <v>3</v>
      </c>
      <c r="V40" s="181">
        <v>591011.5</v>
      </c>
      <c r="W40" s="183">
        <v>531910.35</v>
      </c>
      <c r="X40" s="182">
        <v>44</v>
      </c>
      <c r="Y40" s="181">
        <v>25711046.050000001</v>
      </c>
      <c r="Z40" s="181">
        <v>23139941.429999996</v>
      </c>
      <c r="AA40" s="185">
        <f t="shared" si="2"/>
        <v>0.64221859333808251</v>
      </c>
      <c r="AB40" s="182">
        <v>43</v>
      </c>
      <c r="AC40" s="184">
        <v>93</v>
      </c>
      <c r="AD40" s="181">
        <v>20720446.099999998</v>
      </c>
      <c r="AE40" s="181">
        <v>18648401.489999998</v>
      </c>
      <c r="AF40" s="185">
        <f t="shared" si="3"/>
        <v>0.51756181844182714</v>
      </c>
      <c r="AG40" s="184">
        <v>1</v>
      </c>
      <c r="AH40" s="183">
        <v>139922.82999999999</v>
      </c>
      <c r="AI40" s="182">
        <v>39</v>
      </c>
      <c r="AJ40" s="181">
        <v>19744451.739999998</v>
      </c>
      <c r="AK40" s="181">
        <v>17770006.449999999</v>
      </c>
      <c r="AL40" s="181">
        <v>0</v>
      </c>
      <c r="AM40" s="181">
        <v>0</v>
      </c>
      <c r="AN40" s="185">
        <f t="shared" si="4"/>
        <v>0.49318312440634654</v>
      </c>
      <c r="AO40" s="182">
        <v>39</v>
      </c>
      <c r="AP40" s="181">
        <v>19744451.739999998</v>
      </c>
      <c r="AQ40" s="181">
        <v>17770006.449999999</v>
      </c>
      <c r="AR40" s="185">
        <f t="shared" si="5"/>
        <v>0.49318312440634654</v>
      </c>
      <c r="AS40" s="206"/>
      <c r="AT40" s="206"/>
      <c r="AU40" s="206"/>
      <c r="AV40" s="206"/>
      <c r="AW40" s="206"/>
      <c r="AX40" s="206"/>
    </row>
    <row r="41" spans="1:50" s="124" customFormat="1" outlineLevel="1" x14ac:dyDescent="0.3">
      <c r="A41" s="162" t="s">
        <v>49</v>
      </c>
      <c r="B41" s="168">
        <v>51090884.132599108</v>
      </c>
      <c r="C41" s="118">
        <v>4</v>
      </c>
      <c r="D41" s="119">
        <v>47177000</v>
      </c>
      <c r="E41" s="119">
        <v>33023899.999999996</v>
      </c>
      <c r="F41" s="185">
        <f t="shared" si="0"/>
        <v>0.92339368951922662</v>
      </c>
      <c r="G41" s="115">
        <v>4</v>
      </c>
      <c r="H41" s="114">
        <v>47177000</v>
      </c>
      <c r="I41" s="114">
        <v>33023899.999999996</v>
      </c>
      <c r="J41" s="185">
        <f t="shared" si="1"/>
        <v>0.92339368951922662</v>
      </c>
      <c r="K41" s="120">
        <v>0</v>
      </c>
      <c r="L41" s="119">
        <v>0</v>
      </c>
      <c r="M41" s="121">
        <v>0</v>
      </c>
      <c r="N41" s="120">
        <v>3</v>
      </c>
      <c r="O41" s="119">
        <v>45974830</v>
      </c>
      <c r="P41" s="119">
        <v>32182381</v>
      </c>
      <c r="Q41" s="185">
        <f t="shared" si="8"/>
        <v>0.89986366023102837</v>
      </c>
      <c r="R41" s="120">
        <v>1</v>
      </c>
      <c r="S41" s="119">
        <v>960000</v>
      </c>
      <c r="T41" s="121">
        <v>672000</v>
      </c>
      <c r="U41" s="120">
        <v>0</v>
      </c>
      <c r="V41" s="119">
        <v>0</v>
      </c>
      <c r="W41" s="121">
        <v>0</v>
      </c>
      <c r="X41" s="120">
        <v>2</v>
      </c>
      <c r="Y41" s="119">
        <v>45014830</v>
      </c>
      <c r="Z41" s="181">
        <v>31510381</v>
      </c>
      <c r="AA41" s="185">
        <f t="shared" si="2"/>
        <v>0.88107361546475538</v>
      </c>
      <c r="AB41" s="120">
        <v>1</v>
      </c>
      <c r="AC41" s="122">
        <v>1</v>
      </c>
      <c r="AD41" s="119">
        <v>12800</v>
      </c>
      <c r="AE41" s="119">
        <v>8960</v>
      </c>
      <c r="AF41" s="185">
        <f t="shared" si="3"/>
        <v>2.5053393021697224E-4</v>
      </c>
      <c r="AG41" s="122">
        <v>0</v>
      </c>
      <c r="AH41" s="121">
        <v>0</v>
      </c>
      <c r="AI41" s="120">
        <v>1</v>
      </c>
      <c r="AJ41" s="119">
        <v>12800</v>
      </c>
      <c r="AK41" s="119">
        <v>8960</v>
      </c>
      <c r="AL41" s="119">
        <v>0</v>
      </c>
      <c r="AM41" s="119">
        <v>0</v>
      </c>
      <c r="AN41" s="185">
        <f t="shared" si="4"/>
        <v>2.5053393021697224E-4</v>
      </c>
      <c r="AO41" s="120">
        <v>1</v>
      </c>
      <c r="AP41" s="119">
        <v>12800</v>
      </c>
      <c r="AQ41" s="119">
        <v>8960</v>
      </c>
      <c r="AR41" s="185">
        <f t="shared" si="5"/>
        <v>2.5053393021697224E-4</v>
      </c>
      <c r="AS41" s="206"/>
      <c r="AT41" s="206"/>
      <c r="AU41" s="206"/>
      <c r="AV41" s="206"/>
      <c r="AW41" s="206"/>
      <c r="AX41" s="206"/>
    </row>
    <row r="42" spans="1:50" s="75" customFormat="1" ht="14" thickBot="1" x14ac:dyDescent="0.35">
      <c r="A42" s="163" t="s">
        <v>50</v>
      </c>
      <c r="B42" s="169">
        <v>40777147.278329909</v>
      </c>
      <c r="C42" s="118">
        <v>3</v>
      </c>
      <c r="D42" s="119">
        <v>37065688.18</v>
      </c>
      <c r="E42" s="119">
        <v>29652550.544</v>
      </c>
      <c r="F42" s="185">
        <f t="shared" si="0"/>
        <v>0.90898188455909279</v>
      </c>
      <c r="G42" s="115">
        <v>3</v>
      </c>
      <c r="H42" s="114">
        <v>37065688.18</v>
      </c>
      <c r="I42" s="114">
        <v>29652550.544</v>
      </c>
      <c r="J42" s="185">
        <f t="shared" si="1"/>
        <v>0.90898188455909279</v>
      </c>
      <c r="K42" s="120">
        <v>0</v>
      </c>
      <c r="L42" s="119">
        <v>0</v>
      </c>
      <c r="M42" s="121">
        <v>0</v>
      </c>
      <c r="N42" s="120">
        <v>3</v>
      </c>
      <c r="O42" s="119">
        <v>35893840.240000002</v>
      </c>
      <c r="P42" s="119">
        <v>28715072.18</v>
      </c>
      <c r="Q42" s="185">
        <f t="shared" si="8"/>
        <v>0.88024402479657937</v>
      </c>
      <c r="R42" s="120">
        <v>0</v>
      </c>
      <c r="S42" s="119">
        <v>0</v>
      </c>
      <c r="T42" s="121">
        <v>0</v>
      </c>
      <c r="U42" s="120">
        <v>0</v>
      </c>
      <c r="V42" s="119">
        <v>0</v>
      </c>
      <c r="W42" s="121">
        <v>0</v>
      </c>
      <c r="X42" s="120">
        <v>3</v>
      </c>
      <c r="Y42" s="119">
        <v>35893840.240000002</v>
      </c>
      <c r="Z42" s="119">
        <v>28715072.18</v>
      </c>
      <c r="AA42" s="185">
        <f t="shared" si="2"/>
        <v>0.88024402479657937</v>
      </c>
      <c r="AB42" s="120">
        <v>2</v>
      </c>
      <c r="AC42" s="122">
        <v>4</v>
      </c>
      <c r="AD42" s="119">
        <v>20587016.690000001</v>
      </c>
      <c r="AE42" s="119">
        <v>16469613.352000002</v>
      </c>
      <c r="AF42" s="185">
        <f t="shared" si="3"/>
        <v>0.50486652608336102</v>
      </c>
      <c r="AG42" s="122">
        <v>0</v>
      </c>
      <c r="AH42" s="121">
        <v>0</v>
      </c>
      <c r="AI42" s="120">
        <v>3</v>
      </c>
      <c r="AJ42" s="119">
        <v>32322868.350000001</v>
      </c>
      <c r="AK42" s="119">
        <v>25858294.66</v>
      </c>
      <c r="AL42" s="119">
        <v>4000000</v>
      </c>
      <c r="AM42" s="119">
        <v>3200000</v>
      </c>
      <c r="AN42" s="185">
        <f t="shared" si="4"/>
        <v>0.79267115302048752</v>
      </c>
      <c r="AO42" s="120">
        <v>3</v>
      </c>
      <c r="AP42" s="119">
        <v>30168862.879999999</v>
      </c>
      <c r="AQ42" s="119">
        <v>24135090.280000001</v>
      </c>
      <c r="AR42" s="185">
        <f t="shared" si="5"/>
        <v>0.73984731384170555</v>
      </c>
      <c r="AS42" s="206"/>
      <c r="AT42" s="206"/>
      <c r="AU42" s="206"/>
      <c r="AV42" s="206"/>
      <c r="AW42" s="206"/>
      <c r="AX42" s="206"/>
    </row>
    <row r="43" spans="1:50" s="76" customFormat="1" ht="27.5" thickBot="1" x14ac:dyDescent="0.35">
      <c r="A43" s="156" t="s">
        <v>182</v>
      </c>
      <c r="B43" s="127">
        <f>SUM(B44:B46)</f>
        <v>414029052.90573537</v>
      </c>
      <c r="C43" s="137">
        <v>3083</v>
      </c>
      <c r="D43" s="138">
        <v>446019060.12</v>
      </c>
      <c r="E43" s="138">
        <v>378736571.66499996</v>
      </c>
      <c r="F43" s="186">
        <f t="shared" si="0"/>
        <v>1.0772651266614084</v>
      </c>
      <c r="G43" s="137">
        <v>3023</v>
      </c>
      <c r="H43" s="138">
        <v>439006789.55999994</v>
      </c>
      <c r="I43" s="138">
        <v>372648641.68899995</v>
      </c>
      <c r="J43" s="186">
        <f t="shared" si="1"/>
        <v>1.0603284636161787</v>
      </c>
      <c r="K43" s="137">
        <v>771</v>
      </c>
      <c r="L43" s="138">
        <v>112973138.11</v>
      </c>
      <c r="M43" s="138">
        <v>96027167.129999995</v>
      </c>
      <c r="N43" s="137">
        <v>1997</v>
      </c>
      <c r="O43" s="138">
        <v>287730200.18999994</v>
      </c>
      <c r="P43" s="138">
        <v>244570669.78200001</v>
      </c>
      <c r="Q43" s="186">
        <f t="shared" si="8"/>
        <v>0.69495171454914617</v>
      </c>
      <c r="R43" s="137">
        <v>116</v>
      </c>
      <c r="S43" s="138">
        <v>18167725.25</v>
      </c>
      <c r="T43" s="138">
        <v>15442566.439999999</v>
      </c>
      <c r="U43" s="137">
        <v>276</v>
      </c>
      <c r="V43" s="138">
        <v>3623815.97</v>
      </c>
      <c r="W43" s="138">
        <v>3080243.7459999998</v>
      </c>
      <c r="X43" s="137">
        <v>1881</v>
      </c>
      <c r="Y43" s="138">
        <v>265938658.96999997</v>
      </c>
      <c r="Z43" s="138">
        <v>226047859.59599999</v>
      </c>
      <c r="AA43" s="186">
        <f t="shared" si="2"/>
        <v>0.6423188351242296</v>
      </c>
      <c r="AB43" s="137">
        <v>1436</v>
      </c>
      <c r="AC43" s="137">
        <v>1549</v>
      </c>
      <c r="AD43" s="138">
        <v>199592075.25999996</v>
      </c>
      <c r="AE43" s="138">
        <v>169653263.45249996</v>
      </c>
      <c r="AF43" s="186">
        <f t="shared" si="3"/>
        <v>0.482072632003055</v>
      </c>
      <c r="AG43" s="137">
        <v>25</v>
      </c>
      <c r="AH43" s="138">
        <v>3962427.91</v>
      </c>
      <c r="AI43" s="137">
        <v>1489</v>
      </c>
      <c r="AJ43" s="138">
        <v>209009050.72999996</v>
      </c>
      <c r="AK43" s="138">
        <v>177657691.64300001</v>
      </c>
      <c r="AL43" s="138">
        <v>110169838.84999999</v>
      </c>
      <c r="AM43" s="138">
        <v>93644362.550999999</v>
      </c>
      <c r="AN43" s="186">
        <f t="shared" si="4"/>
        <v>0.50481735342757794</v>
      </c>
      <c r="AO43" s="137">
        <v>1199</v>
      </c>
      <c r="AP43" s="138">
        <v>161405012.30000001</v>
      </c>
      <c r="AQ43" s="138">
        <v>137194259.02299997</v>
      </c>
      <c r="AR43" s="186">
        <f t="shared" ref="AR43:AR58" si="10">AP43/$B43</f>
        <v>0.38983982202994849</v>
      </c>
      <c r="AS43" s="206"/>
      <c r="AT43" s="206"/>
      <c r="AU43" s="206"/>
      <c r="AV43" s="206"/>
      <c r="AW43" s="206"/>
      <c r="AX43" s="206"/>
    </row>
    <row r="44" spans="1:50" s="113" customFormat="1" x14ac:dyDescent="0.3">
      <c r="A44" s="157" t="s">
        <v>52</v>
      </c>
      <c r="B44" s="166">
        <v>109305.60568235294</v>
      </c>
      <c r="C44" s="200">
        <v>5</v>
      </c>
      <c r="D44" s="146">
        <v>99811</v>
      </c>
      <c r="E44" s="146">
        <v>84839.35</v>
      </c>
      <c r="F44" s="201">
        <f t="shared" si="0"/>
        <v>0.91313706535834316</v>
      </c>
      <c r="G44" s="147">
        <v>5</v>
      </c>
      <c r="H44" s="146">
        <v>99811</v>
      </c>
      <c r="I44" s="146">
        <v>84839.35</v>
      </c>
      <c r="J44" s="201">
        <f t="shared" si="1"/>
        <v>0.91313706535834316</v>
      </c>
      <c r="K44" s="147">
        <v>0</v>
      </c>
      <c r="L44" s="146">
        <v>0</v>
      </c>
      <c r="M44" s="148">
        <v>0</v>
      </c>
      <c r="N44" s="147">
        <v>5</v>
      </c>
      <c r="O44" s="146">
        <v>99811</v>
      </c>
      <c r="P44" s="146">
        <v>84839.35</v>
      </c>
      <c r="Q44" s="201">
        <f t="shared" si="8"/>
        <v>0.91313706535834316</v>
      </c>
      <c r="R44" s="147">
        <v>0</v>
      </c>
      <c r="S44" s="146">
        <v>0</v>
      </c>
      <c r="T44" s="148">
        <v>0</v>
      </c>
      <c r="U44" s="147">
        <v>0</v>
      </c>
      <c r="V44" s="146">
        <v>0</v>
      </c>
      <c r="W44" s="148">
        <v>0</v>
      </c>
      <c r="X44" s="147">
        <v>5</v>
      </c>
      <c r="Y44" s="146">
        <v>99811</v>
      </c>
      <c r="Z44" s="146">
        <v>84839.35</v>
      </c>
      <c r="AA44" s="201">
        <f t="shared" si="2"/>
        <v>0.91313706535834316</v>
      </c>
      <c r="AB44" s="147">
        <v>5</v>
      </c>
      <c r="AC44" s="149">
        <v>5</v>
      </c>
      <c r="AD44" s="146">
        <v>99811</v>
      </c>
      <c r="AE44" s="146">
        <v>84839.35</v>
      </c>
      <c r="AF44" s="201">
        <f t="shared" si="3"/>
        <v>0.91313706535834316</v>
      </c>
      <c r="AG44" s="149">
        <v>0</v>
      </c>
      <c r="AH44" s="148">
        <v>0</v>
      </c>
      <c r="AI44" s="147">
        <v>5</v>
      </c>
      <c r="AJ44" s="146">
        <v>99811</v>
      </c>
      <c r="AK44" s="146">
        <v>84839.35</v>
      </c>
      <c r="AL44" s="146">
        <v>0</v>
      </c>
      <c r="AM44" s="146">
        <v>0</v>
      </c>
      <c r="AN44" s="201">
        <f t="shared" si="4"/>
        <v>0.91313706535834316</v>
      </c>
      <c r="AO44" s="147">
        <v>5</v>
      </c>
      <c r="AP44" s="146">
        <v>99811</v>
      </c>
      <c r="AQ44" s="146">
        <v>84839.35</v>
      </c>
      <c r="AR44" s="201">
        <f t="shared" si="10"/>
        <v>0.91313706535834316</v>
      </c>
      <c r="AS44" s="206"/>
      <c r="AT44" s="206"/>
      <c r="AU44" s="206"/>
      <c r="AV44" s="206"/>
      <c r="AW44" s="206"/>
      <c r="AX44" s="206"/>
    </row>
    <row r="45" spans="1:50" s="113" customFormat="1" x14ac:dyDescent="0.3">
      <c r="A45" s="158" t="s">
        <v>53</v>
      </c>
      <c r="B45" s="167">
        <v>401120810.13771182</v>
      </c>
      <c r="C45" s="202">
        <v>3002</v>
      </c>
      <c r="D45" s="109">
        <v>440183281.86000001</v>
      </c>
      <c r="E45" s="109">
        <v>373776160.18249995</v>
      </c>
      <c r="F45" s="201">
        <f t="shared" si="0"/>
        <v>1.0973833088063354</v>
      </c>
      <c r="G45" s="110">
        <v>2942</v>
      </c>
      <c r="H45" s="109">
        <v>433171011.29999995</v>
      </c>
      <c r="I45" s="109">
        <v>367815730.20649993</v>
      </c>
      <c r="J45" s="201">
        <f t="shared" si="1"/>
        <v>1.0799016165510953</v>
      </c>
      <c r="K45" s="110">
        <v>767</v>
      </c>
      <c r="L45" s="109">
        <v>112253138.11</v>
      </c>
      <c r="M45" s="111">
        <v>95415167.129999995</v>
      </c>
      <c r="N45" s="110">
        <v>1926</v>
      </c>
      <c r="O45" s="109">
        <v>283805835.91999996</v>
      </c>
      <c r="P45" s="109">
        <v>241234960.162</v>
      </c>
      <c r="Q45" s="201">
        <f t="shared" si="8"/>
        <v>0.70753206701632965</v>
      </c>
      <c r="R45" s="110">
        <v>115</v>
      </c>
      <c r="S45" s="109">
        <v>18112725.25</v>
      </c>
      <c r="T45" s="111">
        <v>15395816.439999999</v>
      </c>
      <c r="U45" s="110">
        <v>261</v>
      </c>
      <c r="V45" s="109">
        <v>3561278.08</v>
      </c>
      <c r="W45" s="111">
        <v>3027086.5359999998</v>
      </c>
      <c r="X45" s="110">
        <v>1811</v>
      </c>
      <c r="Y45" s="109">
        <v>262131832.58999997</v>
      </c>
      <c r="Z45" s="109">
        <v>222812057.18599999</v>
      </c>
      <c r="AA45" s="201">
        <f t="shared" si="2"/>
        <v>0.65349846222140784</v>
      </c>
      <c r="AB45" s="110">
        <v>1377</v>
      </c>
      <c r="AC45" s="112">
        <v>1489</v>
      </c>
      <c r="AD45" s="109">
        <v>196456125.11999997</v>
      </c>
      <c r="AE45" s="109">
        <v>166987705.84349996</v>
      </c>
      <c r="AF45" s="201">
        <f t="shared" si="3"/>
        <v>0.48976797053374799</v>
      </c>
      <c r="AG45" s="112">
        <v>25</v>
      </c>
      <c r="AH45" s="111">
        <v>3962427.91</v>
      </c>
      <c r="AI45" s="110">
        <v>1428</v>
      </c>
      <c r="AJ45" s="109">
        <v>205665734.72999996</v>
      </c>
      <c r="AK45" s="146">
        <v>174815873.083</v>
      </c>
      <c r="AL45" s="109">
        <v>108027020.94</v>
      </c>
      <c r="AM45" s="109">
        <v>91822967.329999998</v>
      </c>
      <c r="AN45" s="201">
        <f t="shared" si="4"/>
        <v>0.5127276609243766</v>
      </c>
      <c r="AO45" s="110">
        <v>1144</v>
      </c>
      <c r="AP45" s="109">
        <v>158423418.27000001</v>
      </c>
      <c r="AQ45" s="109">
        <v>134659904.13299999</v>
      </c>
      <c r="AR45" s="201">
        <f t="shared" si="10"/>
        <v>0.39495188049607916</v>
      </c>
      <c r="AS45" s="206"/>
      <c r="AT45" s="206"/>
      <c r="AU45" s="206"/>
      <c r="AV45" s="206"/>
      <c r="AW45" s="206"/>
      <c r="AX45" s="206"/>
    </row>
    <row r="46" spans="1:50" s="113" customFormat="1" ht="33.75" customHeight="1" thickBot="1" x14ac:dyDescent="0.35">
      <c r="A46" s="160" t="s">
        <v>54</v>
      </c>
      <c r="B46" s="169">
        <v>12798937.162341177</v>
      </c>
      <c r="C46" s="203">
        <v>76</v>
      </c>
      <c r="D46" s="114">
        <v>5735967.2599999998</v>
      </c>
      <c r="E46" s="109">
        <v>4875572.1325000003</v>
      </c>
      <c r="F46" s="201">
        <f t="shared" si="0"/>
        <v>0.44815965476236297</v>
      </c>
      <c r="G46" s="115">
        <v>76</v>
      </c>
      <c r="H46" s="114">
        <v>5735967.2599999998</v>
      </c>
      <c r="I46" s="114">
        <v>4748072.1325000003</v>
      </c>
      <c r="J46" s="201">
        <f t="shared" si="1"/>
        <v>0.44815965476236297</v>
      </c>
      <c r="K46" s="115">
        <v>4</v>
      </c>
      <c r="L46" s="114">
        <v>720000</v>
      </c>
      <c r="M46" s="116">
        <v>612000</v>
      </c>
      <c r="N46" s="115">
        <v>66</v>
      </c>
      <c r="O46" s="114">
        <v>3824553.27</v>
      </c>
      <c r="P46" s="114">
        <v>3250870.27</v>
      </c>
      <c r="Q46" s="201">
        <f t="shared" si="8"/>
        <v>0.29881803633298049</v>
      </c>
      <c r="R46" s="115">
        <v>1</v>
      </c>
      <c r="S46" s="114">
        <v>55000</v>
      </c>
      <c r="T46" s="116">
        <v>46750</v>
      </c>
      <c r="U46" s="115">
        <v>15</v>
      </c>
      <c r="V46" s="114">
        <v>62537.89</v>
      </c>
      <c r="W46" s="116">
        <v>53157.209999999992</v>
      </c>
      <c r="X46" s="115">
        <v>65</v>
      </c>
      <c r="Y46" s="114">
        <v>3707015.38</v>
      </c>
      <c r="Z46" s="114">
        <v>3150963.06</v>
      </c>
      <c r="AA46" s="201">
        <f t="shared" si="2"/>
        <v>0.28963462613968438</v>
      </c>
      <c r="AB46" s="115">
        <v>54</v>
      </c>
      <c r="AC46" s="117">
        <v>55</v>
      </c>
      <c r="AD46" s="114">
        <v>3036139.14</v>
      </c>
      <c r="AE46" s="114">
        <v>2580718.2589999996</v>
      </c>
      <c r="AF46" s="201">
        <f t="shared" si="3"/>
        <v>0.23721806752308724</v>
      </c>
      <c r="AG46" s="117">
        <v>0</v>
      </c>
      <c r="AH46" s="116">
        <v>0</v>
      </c>
      <c r="AI46" s="115">
        <v>56</v>
      </c>
      <c r="AJ46" s="114">
        <v>3243505</v>
      </c>
      <c r="AK46" s="114">
        <v>2756979.2099999995</v>
      </c>
      <c r="AL46" s="114">
        <v>2142817.91</v>
      </c>
      <c r="AM46" s="114">
        <v>1821395.2209999999</v>
      </c>
      <c r="AN46" s="201">
        <f t="shared" si="4"/>
        <v>0.2534198706392195</v>
      </c>
      <c r="AO46" s="115">
        <v>50</v>
      </c>
      <c r="AP46" s="114">
        <v>2881783.03</v>
      </c>
      <c r="AQ46" s="114">
        <v>2449515.54</v>
      </c>
      <c r="AR46" s="201">
        <f t="shared" si="10"/>
        <v>0.22515799503096123</v>
      </c>
      <c r="AS46" s="206"/>
      <c r="AT46" s="206"/>
      <c r="AU46" s="206"/>
      <c r="AV46" s="206"/>
      <c r="AW46" s="206"/>
      <c r="AX46" s="206"/>
    </row>
    <row r="47" spans="1:50" s="76" customFormat="1" ht="48" customHeight="1" thickBot="1" x14ac:dyDescent="0.35">
      <c r="A47" s="156" t="s">
        <v>183</v>
      </c>
      <c r="B47" s="127">
        <f>SUM(B48:B51)</f>
        <v>496997265.03572667</v>
      </c>
      <c r="C47" s="137">
        <v>370</v>
      </c>
      <c r="D47" s="138">
        <v>529631759.44999999</v>
      </c>
      <c r="E47" s="138">
        <v>397223819.58749998</v>
      </c>
      <c r="F47" s="186">
        <f t="shared" si="0"/>
        <v>1.0656633279700793</v>
      </c>
      <c r="G47" s="137">
        <v>280</v>
      </c>
      <c r="H47" s="138">
        <v>397942165.31999999</v>
      </c>
      <c r="I47" s="138">
        <v>298456623.99000001</v>
      </c>
      <c r="J47" s="186">
        <f t="shared" si="1"/>
        <v>0.80069286757824287</v>
      </c>
      <c r="K47" s="137">
        <v>86</v>
      </c>
      <c r="L47" s="138">
        <v>125619518.79000001</v>
      </c>
      <c r="M47" s="138">
        <v>94214639.092500001</v>
      </c>
      <c r="N47" s="137">
        <v>168</v>
      </c>
      <c r="O47" s="138">
        <v>228552921.83999997</v>
      </c>
      <c r="P47" s="138">
        <v>171414691.08000001</v>
      </c>
      <c r="Q47" s="186">
        <f t="shared" si="8"/>
        <v>0.45986756450977739</v>
      </c>
      <c r="R47" s="137">
        <v>4</v>
      </c>
      <c r="S47" s="138">
        <v>1253031.04</v>
      </c>
      <c r="T47" s="138">
        <v>939773.28</v>
      </c>
      <c r="U47" s="137">
        <v>13</v>
      </c>
      <c r="V47" s="138">
        <v>831431.71</v>
      </c>
      <c r="W47" s="138">
        <v>623573.78249999997</v>
      </c>
      <c r="X47" s="137">
        <v>164</v>
      </c>
      <c r="Y47" s="138">
        <v>226468459.08999997</v>
      </c>
      <c r="Z47" s="138">
        <v>169851344.01750001</v>
      </c>
      <c r="AA47" s="186">
        <f t="shared" si="2"/>
        <v>0.455673451389557</v>
      </c>
      <c r="AB47" s="137">
        <v>84</v>
      </c>
      <c r="AC47" s="137">
        <v>116</v>
      </c>
      <c r="AD47" s="138">
        <v>87867292.950000003</v>
      </c>
      <c r="AE47" s="138">
        <v>65900469.712499999</v>
      </c>
      <c r="AF47" s="186">
        <f t="shared" si="3"/>
        <v>0.17679633094899155</v>
      </c>
      <c r="AG47" s="137">
        <v>1</v>
      </c>
      <c r="AH47" s="138">
        <v>32938.699999999997</v>
      </c>
      <c r="AI47" s="137">
        <v>144</v>
      </c>
      <c r="AJ47" s="138">
        <v>158881955.58000001</v>
      </c>
      <c r="AK47" s="138">
        <v>119161466.34</v>
      </c>
      <c r="AL47" s="138">
        <v>46186616.310000002</v>
      </c>
      <c r="AM47" s="138">
        <v>34639962.129999995</v>
      </c>
      <c r="AN47" s="186">
        <f t="shared" si="4"/>
        <v>0.31968376238162755</v>
      </c>
      <c r="AO47" s="137">
        <v>129</v>
      </c>
      <c r="AP47" s="138">
        <v>130936499.81</v>
      </c>
      <c r="AQ47" s="138">
        <v>98202374.50999999</v>
      </c>
      <c r="AR47" s="186">
        <f t="shared" si="10"/>
        <v>0.26345517173135274</v>
      </c>
      <c r="AS47" s="206"/>
      <c r="AT47" s="206"/>
      <c r="AU47" s="206"/>
      <c r="AV47" s="206"/>
      <c r="AW47" s="206"/>
      <c r="AX47" s="206"/>
    </row>
    <row r="48" spans="1:50" x14ac:dyDescent="0.3">
      <c r="A48" s="157" t="s">
        <v>56</v>
      </c>
      <c r="B48" s="166">
        <v>78310794.086279988</v>
      </c>
      <c r="C48" s="131">
        <v>38</v>
      </c>
      <c r="D48" s="132">
        <v>75567751.280000001</v>
      </c>
      <c r="E48" s="132">
        <v>56675813.459999993</v>
      </c>
      <c r="F48" s="185">
        <f t="shared" si="0"/>
        <v>0.96497235357800348</v>
      </c>
      <c r="G48" s="134">
        <v>35</v>
      </c>
      <c r="H48" s="132">
        <v>75312127.459999993</v>
      </c>
      <c r="I48" s="132">
        <v>56484095.594999999</v>
      </c>
      <c r="J48" s="185">
        <f t="shared" si="1"/>
        <v>0.96170813153833978</v>
      </c>
      <c r="K48" s="134">
        <v>2</v>
      </c>
      <c r="L48" s="132">
        <v>85531</v>
      </c>
      <c r="M48" s="135">
        <v>64148.25</v>
      </c>
      <c r="N48" s="134">
        <v>23</v>
      </c>
      <c r="O48" s="132">
        <v>30732825.230000004</v>
      </c>
      <c r="P48" s="132">
        <v>23049618.850000001</v>
      </c>
      <c r="Q48" s="185">
        <f t="shared" si="8"/>
        <v>0.39244685983058342</v>
      </c>
      <c r="R48" s="134">
        <v>1</v>
      </c>
      <c r="S48" s="132">
        <v>34698.800000000003</v>
      </c>
      <c r="T48" s="135">
        <v>26024.1</v>
      </c>
      <c r="U48" s="134">
        <v>2</v>
      </c>
      <c r="V48" s="132">
        <v>300279.55</v>
      </c>
      <c r="W48" s="135">
        <v>225209.66249999998</v>
      </c>
      <c r="X48" s="134">
        <v>22</v>
      </c>
      <c r="Y48" s="132">
        <v>30397846.880000003</v>
      </c>
      <c r="Z48" s="132">
        <v>22798385.087500002</v>
      </c>
      <c r="AA48" s="185">
        <f t="shared" si="2"/>
        <v>0.38816930966769103</v>
      </c>
      <c r="AB48" s="134">
        <v>23</v>
      </c>
      <c r="AC48" s="136">
        <v>32</v>
      </c>
      <c r="AD48" s="132">
        <v>29708013.130000003</v>
      </c>
      <c r="AE48" s="132">
        <v>22281009.8475</v>
      </c>
      <c r="AF48" s="185">
        <f t="shared" si="3"/>
        <v>0.37936038673377254</v>
      </c>
      <c r="AG48" s="136">
        <v>1</v>
      </c>
      <c r="AH48" s="135">
        <v>32938.699999999997</v>
      </c>
      <c r="AI48" s="134">
        <v>16</v>
      </c>
      <c r="AJ48" s="132">
        <v>27770838.880000003</v>
      </c>
      <c r="AK48" s="132">
        <v>20828129.09</v>
      </c>
      <c r="AL48" s="132">
        <v>10434700.67</v>
      </c>
      <c r="AM48" s="132">
        <v>7826025.5</v>
      </c>
      <c r="AN48" s="185">
        <f t="shared" si="4"/>
        <v>0.35462338498832102</v>
      </c>
      <c r="AO48" s="134">
        <v>14</v>
      </c>
      <c r="AP48" s="132">
        <v>21917524.350000001</v>
      </c>
      <c r="AQ48" s="132">
        <v>16438143.189999999</v>
      </c>
      <c r="AR48" s="185">
        <f t="shared" si="10"/>
        <v>0.27987871411254073</v>
      </c>
      <c r="AS48" s="206"/>
      <c r="AT48" s="206"/>
      <c r="AU48" s="206"/>
      <c r="AV48" s="206"/>
      <c r="AW48" s="206"/>
      <c r="AX48" s="206"/>
    </row>
    <row r="49" spans="1:50" x14ac:dyDescent="0.3">
      <c r="A49" s="158" t="s">
        <v>57</v>
      </c>
      <c r="B49" s="167">
        <v>11216493.441000002</v>
      </c>
      <c r="C49" s="69">
        <v>0</v>
      </c>
      <c r="D49" s="70">
        <v>0</v>
      </c>
      <c r="E49" s="70">
        <v>0</v>
      </c>
      <c r="F49" s="185">
        <f t="shared" si="0"/>
        <v>0</v>
      </c>
      <c r="G49" s="72">
        <v>0</v>
      </c>
      <c r="H49" s="70">
        <v>0</v>
      </c>
      <c r="I49" s="70">
        <v>0</v>
      </c>
      <c r="J49" s="185">
        <f t="shared" si="1"/>
        <v>0</v>
      </c>
      <c r="K49" s="72">
        <v>0</v>
      </c>
      <c r="L49" s="70">
        <v>0</v>
      </c>
      <c r="M49" s="71">
        <v>0</v>
      </c>
      <c r="N49" s="72">
        <v>0</v>
      </c>
      <c r="O49" s="70">
        <v>0</v>
      </c>
      <c r="P49" s="70">
        <v>0</v>
      </c>
      <c r="Q49" s="185">
        <f t="shared" si="8"/>
        <v>0</v>
      </c>
      <c r="R49" s="72">
        <v>0</v>
      </c>
      <c r="S49" s="70">
        <v>0</v>
      </c>
      <c r="T49" s="71">
        <v>0</v>
      </c>
      <c r="U49" s="72">
        <v>0</v>
      </c>
      <c r="V49" s="70">
        <v>0</v>
      </c>
      <c r="W49" s="71">
        <v>0</v>
      </c>
      <c r="X49" s="72">
        <v>0</v>
      </c>
      <c r="Y49" s="70">
        <v>0</v>
      </c>
      <c r="Z49" s="70">
        <v>0</v>
      </c>
      <c r="AA49" s="185">
        <f t="shared" si="2"/>
        <v>0</v>
      </c>
      <c r="AB49" s="72">
        <v>0</v>
      </c>
      <c r="AC49" s="73">
        <v>0</v>
      </c>
      <c r="AD49" s="70">
        <v>0</v>
      </c>
      <c r="AE49" s="70">
        <v>0</v>
      </c>
      <c r="AF49" s="185">
        <f t="shared" si="3"/>
        <v>0</v>
      </c>
      <c r="AG49" s="73">
        <v>0</v>
      </c>
      <c r="AH49" s="71">
        <v>0</v>
      </c>
      <c r="AI49" s="72">
        <v>0</v>
      </c>
      <c r="AJ49" s="70">
        <v>0</v>
      </c>
      <c r="AK49" s="70">
        <v>0</v>
      </c>
      <c r="AL49" s="70">
        <v>0</v>
      </c>
      <c r="AM49" s="70">
        <v>0</v>
      </c>
      <c r="AN49" s="185">
        <f t="shared" si="4"/>
        <v>0</v>
      </c>
      <c r="AO49" s="72">
        <v>0</v>
      </c>
      <c r="AP49" s="70">
        <v>0</v>
      </c>
      <c r="AQ49" s="70">
        <v>0</v>
      </c>
      <c r="AR49" s="185">
        <f t="shared" si="10"/>
        <v>0</v>
      </c>
      <c r="AS49" s="206"/>
      <c r="AT49" s="206"/>
      <c r="AU49" s="206"/>
      <c r="AV49" s="206"/>
      <c r="AW49" s="206"/>
      <c r="AX49" s="206"/>
    </row>
    <row r="50" spans="1:50" x14ac:dyDescent="0.3">
      <c r="A50" s="158" t="s">
        <v>58</v>
      </c>
      <c r="B50" s="167">
        <v>81387586.185313344</v>
      </c>
      <c r="C50" s="69">
        <v>35</v>
      </c>
      <c r="D50" s="70">
        <v>76494294.540000007</v>
      </c>
      <c r="E50" s="70">
        <v>57370720.905000001</v>
      </c>
      <c r="F50" s="185">
        <f t="shared" si="0"/>
        <v>0.93987668298490035</v>
      </c>
      <c r="G50" s="72">
        <v>24</v>
      </c>
      <c r="H50" s="70">
        <v>67644333.709999993</v>
      </c>
      <c r="I50" s="70">
        <v>50733250.282499999</v>
      </c>
      <c r="J50" s="185">
        <f t="shared" si="1"/>
        <v>0.83113822243086299</v>
      </c>
      <c r="K50" s="72">
        <v>10</v>
      </c>
      <c r="L50" s="70">
        <v>8819960.8300000001</v>
      </c>
      <c r="M50" s="71">
        <v>6614970.6225000005</v>
      </c>
      <c r="N50" s="72">
        <v>19</v>
      </c>
      <c r="O50" s="70">
        <v>55345176.239999995</v>
      </c>
      <c r="P50" s="70">
        <v>41508882.109999999</v>
      </c>
      <c r="Q50" s="185">
        <f t="shared" si="8"/>
        <v>0.68001987568452071</v>
      </c>
      <c r="R50" s="72">
        <v>1</v>
      </c>
      <c r="S50" s="70">
        <v>30000</v>
      </c>
      <c r="T50" s="71">
        <v>22500</v>
      </c>
      <c r="U50" s="72">
        <v>1</v>
      </c>
      <c r="V50" s="70">
        <v>152632.85</v>
      </c>
      <c r="W50" s="71">
        <v>114474.63750000001</v>
      </c>
      <c r="X50" s="72">
        <v>18</v>
      </c>
      <c r="Y50" s="70">
        <v>55162543.390000001</v>
      </c>
      <c r="Z50" s="70">
        <v>41371907.472499996</v>
      </c>
      <c r="AA50" s="185">
        <f t="shared" si="2"/>
        <v>0.67777588666162292</v>
      </c>
      <c r="AB50" s="72">
        <v>10</v>
      </c>
      <c r="AC50" s="73">
        <v>14</v>
      </c>
      <c r="AD50" s="70">
        <v>16336774.290000001</v>
      </c>
      <c r="AE50" s="70">
        <v>12252580.717500001</v>
      </c>
      <c r="AF50" s="185">
        <f t="shared" si="3"/>
        <v>0.20072808465903397</v>
      </c>
      <c r="AG50" s="73">
        <v>0</v>
      </c>
      <c r="AH50" s="71">
        <v>0</v>
      </c>
      <c r="AI50" s="72">
        <v>14</v>
      </c>
      <c r="AJ50" s="70">
        <v>23499916.840000004</v>
      </c>
      <c r="AK50" s="70">
        <v>17624937.579999998</v>
      </c>
      <c r="AL50" s="70">
        <v>22847799.840000004</v>
      </c>
      <c r="AM50" s="70">
        <v>17135849.84</v>
      </c>
      <c r="AN50" s="185">
        <f t="shared" si="4"/>
        <v>0.28874080116459627</v>
      </c>
      <c r="AO50" s="72">
        <v>8</v>
      </c>
      <c r="AP50" s="70">
        <v>9997009.2000000011</v>
      </c>
      <c r="AQ50" s="70">
        <v>7497756.8500000006</v>
      </c>
      <c r="AR50" s="185">
        <f t="shared" si="10"/>
        <v>0.12283211320750527</v>
      </c>
      <c r="AS50" s="206"/>
      <c r="AT50" s="206"/>
      <c r="AU50" s="206"/>
      <c r="AV50" s="206"/>
      <c r="AW50" s="206"/>
      <c r="AX50" s="206"/>
    </row>
    <row r="51" spans="1:50" ht="27.5" thickBot="1" x14ac:dyDescent="0.35">
      <c r="A51" s="160" t="s">
        <v>59</v>
      </c>
      <c r="B51" s="169">
        <v>326082391.32313335</v>
      </c>
      <c r="C51" s="95">
        <v>297</v>
      </c>
      <c r="D51" s="91">
        <v>377569713.63</v>
      </c>
      <c r="E51" s="91">
        <v>283177285.22249997</v>
      </c>
      <c r="F51" s="185">
        <f t="shared" si="0"/>
        <v>1.1578966656186134</v>
      </c>
      <c r="G51" s="93">
        <v>221</v>
      </c>
      <c r="H51" s="91">
        <v>254985704.15000001</v>
      </c>
      <c r="I51" s="91">
        <v>191239278.11250001</v>
      </c>
      <c r="J51" s="185">
        <f t="shared" si="1"/>
        <v>0.78196710688778148</v>
      </c>
      <c r="K51" s="93">
        <v>74</v>
      </c>
      <c r="L51" s="91">
        <v>116714026.96000001</v>
      </c>
      <c r="M51" s="96">
        <v>87535520.219999999</v>
      </c>
      <c r="N51" s="93">
        <v>126</v>
      </c>
      <c r="O51" s="91">
        <v>142474920.36999997</v>
      </c>
      <c r="P51" s="91">
        <v>106856190.12</v>
      </c>
      <c r="Q51" s="185">
        <f t="shared" si="8"/>
        <v>0.43692920611838121</v>
      </c>
      <c r="R51" s="93">
        <v>2</v>
      </c>
      <c r="S51" s="91">
        <v>1188332.24</v>
      </c>
      <c r="T51" s="96">
        <v>891249.18</v>
      </c>
      <c r="U51" s="93">
        <v>10</v>
      </c>
      <c r="V51" s="91">
        <v>378519.31</v>
      </c>
      <c r="W51" s="96">
        <v>283889.48249999998</v>
      </c>
      <c r="X51" s="93">
        <v>124</v>
      </c>
      <c r="Y51" s="91">
        <v>140908068.81999996</v>
      </c>
      <c r="Z51" s="91">
        <v>105681051.45750001</v>
      </c>
      <c r="AA51" s="185">
        <f t="shared" si="2"/>
        <v>0.43212412742755635</v>
      </c>
      <c r="AB51" s="93">
        <v>51</v>
      </c>
      <c r="AC51" s="94">
        <v>70</v>
      </c>
      <c r="AD51" s="91">
        <v>41822505.530000001</v>
      </c>
      <c r="AE51" s="91">
        <v>31366879.147500001</v>
      </c>
      <c r="AF51" s="185">
        <f t="shared" si="3"/>
        <v>0.12825747922265368</v>
      </c>
      <c r="AG51" s="94">
        <v>0</v>
      </c>
      <c r="AH51" s="96">
        <v>0</v>
      </c>
      <c r="AI51" s="93">
        <v>114</v>
      </c>
      <c r="AJ51" s="91">
        <v>107611199.86</v>
      </c>
      <c r="AK51" s="91">
        <v>80708399.670000002</v>
      </c>
      <c r="AL51" s="91">
        <v>12904115.800000001</v>
      </c>
      <c r="AM51" s="91">
        <v>9678086.7899999991</v>
      </c>
      <c r="AN51" s="185">
        <f t="shared" si="4"/>
        <v>0.33001229972385115</v>
      </c>
      <c r="AO51" s="93">
        <v>107</v>
      </c>
      <c r="AP51" s="91">
        <v>99021966.260000005</v>
      </c>
      <c r="AQ51" s="91">
        <v>74266474.469999999</v>
      </c>
      <c r="AR51" s="185">
        <f t="shared" si="10"/>
        <v>0.30367161458244329</v>
      </c>
      <c r="AS51" s="206"/>
      <c r="AT51" s="206"/>
      <c r="AU51" s="206"/>
      <c r="AV51" s="206"/>
      <c r="AW51" s="206"/>
      <c r="AX51" s="206"/>
    </row>
    <row r="52" spans="1:50" s="76" customFormat="1" ht="27.5" thickBot="1" x14ac:dyDescent="0.35">
      <c r="A52" s="156" t="s">
        <v>184</v>
      </c>
      <c r="B52" s="127">
        <f>SUM(B53:B55)</f>
        <v>1162317.8648533849</v>
      </c>
      <c r="C52" s="137">
        <v>10</v>
      </c>
      <c r="D52" s="138">
        <v>3660935.08</v>
      </c>
      <c r="E52" s="138">
        <v>2745701.31</v>
      </c>
      <c r="F52" s="186">
        <f t="shared" si="0"/>
        <v>3.1496849447993225</v>
      </c>
      <c r="G52" s="137">
        <v>1</v>
      </c>
      <c r="H52" s="138">
        <v>1129660.8400000001</v>
      </c>
      <c r="I52" s="138">
        <v>847245.63000000012</v>
      </c>
      <c r="J52" s="186">
        <f t="shared" si="1"/>
        <v>0.97190353358501969</v>
      </c>
      <c r="K52" s="137">
        <v>9</v>
      </c>
      <c r="L52" s="138">
        <v>2531274.2400000002</v>
      </c>
      <c r="M52" s="138">
        <v>1898455.68</v>
      </c>
      <c r="N52" s="137">
        <v>1</v>
      </c>
      <c r="O52" s="138">
        <v>1127820.8400000001</v>
      </c>
      <c r="P52" s="138">
        <v>845865.63</v>
      </c>
      <c r="Q52" s="186">
        <f t="shared" si="8"/>
        <v>0.9703204898620944</v>
      </c>
      <c r="R52" s="137">
        <v>0</v>
      </c>
      <c r="S52" s="138">
        <v>0</v>
      </c>
      <c r="T52" s="138">
        <v>0</v>
      </c>
      <c r="U52" s="137">
        <v>0</v>
      </c>
      <c r="V52" s="138">
        <v>0</v>
      </c>
      <c r="W52" s="138">
        <v>0</v>
      </c>
      <c r="X52" s="137">
        <v>1</v>
      </c>
      <c r="Y52" s="138">
        <v>1127820.8400000001</v>
      </c>
      <c r="Z52" s="138">
        <v>845865.63000000012</v>
      </c>
      <c r="AA52" s="186">
        <f t="shared" si="2"/>
        <v>0.9703204898620944</v>
      </c>
      <c r="AB52" s="137">
        <v>0</v>
      </c>
      <c r="AC52" s="137">
        <v>0</v>
      </c>
      <c r="AD52" s="138">
        <v>0</v>
      </c>
      <c r="AE52" s="138">
        <v>0</v>
      </c>
      <c r="AF52" s="186">
        <f t="shared" si="3"/>
        <v>0</v>
      </c>
      <c r="AG52" s="137">
        <v>0</v>
      </c>
      <c r="AH52" s="138">
        <v>0</v>
      </c>
      <c r="AI52" s="137">
        <v>0</v>
      </c>
      <c r="AJ52" s="138">
        <v>0</v>
      </c>
      <c r="AK52" s="138">
        <v>0</v>
      </c>
      <c r="AL52" s="138">
        <v>0</v>
      </c>
      <c r="AM52" s="138">
        <v>0</v>
      </c>
      <c r="AN52" s="186">
        <f t="shared" si="4"/>
        <v>0</v>
      </c>
      <c r="AO52" s="137">
        <v>0</v>
      </c>
      <c r="AP52" s="138">
        <v>0</v>
      </c>
      <c r="AQ52" s="138">
        <v>0</v>
      </c>
      <c r="AR52" s="186">
        <f t="shared" si="10"/>
        <v>0</v>
      </c>
      <c r="AS52" s="206"/>
      <c r="AT52" s="206"/>
      <c r="AU52" s="206"/>
      <c r="AV52" s="206"/>
      <c r="AW52" s="206"/>
      <c r="AX52" s="206"/>
    </row>
    <row r="53" spans="1:50" x14ac:dyDescent="0.3">
      <c r="A53" s="157" t="s">
        <v>61</v>
      </c>
      <c r="B53" s="166">
        <v>1162317.8648533849</v>
      </c>
      <c r="C53" s="131">
        <v>4</v>
      </c>
      <c r="D53" s="132">
        <v>3030195.58</v>
      </c>
      <c r="E53" s="132">
        <v>2272646.6850000001</v>
      </c>
      <c r="F53" s="185">
        <f t="shared" si="0"/>
        <v>2.6070283109536736</v>
      </c>
      <c r="G53" s="134">
        <v>1</v>
      </c>
      <c r="H53" s="132">
        <v>1129660.8400000001</v>
      </c>
      <c r="I53" s="132">
        <v>847245.63000000012</v>
      </c>
      <c r="J53" s="185">
        <f t="shared" si="1"/>
        <v>0.97190353358501969</v>
      </c>
      <c r="K53" s="134">
        <v>3</v>
      </c>
      <c r="L53" s="132">
        <v>1900534.74</v>
      </c>
      <c r="M53" s="135">
        <v>1425401.0549999999</v>
      </c>
      <c r="N53" s="134">
        <v>1</v>
      </c>
      <c r="O53" s="132">
        <v>1127820.8400000001</v>
      </c>
      <c r="P53" s="132">
        <v>845865.63</v>
      </c>
      <c r="Q53" s="185">
        <f t="shared" si="8"/>
        <v>0.9703204898620944</v>
      </c>
      <c r="R53" s="134">
        <v>0</v>
      </c>
      <c r="S53" s="132">
        <v>0</v>
      </c>
      <c r="T53" s="135">
        <v>0</v>
      </c>
      <c r="U53" s="134">
        <v>0</v>
      </c>
      <c r="V53" s="132">
        <v>0</v>
      </c>
      <c r="W53" s="135">
        <v>0</v>
      </c>
      <c r="X53" s="134">
        <v>1</v>
      </c>
      <c r="Y53" s="132">
        <v>1127820.8400000001</v>
      </c>
      <c r="Z53" s="132">
        <v>845865.63000000012</v>
      </c>
      <c r="AA53" s="185">
        <f t="shared" si="2"/>
        <v>0.9703204898620944</v>
      </c>
      <c r="AB53" s="134">
        <v>0</v>
      </c>
      <c r="AC53" s="136">
        <v>0</v>
      </c>
      <c r="AD53" s="132">
        <v>0</v>
      </c>
      <c r="AE53" s="132">
        <v>0</v>
      </c>
      <c r="AF53" s="185">
        <f t="shared" si="3"/>
        <v>0</v>
      </c>
      <c r="AG53" s="136">
        <v>0</v>
      </c>
      <c r="AH53" s="135">
        <v>0</v>
      </c>
      <c r="AI53" s="150">
        <v>0</v>
      </c>
      <c r="AJ53" s="132">
        <v>0</v>
      </c>
      <c r="AK53" s="132">
        <v>0</v>
      </c>
      <c r="AL53" s="132">
        <v>0</v>
      </c>
      <c r="AM53" s="132">
        <v>0</v>
      </c>
      <c r="AN53" s="185">
        <f t="shared" si="4"/>
        <v>0</v>
      </c>
      <c r="AO53" s="134">
        <v>0</v>
      </c>
      <c r="AP53" s="132">
        <v>0</v>
      </c>
      <c r="AQ53" s="132">
        <v>0</v>
      </c>
      <c r="AR53" s="185">
        <f t="shared" si="10"/>
        <v>0</v>
      </c>
      <c r="AS53" s="206"/>
      <c r="AT53" s="206"/>
      <c r="AU53" s="206"/>
      <c r="AV53" s="206"/>
      <c r="AW53" s="206"/>
      <c r="AX53" s="206"/>
    </row>
    <row r="54" spans="1:50" ht="40.5" x14ac:dyDescent="0.3">
      <c r="A54" s="158" t="s">
        <v>62</v>
      </c>
      <c r="B54" s="167">
        <v>0</v>
      </c>
      <c r="C54" s="69">
        <v>3</v>
      </c>
      <c r="D54" s="70">
        <v>421000</v>
      </c>
      <c r="E54" s="70">
        <v>315750</v>
      </c>
      <c r="F54" s="185">
        <v>0</v>
      </c>
      <c r="G54" s="72">
        <v>0</v>
      </c>
      <c r="H54" s="70">
        <v>0</v>
      </c>
      <c r="I54" s="70">
        <v>0</v>
      </c>
      <c r="J54" s="185">
        <v>0</v>
      </c>
      <c r="K54" s="72">
        <v>3</v>
      </c>
      <c r="L54" s="70">
        <v>421000</v>
      </c>
      <c r="M54" s="71">
        <v>315750</v>
      </c>
      <c r="N54" s="72">
        <v>0</v>
      </c>
      <c r="O54" s="70">
        <v>0</v>
      </c>
      <c r="P54" s="70">
        <v>0</v>
      </c>
      <c r="Q54" s="185">
        <v>0</v>
      </c>
      <c r="R54" s="72">
        <v>0</v>
      </c>
      <c r="S54" s="70">
        <v>0</v>
      </c>
      <c r="T54" s="71">
        <v>0</v>
      </c>
      <c r="U54" s="72">
        <v>0</v>
      </c>
      <c r="V54" s="70">
        <v>0</v>
      </c>
      <c r="W54" s="71">
        <v>0</v>
      </c>
      <c r="X54" s="72">
        <v>0</v>
      </c>
      <c r="Y54" s="70">
        <v>0</v>
      </c>
      <c r="Z54" s="70">
        <v>0</v>
      </c>
      <c r="AA54" s="185">
        <v>0</v>
      </c>
      <c r="AB54" s="72">
        <v>0</v>
      </c>
      <c r="AC54" s="73">
        <v>0</v>
      </c>
      <c r="AD54" s="70">
        <v>0</v>
      </c>
      <c r="AE54" s="70">
        <v>0</v>
      </c>
      <c r="AF54" s="185">
        <v>0</v>
      </c>
      <c r="AG54" s="73">
        <v>0</v>
      </c>
      <c r="AH54" s="71">
        <v>0</v>
      </c>
      <c r="AI54" s="72">
        <v>0</v>
      </c>
      <c r="AJ54" s="70">
        <v>0</v>
      </c>
      <c r="AK54" s="70">
        <v>0</v>
      </c>
      <c r="AL54" s="70">
        <v>0</v>
      </c>
      <c r="AM54" s="70">
        <v>0</v>
      </c>
      <c r="AN54" s="185">
        <v>0</v>
      </c>
      <c r="AO54" s="72">
        <v>0</v>
      </c>
      <c r="AP54" s="70">
        <v>0</v>
      </c>
      <c r="AQ54" s="70">
        <v>0</v>
      </c>
      <c r="AR54" s="185">
        <v>0</v>
      </c>
      <c r="AS54" s="206"/>
      <c r="AT54" s="206"/>
      <c r="AU54" s="206"/>
      <c r="AV54" s="206"/>
      <c r="AW54" s="206"/>
      <c r="AX54" s="206"/>
    </row>
    <row r="55" spans="1:50" ht="27.5" thickBot="1" x14ac:dyDescent="0.35">
      <c r="A55" s="160" t="s">
        <v>63</v>
      </c>
      <c r="B55" s="169">
        <v>0</v>
      </c>
      <c r="C55" s="95">
        <v>3</v>
      </c>
      <c r="D55" s="91">
        <v>209739.5</v>
      </c>
      <c r="E55" s="91">
        <v>157304.625</v>
      </c>
      <c r="F55" s="185">
        <v>0</v>
      </c>
      <c r="G55" s="93">
        <v>0</v>
      </c>
      <c r="H55" s="91">
        <v>0</v>
      </c>
      <c r="I55" s="91">
        <v>0</v>
      </c>
      <c r="J55" s="185">
        <v>0</v>
      </c>
      <c r="K55" s="93">
        <v>3</v>
      </c>
      <c r="L55" s="91">
        <v>209739.5</v>
      </c>
      <c r="M55" s="96">
        <v>157304.625</v>
      </c>
      <c r="N55" s="93">
        <v>0</v>
      </c>
      <c r="O55" s="91">
        <v>0</v>
      </c>
      <c r="P55" s="91">
        <v>0</v>
      </c>
      <c r="Q55" s="185">
        <v>0</v>
      </c>
      <c r="R55" s="93">
        <v>0</v>
      </c>
      <c r="S55" s="91">
        <v>0</v>
      </c>
      <c r="T55" s="96">
        <v>0</v>
      </c>
      <c r="U55" s="93">
        <v>0</v>
      </c>
      <c r="V55" s="91">
        <v>0</v>
      </c>
      <c r="W55" s="96">
        <v>0</v>
      </c>
      <c r="X55" s="93">
        <v>0</v>
      </c>
      <c r="Y55" s="91">
        <v>0</v>
      </c>
      <c r="Z55" s="91">
        <v>0</v>
      </c>
      <c r="AA55" s="185">
        <v>0</v>
      </c>
      <c r="AB55" s="93">
        <v>0</v>
      </c>
      <c r="AC55" s="94">
        <v>0</v>
      </c>
      <c r="AD55" s="91">
        <v>0</v>
      </c>
      <c r="AE55" s="91">
        <v>0</v>
      </c>
      <c r="AF55" s="185">
        <v>0</v>
      </c>
      <c r="AG55" s="94">
        <v>0</v>
      </c>
      <c r="AH55" s="96">
        <v>0</v>
      </c>
      <c r="AI55" s="93">
        <v>0</v>
      </c>
      <c r="AJ55" s="91">
        <v>0</v>
      </c>
      <c r="AK55" s="91">
        <v>0</v>
      </c>
      <c r="AL55" s="91">
        <v>0</v>
      </c>
      <c r="AM55" s="91">
        <v>0</v>
      </c>
      <c r="AN55" s="185">
        <v>0</v>
      </c>
      <c r="AO55" s="93">
        <v>0</v>
      </c>
      <c r="AP55" s="91">
        <v>0</v>
      </c>
      <c r="AQ55" s="91">
        <v>0</v>
      </c>
      <c r="AR55" s="185">
        <v>0</v>
      </c>
      <c r="AS55" s="206"/>
      <c r="AT55" s="206"/>
      <c r="AU55" s="206"/>
      <c r="AV55" s="206"/>
      <c r="AW55" s="206"/>
      <c r="AX55" s="206"/>
    </row>
    <row r="56" spans="1:50" ht="14" thickBot="1" x14ac:dyDescent="0.35">
      <c r="A56" s="156" t="s">
        <v>185</v>
      </c>
      <c r="B56" s="127">
        <f>B57</f>
        <v>187287661.62192002</v>
      </c>
      <c r="C56" s="137">
        <v>121</v>
      </c>
      <c r="D56" s="138">
        <v>106981752.39</v>
      </c>
      <c r="E56" s="138">
        <v>80236314.292500004</v>
      </c>
      <c r="F56" s="186">
        <f t="shared" si="0"/>
        <v>0.57121623209736805</v>
      </c>
      <c r="G56" s="137">
        <v>121</v>
      </c>
      <c r="H56" s="138">
        <v>106981752.39</v>
      </c>
      <c r="I56" s="138">
        <v>80236314.292500004</v>
      </c>
      <c r="J56" s="186">
        <f t="shared" si="1"/>
        <v>0.57121623209736805</v>
      </c>
      <c r="K56" s="137">
        <v>2</v>
      </c>
      <c r="L56" s="138">
        <v>925216.38</v>
      </c>
      <c r="M56" s="138">
        <v>693912.28500000003</v>
      </c>
      <c r="N56" s="137">
        <v>104</v>
      </c>
      <c r="O56" s="138">
        <v>102620656.26000001</v>
      </c>
      <c r="P56" s="138">
        <v>76965491.840000004</v>
      </c>
      <c r="Q56" s="186">
        <f t="shared" si="8"/>
        <v>0.54793068251960786</v>
      </c>
      <c r="R56" s="137">
        <v>0</v>
      </c>
      <c r="S56" s="138">
        <v>0</v>
      </c>
      <c r="T56" s="138">
        <v>0</v>
      </c>
      <c r="U56" s="137">
        <v>4</v>
      </c>
      <c r="V56" s="138">
        <v>156502.94</v>
      </c>
      <c r="W56" s="138">
        <v>117377.205</v>
      </c>
      <c r="X56" s="137">
        <v>104</v>
      </c>
      <c r="Y56" s="138">
        <v>102464153.32000001</v>
      </c>
      <c r="Z56" s="138">
        <v>76848114.635000005</v>
      </c>
      <c r="AA56" s="186">
        <f t="shared" si="2"/>
        <v>0.54709505384741086</v>
      </c>
      <c r="AB56" s="137">
        <v>93</v>
      </c>
      <c r="AC56" s="137">
        <v>144</v>
      </c>
      <c r="AD56" s="138">
        <v>96638869.069999993</v>
      </c>
      <c r="AE56" s="138">
        <v>72479151.802499995</v>
      </c>
      <c r="AF56" s="186">
        <f t="shared" si="3"/>
        <v>0.51599164746413517</v>
      </c>
      <c r="AG56" s="137">
        <v>0</v>
      </c>
      <c r="AH56" s="137">
        <v>0</v>
      </c>
      <c r="AI56" s="137">
        <v>83</v>
      </c>
      <c r="AJ56" s="138">
        <v>86105964.180000007</v>
      </c>
      <c r="AK56" s="138">
        <v>64579472.629999995</v>
      </c>
      <c r="AL56" s="137">
        <v>0</v>
      </c>
      <c r="AM56" s="137">
        <v>0</v>
      </c>
      <c r="AN56" s="186">
        <f t="shared" si="4"/>
        <v>0.45975246545510945</v>
      </c>
      <c r="AO56" s="137">
        <v>83</v>
      </c>
      <c r="AP56" s="138">
        <v>86105964.180000007</v>
      </c>
      <c r="AQ56" s="138">
        <v>64579472.629999995</v>
      </c>
      <c r="AR56" s="186">
        <f t="shared" si="10"/>
        <v>0.45975246545510945</v>
      </c>
      <c r="AS56" s="206"/>
      <c r="AT56" s="206"/>
      <c r="AU56" s="206"/>
      <c r="AV56" s="206"/>
      <c r="AW56" s="206"/>
      <c r="AX56" s="206"/>
    </row>
    <row r="57" spans="1:50" ht="14" thickBot="1" x14ac:dyDescent="0.35">
      <c r="A57" s="164" t="s">
        <v>64</v>
      </c>
      <c r="B57" s="170">
        <v>187287661.62192002</v>
      </c>
      <c r="C57" s="151">
        <v>121</v>
      </c>
      <c r="D57" s="152">
        <v>106981752.39</v>
      </c>
      <c r="E57" s="152">
        <v>80236314.292500004</v>
      </c>
      <c r="F57" s="185">
        <f t="shared" si="0"/>
        <v>0.57121623209736805</v>
      </c>
      <c r="G57" s="208">
        <v>121</v>
      </c>
      <c r="H57" s="209">
        <v>106981752.39</v>
      </c>
      <c r="I57" s="209">
        <v>80236314.292500004</v>
      </c>
      <c r="J57" s="185">
        <f t="shared" si="1"/>
        <v>0.57121623209736805</v>
      </c>
      <c r="K57" s="153">
        <v>2</v>
      </c>
      <c r="L57" s="152">
        <v>925216.38</v>
      </c>
      <c r="M57" s="154">
        <v>693912.28500000003</v>
      </c>
      <c r="N57" s="153">
        <v>104</v>
      </c>
      <c r="O57" s="152">
        <v>102620656.26000001</v>
      </c>
      <c r="P57" s="152">
        <v>76965491.840000004</v>
      </c>
      <c r="Q57" s="185">
        <f t="shared" si="8"/>
        <v>0.54793068251960786</v>
      </c>
      <c r="R57" s="153">
        <v>0</v>
      </c>
      <c r="S57" s="152">
        <v>0</v>
      </c>
      <c r="T57" s="154">
        <v>0</v>
      </c>
      <c r="U57" s="153">
        <v>4</v>
      </c>
      <c r="V57" s="152">
        <v>156502.94</v>
      </c>
      <c r="W57" s="154">
        <v>117377.205</v>
      </c>
      <c r="X57" s="153">
        <v>104</v>
      </c>
      <c r="Y57" s="152">
        <v>102464153.32000001</v>
      </c>
      <c r="Z57" s="152">
        <v>76848114.635000005</v>
      </c>
      <c r="AA57" s="185">
        <f t="shared" si="2"/>
        <v>0.54709505384741086</v>
      </c>
      <c r="AB57" s="153">
        <v>93</v>
      </c>
      <c r="AC57" s="155">
        <v>144</v>
      </c>
      <c r="AD57" s="152">
        <v>96638869.069999993</v>
      </c>
      <c r="AE57" s="152">
        <v>72479151.802499995</v>
      </c>
      <c r="AF57" s="185">
        <f t="shared" si="3"/>
        <v>0.51599164746413517</v>
      </c>
      <c r="AG57" s="155">
        <v>0</v>
      </c>
      <c r="AH57" s="154">
        <v>0</v>
      </c>
      <c r="AI57" s="153">
        <v>83</v>
      </c>
      <c r="AJ57" s="152">
        <v>86105964.180000007</v>
      </c>
      <c r="AK57" s="152">
        <v>64579472.629999995</v>
      </c>
      <c r="AL57" s="152">
        <v>0</v>
      </c>
      <c r="AM57" s="152">
        <v>0</v>
      </c>
      <c r="AN57" s="185">
        <f t="shared" si="4"/>
        <v>0.45975246545510945</v>
      </c>
      <c r="AO57" s="153">
        <v>83</v>
      </c>
      <c r="AP57" s="152">
        <v>86105964.180000007</v>
      </c>
      <c r="AQ57" s="152">
        <v>64579472.629999995</v>
      </c>
      <c r="AR57" s="185">
        <f t="shared" si="10"/>
        <v>0.45975246545510945</v>
      </c>
      <c r="AS57" s="206"/>
      <c r="AT57" s="206"/>
      <c r="AU57" s="206"/>
      <c r="AV57" s="206"/>
      <c r="AW57" s="206"/>
      <c r="AX57" s="206"/>
    </row>
    <row r="58" spans="1:50" ht="14" thickBot="1" x14ac:dyDescent="0.35">
      <c r="A58" s="165" t="s">
        <v>65</v>
      </c>
      <c r="B58" s="127">
        <f>SUM(B4+B26+B38+B43+B47+B52+B56)</f>
        <v>3148306962.7253442</v>
      </c>
      <c r="C58" s="128">
        <f>SUM(C4+C26+C38+C43+C47+C52+C56)</f>
        <v>11225</v>
      </c>
      <c r="D58" s="129">
        <f>SUM(D4+D26+D38+D43+D47+D52+D56)</f>
        <v>3929001355.8099995</v>
      </c>
      <c r="E58" s="129">
        <f>SUM(E4+E26+E38+E43+E47+E52+E56)</f>
        <v>2937496627.1865001</v>
      </c>
      <c r="F58" s="186">
        <f t="shared" si="0"/>
        <v>1.2479727683252475</v>
      </c>
      <c r="G58" s="128">
        <f>SUM(G4+G26+G38+G43+G47+G52+G56)</f>
        <v>9807</v>
      </c>
      <c r="H58" s="130">
        <f>SUM(H4+H26+H38+H43+H47+H52+H56)</f>
        <v>2722583173.1800003</v>
      </c>
      <c r="I58" s="130">
        <f>SUM(I4+I26+I38+I43+I47+I52+I56)</f>
        <v>2031854263.158</v>
      </c>
      <c r="J58" s="186">
        <f t="shared" si="1"/>
        <v>0.86477691197658357</v>
      </c>
      <c r="K58" s="128">
        <f t="shared" ref="K58:Z58" si="11">SUM(K4+K26+K38+K43+K47+K52+K56)</f>
        <v>1896</v>
      </c>
      <c r="L58" s="130">
        <f t="shared" si="11"/>
        <v>925840695.45000005</v>
      </c>
      <c r="M58" s="130">
        <f t="shared" si="11"/>
        <v>701599606.88749981</v>
      </c>
      <c r="N58" s="128">
        <f t="shared" si="11"/>
        <v>8278</v>
      </c>
      <c r="O58" s="130">
        <f t="shared" si="11"/>
        <v>2271666596.2800002</v>
      </c>
      <c r="P58" s="130">
        <f t="shared" si="11"/>
        <v>1683594176.882</v>
      </c>
      <c r="Q58" s="186">
        <f t="shared" si="8"/>
        <v>0.72155181282371628</v>
      </c>
      <c r="R58" s="128">
        <f t="shared" si="11"/>
        <v>190</v>
      </c>
      <c r="S58" s="130">
        <f t="shared" si="11"/>
        <v>230551534.32999998</v>
      </c>
      <c r="T58" s="130">
        <f t="shared" si="11"/>
        <v>173777071.29749998</v>
      </c>
      <c r="U58" s="128">
        <f t="shared" si="11"/>
        <v>451</v>
      </c>
      <c r="V58" s="130">
        <f t="shared" si="11"/>
        <v>8861153.589999998</v>
      </c>
      <c r="W58" s="130">
        <f t="shared" si="11"/>
        <v>7096898.6859999998</v>
      </c>
      <c r="X58" s="128">
        <f t="shared" si="11"/>
        <v>8088</v>
      </c>
      <c r="Y58" s="130">
        <f t="shared" si="11"/>
        <v>2032253908.3599997</v>
      </c>
      <c r="Z58" s="130">
        <f t="shared" si="11"/>
        <v>1502720206.8985002</v>
      </c>
      <c r="AA58" s="186">
        <f t="shared" si="2"/>
        <v>0.6455069128966926</v>
      </c>
      <c r="AB58" s="128">
        <f t="shared" ref="AB58:AE58" si="12">SUM(AB4+AB26+AB38+AB43+AB47+AB52+AB56)</f>
        <v>6058</v>
      </c>
      <c r="AC58" s="128">
        <f t="shared" si="12"/>
        <v>6478</v>
      </c>
      <c r="AD58" s="130">
        <f t="shared" si="12"/>
        <v>1090521672.5799999</v>
      </c>
      <c r="AE58" s="205">
        <f t="shared" si="12"/>
        <v>793169471.94949996</v>
      </c>
      <c r="AF58" s="186">
        <f t="shared" si="3"/>
        <v>0.34638352787429139</v>
      </c>
      <c r="AG58" s="128">
        <f t="shared" ref="AG58:AM58" si="13">SUM(AG4+AG26+AG38+AG43+AG47+AG52+AG56)</f>
        <v>52</v>
      </c>
      <c r="AH58" s="130">
        <f t="shared" si="13"/>
        <v>11370883.449999999</v>
      </c>
      <c r="AI58" s="128">
        <f t="shared" si="13"/>
        <v>6983</v>
      </c>
      <c r="AJ58" s="129">
        <f t="shared" si="13"/>
        <v>1393003882.53</v>
      </c>
      <c r="AK58" s="129">
        <f t="shared" si="13"/>
        <v>1019093631.0430001</v>
      </c>
      <c r="AL58" s="129">
        <f t="shared" si="13"/>
        <v>511654348.83999997</v>
      </c>
      <c r="AM58" s="129">
        <f t="shared" si="13"/>
        <v>394957743.75099999</v>
      </c>
      <c r="AN58" s="186">
        <f t="shared" si="4"/>
        <v>0.44246126537932651</v>
      </c>
      <c r="AO58" s="128">
        <f>SUM(AO4+AO26+AO38+AO43+AO47+AO52+AO56)</f>
        <v>6280</v>
      </c>
      <c r="AP58" s="130">
        <f>SUM(AP4+AP26+AP38+AP43+AP47+AP52+AP56)</f>
        <v>1136243273.6800001</v>
      </c>
      <c r="AQ58" s="130">
        <f>SUM(AQ4+AQ26+AQ38+AQ43+AQ47+AQ52+AQ56)</f>
        <v>821655120.44299996</v>
      </c>
      <c r="AR58" s="186">
        <f t="shared" si="10"/>
        <v>0.36090612736707434</v>
      </c>
      <c r="AS58" s="206"/>
      <c r="AT58" s="206"/>
      <c r="AU58" s="206"/>
      <c r="AV58" s="206"/>
      <c r="AW58" s="206"/>
      <c r="AX58" s="206"/>
    </row>
    <row r="59" spans="1:50" ht="21" customHeight="1" x14ac:dyDescent="0.3">
      <c r="A59" s="58" t="s">
        <v>169</v>
      </c>
      <c r="B59" s="77"/>
      <c r="C59" s="78"/>
      <c r="D59" s="60"/>
      <c r="F59" s="78"/>
      <c r="G59" s="61"/>
      <c r="H59" s="61"/>
      <c r="I59" s="61"/>
      <c r="J59" s="61"/>
      <c r="K59" s="57"/>
      <c r="L59" s="57"/>
      <c r="M59" s="79"/>
      <c r="S59" s="58"/>
      <c r="Y59" s="82"/>
      <c r="Z59" s="82"/>
      <c r="AB59" s="75"/>
      <c r="AC59" s="75"/>
      <c r="AD59" s="59"/>
      <c r="AE59" s="75"/>
      <c r="AF59" s="75"/>
      <c r="AG59" s="75"/>
      <c r="AH59" s="59"/>
      <c r="AJ59" s="210"/>
      <c r="AK59" s="210"/>
      <c r="AL59" s="210"/>
      <c r="AM59" s="210"/>
      <c r="AN59" s="74"/>
      <c r="AO59" s="74"/>
      <c r="AP59" s="80"/>
      <c r="AQ59" s="80"/>
      <c r="AR59" s="74"/>
      <c r="AS59" s="206"/>
      <c r="AT59" s="206"/>
      <c r="AU59" s="206"/>
      <c r="AV59" s="206"/>
      <c r="AW59" s="206"/>
    </row>
    <row r="60" spans="1:50" ht="15.75" customHeight="1" x14ac:dyDescent="0.3">
      <c r="A60" s="58" t="s">
        <v>168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6"/>
      <c r="AT60" s="206"/>
      <c r="AU60" s="206"/>
      <c r="AV60" s="206"/>
      <c r="AW60" s="206"/>
    </row>
    <row r="61" spans="1:50" ht="12" customHeight="1" x14ac:dyDescent="0.3">
      <c r="A61" s="58" t="s">
        <v>221</v>
      </c>
      <c r="B61" s="77"/>
      <c r="F61" s="81"/>
      <c r="G61" s="61"/>
      <c r="H61" s="61"/>
      <c r="I61" s="61"/>
      <c r="J61" s="61"/>
      <c r="K61" s="58"/>
      <c r="L61" s="62"/>
      <c r="Y61" s="80"/>
      <c r="Z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  <c r="AS61" s="206"/>
      <c r="AT61" s="206"/>
      <c r="AU61" s="206"/>
      <c r="AV61" s="206"/>
      <c r="AW61" s="206"/>
    </row>
    <row r="62" spans="1:50" ht="15" customHeight="1" x14ac:dyDescent="0.3">
      <c r="A62" s="58" t="s">
        <v>220</v>
      </c>
      <c r="B62" s="77"/>
      <c r="F62" s="81"/>
      <c r="G62" s="61"/>
      <c r="H62" s="61"/>
      <c r="I62" s="61"/>
      <c r="J62" s="61"/>
      <c r="K62" s="58"/>
      <c r="L62" s="62"/>
      <c r="M62" s="62"/>
      <c r="O62" s="60"/>
      <c r="P62" s="60"/>
      <c r="Y62" s="80"/>
      <c r="Z62" s="80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  <c r="AS62" s="206"/>
      <c r="AT62" s="206"/>
      <c r="AU62" s="206"/>
      <c r="AV62" s="206"/>
      <c r="AW62" s="206"/>
    </row>
    <row r="63" spans="1:50" ht="12.75" customHeight="1" x14ac:dyDescent="0.3">
      <c r="A63" s="58" t="s">
        <v>218</v>
      </c>
      <c r="B63" s="77"/>
      <c r="F63" s="81"/>
      <c r="G63" s="61"/>
      <c r="H63" s="61"/>
      <c r="I63" s="61"/>
      <c r="J63" s="61"/>
      <c r="K63" s="58"/>
      <c r="L63" s="62"/>
      <c r="Y63" s="80"/>
      <c r="Z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  <c r="AS63" s="206"/>
      <c r="AT63" s="206"/>
      <c r="AU63" s="206"/>
      <c r="AV63" s="206"/>
      <c r="AW63" s="206"/>
    </row>
    <row r="64" spans="1:50" ht="24.75" customHeight="1" x14ac:dyDescent="0.3">
      <c r="A64" s="58"/>
      <c r="B64" s="77"/>
      <c r="D64" s="81"/>
      <c r="E64" s="81"/>
      <c r="F64" s="81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I64" s="80"/>
      <c r="AJ64" s="204"/>
      <c r="AK64" s="204"/>
      <c r="AL64" s="204"/>
      <c r="AM64" s="204"/>
      <c r="AN64" s="74"/>
      <c r="AO64" s="74"/>
      <c r="AP64" s="80"/>
      <c r="AQ64" s="80"/>
      <c r="AR64" s="74"/>
    </row>
    <row r="65" spans="1:44" ht="26.25" customHeight="1" x14ac:dyDescent="0.3">
      <c r="A65" s="5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x14ac:dyDescent="0.3">
      <c r="A66" s="58"/>
      <c r="B66" s="77"/>
      <c r="C66" s="78"/>
      <c r="D66" s="60"/>
      <c r="F66" s="78"/>
      <c r="G66" s="61"/>
      <c r="H66" s="61"/>
      <c r="I66" s="61"/>
      <c r="J66" s="61"/>
      <c r="K66" s="58"/>
      <c r="L66" s="62"/>
      <c r="M66" s="58"/>
      <c r="S66" s="80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1:44" x14ac:dyDescent="0.3">
      <c r="B67" s="77"/>
      <c r="C67" s="78"/>
      <c r="D67" s="60"/>
      <c r="F67" s="78"/>
      <c r="G67" s="61"/>
      <c r="H67" s="61"/>
      <c r="I67" s="61"/>
      <c r="J67" s="61"/>
      <c r="K67" s="58"/>
      <c r="L67" s="62"/>
      <c r="M67" s="58"/>
      <c r="S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1:44" x14ac:dyDescent="0.3">
      <c r="F68" s="81"/>
      <c r="G68" s="61"/>
      <c r="H68" s="61"/>
      <c r="I68" s="61"/>
      <c r="J68" s="61"/>
      <c r="K68" s="58"/>
      <c r="L68" s="62"/>
      <c r="R68" s="62"/>
      <c r="S68" s="62"/>
      <c r="T68" s="80"/>
      <c r="U68" s="80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1:44" x14ac:dyDescent="0.3">
      <c r="B69" s="77"/>
      <c r="F69" s="81"/>
      <c r="G69" s="61"/>
      <c r="H69" s="61"/>
      <c r="I69" s="61"/>
      <c r="J69" s="61"/>
      <c r="K69" s="58"/>
      <c r="L69" s="58"/>
      <c r="S69" s="62"/>
      <c r="T69" s="62"/>
      <c r="U69" s="62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1:44" x14ac:dyDescent="0.3">
      <c r="B70" s="77"/>
      <c r="F70" s="81"/>
      <c r="G70" s="61"/>
      <c r="H70" s="61"/>
      <c r="I70" s="61"/>
      <c r="J70" s="61"/>
      <c r="K70" s="58"/>
      <c r="L70" s="58"/>
      <c r="S70" s="80"/>
      <c r="T70" s="80"/>
      <c r="U70" s="80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1:44" x14ac:dyDescent="0.3">
      <c r="B71" s="77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</row>
    <row r="72" spans="1:44" x14ac:dyDescent="0.3">
      <c r="B72" s="77"/>
      <c r="F72" s="81"/>
      <c r="G72" s="61"/>
      <c r="H72" s="61"/>
      <c r="I72" s="61"/>
      <c r="J72" s="61"/>
      <c r="S72" s="80"/>
      <c r="T72" s="80"/>
      <c r="U72" s="80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1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1:44" x14ac:dyDescent="0.3">
      <c r="B74" s="77"/>
      <c r="F74" s="81"/>
      <c r="G74" s="61"/>
      <c r="H74" s="61"/>
      <c r="I74" s="61"/>
      <c r="J74" s="61"/>
      <c r="S74" s="198"/>
      <c r="T74" s="198"/>
      <c r="U74" s="19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1:44" x14ac:dyDescent="0.3">
      <c r="B75" s="77"/>
      <c r="F75" s="81"/>
      <c r="G75" s="61"/>
      <c r="H75" s="61"/>
      <c r="I75" s="61"/>
      <c r="J75" s="61"/>
      <c r="X75" s="198"/>
      <c r="Y75" s="198"/>
      <c r="Z75" s="198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1:44" x14ac:dyDescent="0.3">
      <c r="B76" s="77"/>
      <c r="F76" s="81"/>
      <c r="G76" s="61"/>
      <c r="H76" s="61"/>
      <c r="I76" s="61"/>
      <c r="J76" s="61"/>
      <c r="S76" s="198"/>
      <c r="T76" s="198"/>
      <c r="U76" s="198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1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1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1:44" x14ac:dyDescent="0.3">
      <c r="B79" s="77"/>
      <c r="F79" s="81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1:44" x14ac:dyDescent="0.3">
      <c r="B80" s="77"/>
      <c r="F80" s="81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0"/>
      <c r="AQ80" s="80"/>
      <c r="AR80" s="74"/>
    </row>
    <row r="81" spans="2:44" x14ac:dyDescent="0.3">
      <c r="B81" s="77"/>
      <c r="F81" s="81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0"/>
      <c r="AQ81" s="80"/>
      <c r="AR81" s="74"/>
    </row>
    <row r="82" spans="2:44" ht="17.5" x14ac:dyDescent="0.35">
      <c r="B82" s="77"/>
      <c r="F82" s="81"/>
      <c r="G82" s="61"/>
      <c r="H82" s="61"/>
      <c r="I82" s="61"/>
      <c r="J82" s="61"/>
      <c r="P82" s="199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0"/>
      <c r="AQ82" s="80"/>
      <c r="AR82" s="74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  <c r="P86" s="62"/>
    </row>
    <row r="87" spans="2:44" x14ac:dyDescent="0.3">
      <c r="B87" s="77"/>
    </row>
    <row r="88" spans="2:44" x14ac:dyDescent="0.3">
      <c r="B88" s="77"/>
    </row>
    <row r="89" spans="2:44" x14ac:dyDescent="0.3">
      <c r="B89" s="77"/>
    </row>
    <row r="90" spans="2:44" x14ac:dyDescent="0.3">
      <c r="B90" s="77"/>
    </row>
    <row r="91" spans="2:44" x14ac:dyDescent="0.3">
      <c r="B91" s="77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B1237" s="77"/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B1238" s="77"/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B1239" s="77"/>
      <c r="AJ1239" s="74"/>
      <c r="AK1239" s="74"/>
      <c r="AL1239" s="74"/>
      <c r="AM1239" s="74"/>
      <c r="AN1239" s="74"/>
      <c r="AO1239" s="74"/>
      <c r="AP1239" s="80"/>
      <c r="AQ1239" s="80"/>
      <c r="AR1239" s="74"/>
    </row>
    <row r="1240" spans="2:44" x14ac:dyDescent="0.3">
      <c r="AJ1240" s="74"/>
      <c r="AK1240" s="74"/>
      <c r="AL1240" s="74"/>
      <c r="AM1240" s="74"/>
      <c r="AN1240" s="74"/>
      <c r="AO1240" s="74"/>
      <c r="AP1240" s="80"/>
      <c r="AQ1240" s="80"/>
      <c r="AR1240" s="74"/>
    </row>
    <row r="1241" spans="2:44" x14ac:dyDescent="0.3">
      <c r="AJ1241" s="74"/>
      <c r="AK1241" s="74"/>
      <c r="AL1241" s="74"/>
      <c r="AM1241" s="74"/>
      <c r="AN1241" s="74"/>
      <c r="AO1241" s="74"/>
      <c r="AP1241" s="80"/>
      <c r="AQ1241" s="80"/>
      <c r="AR1241" s="74"/>
    </row>
    <row r="1242" spans="2:44" x14ac:dyDescent="0.3">
      <c r="AJ1242" s="74"/>
      <c r="AK1242" s="74"/>
      <c r="AL1242" s="74"/>
      <c r="AM1242" s="74"/>
      <c r="AN1242" s="74"/>
      <c r="AO1242" s="74"/>
      <c r="AP1242" s="80"/>
      <c r="AQ1242" s="80"/>
      <c r="AR1242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D38" sqref="D3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8" t="s">
        <v>66</v>
      </c>
      <c r="B1" s="248" t="s">
        <v>67</v>
      </c>
      <c r="C1" s="248"/>
      <c r="D1" s="248" t="s">
        <v>200</v>
      </c>
      <c r="E1" s="248" t="s">
        <v>68</v>
      </c>
      <c r="F1" s="252" t="s">
        <v>69</v>
      </c>
      <c r="G1" s="253"/>
      <c r="H1" s="254"/>
      <c r="I1" s="255" t="s">
        <v>201</v>
      </c>
      <c r="J1" s="256"/>
      <c r="K1" s="257"/>
      <c r="L1" s="242" t="s">
        <v>202</v>
      </c>
      <c r="M1" s="243"/>
      <c r="N1" s="244"/>
      <c r="O1" s="245" t="s">
        <v>70</v>
      </c>
    </row>
    <row r="2" spans="1:15" ht="30.75" customHeight="1" thickBot="1" x14ac:dyDescent="0.3">
      <c r="A2" s="249"/>
      <c r="B2" s="250"/>
      <c r="C2" s="249"/>
      <c r="D2" s="251"/>
      <c r="E2" s="249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6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wrzesnia 2020 r'!Z5</f>
        <v>6135577.9800000004</v>
      </c>
      <c r="G3" s="16">
        <f>F3/'Dane - 30 wrzesnia 2020 r'!$B$1</f>
        <v>1372459.0045856168</v>
      </c>
      <c r="H3" s="17">
        <f>G3/E3</f>
        <v>0.92687372839635374</v>
      </c>
      <c r="I3" s="16">
        <f>'Dane - 30 wrzesnia 2020 r'!AK5</f>
        <v>382500</v>
      </c>
      <c r="J3" s="16">
        <f>I3/'Dane - 30 wrzesnia 2020 r'!$B$1</f>
        <v>85560.89922827424</v>
      </c>
      <c r="K3" s="17">
        <f>J3/E3</f>
        <v>5.7782527133915636E-2</v>
      </c>
      <c r="L3" s="16">
        <f>'Dane - 30 wrzesnia 2020 r'!AQ5</f>
        <v>0</v>
      </c>
      <c r="M3" s="16">
        <f>L3/'Dane - 30 wrzesnia 2020 r'!$B$1</f>
        <v>0</v>
      </c>
      <c r="N3" s="17">
        <f>M3/E3</f>
        <v>0</v>
      </c>
      <c r="O3" s="19">
        <f>'Dane - 30 wrzesnia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3834000</v>
      </c>
      <c r="E4" s="22">
        <v>2875500</v>
      </c>
      <c r="F4" s="22">
        <f>'Dane - 30 wrzesnia 2020 r'!Z6</f>
        <v>11377505.487500001</v>
      </c>
      <c r="G4" s="22">
        <f>F4/'Dane - 30 wrzesnia 2020 r'!$B$1</f>
        <v>2545018.5633598031</v>
      </c>
      <c r="H4" s="18">
        <f t="shared" ref="H4:H56" si="0">G4/E4</f>
        <v>0.8850699229211626</v>
      </c>
      <c r="I4" s="22">
        <f>'Dane - 30 wrzesnia 2020 r'!AK6</f>
        <v>9981347.2599999998</v>
      </c>
      <c r="J4" s="22">
        <f>I4/'Dane - 30 wrzesnia 2020 r'!$B$1</f>
        <v>2232713.8485628003</v>
      </c>
      <c r="K4" s="18">
        <f>J4/E4</f>
        <v>0.77646108452888207</v>
      </c>
      <c r="L4" s="22">
        <f>'Dane - 30 wrzesnia 2020 r'!AQ6</f>
        <v>7668613.1400000006</v>
      </c>
      <c r="M4" s="22">
        <f>L4/'Dane - 30 wrzesnia 2020 r'!$B$1</f>
        <v>1715381.5322670841</v>
      </c>
      <c r="N4" s="18">
        <f t="shared" ref="N4:N56" si="1">M4/E4</f>
        <v>0.59655069805845384</v>
      </c>
      <c r="O4" s="23">
        <f>'Dane - 30 wrzesnia 2020 r'!X6</f>
        <v>270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wrzesnia 2020 r'!Z7</f>
        <v>0</v>
      </c>
      <c r="G5" s="22">
        <f>F5/'Dane - 30 wrzesnia 2020 r'!$B$1</f>
        <v>0</v>
      </c>
      <c r="H5" s="18">
        <f t="shared" si="0"/>
        <v>0</v>
      </c>
      <c r="I5" s="22">
        <f>'Dane - 30 wrzesnia 2020 r'!AK7</f>
        <v>0</v>
      </c>
      <c r="J5" s="22">
        <f>I5/'Dane - 30 wrzesnia 2020 r'!$B$1</f>
        <v>0</v>
      </c>
      <c r="K5" s="18">
        <f>J5/E5</f>
        <v>0</v>
      </c>
      <c r="L5" s="22">
        <f>'Dane - 30 wrzesnia 2020 r'!AQ7</f>
        <v>0</v>
      </c>
      <c r="M5" s="22">
        <f>L5/'Dane - 30 wrzesnia 2020 r'!$B$1</f>
        <v>0</v>
      </c>
      <c r="N5" s="18">
        <f t="shared" si="1"/>
        <v>0</v>
      </c>
      <c r="O5" s="23">
        <f>'Dane - 30 wrzesnia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35878520</v>
      </c>
      <c r="E6" s="46">
        <v>26908890</v>
      </c>
      <c r="F6" s="46">
        <f t="shared" ref="F6:M6" si="2">SUM(F7:F9)</f>
        <v>91049993.164999992</v>
      </c>
      <c r="G6" s="46">
        <f t="shared" si="2"/>
        <v>20366847.816799011</v>
      </c>
      <c r="H6" s="47">
        <f t="shared" si="0"/>
        <v>0.75688175234277633</v>
      </c>
      <c r="I6" s="46">
        <f t="shared" si="2"/>
        <v>75649248.670000002</v>
      </c>
      <c r="J6" s="46">
        <f t="shared" si="2"/>
        <v>16921876.450061515</v>
      </c>
      <c r="K6" s="47">
        <f>J6/E6</f>
        <v>0.62885821191663849</v>
      </c>
      <c r="L6" s="46">
        <f t="shared" si="2"/>
        <v>54073254.939999998</v>
      </c>
      <c r="M6" s="46">
        <f t="shared" si="2"/>
        <v>12095572.070238225</v>
      </c>
      <c r="N6" s="47">
        <f t="shared" si="1"/>
        <v>0.44950096678971985</v>
      </c>
      <c r="O6" s="48">
        <f>SUM(O7:O9)</f>
        <v>34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19082920</v>
      </c>
      <c r="E7" s="22">
        <v>14312190</v>
      </c>
      <c r="F7" s="22">
        <f>'Dane - 30 wrzesnia 2020 r'!Z9</f>
        <v>62386567.852499999</v>
      </c>
      <c r="G7" s="22">
        <f>F7/'Dane - 30 wrzesnia 2020 r'!$B$1</f>
        <v>13955165.60843306</v>
      </c>
      <c r="H7" s="18">
        <f t="shared" si="0"/>
        <v>0.9750545240409092</v>
      </c>
      <c r="I7" s="22">
        <f>'Dane - 30 wrzesnia 2020 r'!AK9</f>
        <v>54612628.590000004</v>
      </c>
      <c r="J7" s="22">
        <f>I7/'Dane - 30 wrzesnia 2020 r'!$B$1</f>
        <v>12216223.820601722</v>
      </c>
      <c r="K7" s="18">
        <f>J7/E7</f>
        <v>0.85355377622863604</v>
      </c>
      <c r="L7" s="22">
        <f>'Dane - 30 wrzesnia 2020 r'!AQ9</f>
        <v>33526447.329999998</v>
      </c>
      <c r="M7" s="22">
        <f>L7/'Dane - 30 wrzesnia 2020 r'!$B$1</f>
        <v>7499484.9189128727</v>
      </c>
      <c r="N7" s="18">
        <f t="shared" si="1"/>
        <v>0.52399282841499961</v>
      </c>
      <c r="O7" s="23">
        <f>'Dane - 30 wrzesnia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16475600</v>
      </c>
      <c r="E8" s="22">
        <v>12356700</v>
      </c>
      <c r="F8" s="22">
        <f>'Dane - 30 wrzesnia 2020 r'!Z10</f>
        <v>28266681.932499997</v>
      </c>
      <c r="G8" s="22">
        <f>F8/'Dane - 30 wrzesnia 2020 r'!$B$1</f>
        <v>6322935.2270439537</v>
      </c>
      <c r="H8" s="18">
        <f t="shared" si="0"/>
        <v>0.51170095794540238</v>
      </c>
      <c r="I8" s="22">
        <f>'Dane - 30 wrzesnia 2020 r'!AK10</f>
        <v>20655648.329999998</v>
      </c>
      <c r="J8" s="22">
        <f>I8/'Dane - 30 wrzesnia 2020 r'!$B$1</f>
        <v>4620433.582373336</v>
      </c>
      <c r="K8" s="18">
        <f t="shared" ref="K8:K56" si="3">J8/E8</f>
        <v>0.37392132060933225</v>
      </c>
      <c r="L8" s="22">
        <f>'Dane - 30 wrzesnia 2020 r'!AQ10</f>
        <v>20165835.859999999</v>
      </c>
      <c r="M8" s="22">
        <f>L8/'Dane - 30 wrzesnia 2020 r'!$B$1</f>
        <v>4510868.1042388985</v>
      </c>
      <c r="N8" s="18">
        <f t="shared" si="1"/>
        <v>0.36505443235159052</v>
      </c>
      <c r="O8" s="23">
        <f>'Dane - 30 wrzesnia 2020 r'!X10</f>
        <v>8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320000</v>
      </c>
      <c r="E9" s="22">
        <v>240000</v>
      </c>
      <c r="F9" s="22">
        <f>'Dane - 30 wrzesnia 2020 r'!Z11</f>
        <v>396743.38</v>
      </c>
      <c r="G9" s="22">
        <f>F9/'Dane - 30 wrzesnia 2020 r'!$B$1</f>
        <v>88746.981321999774</v>
      </c>
      <c r="H9" s="18">
        <f t="shared" si="0"/>
        <v>0.36977908884166572</v>
      </c>
      <c r="I9" s="22">
        <f>'Dane - 30 wrzesnia 2020 r'!AK11</f>
        <v>380971.75</v>
      </c>
      <c r="J9" s="22">
        <f>I9/'Dane - 30 wrzesnia 2020 r'!$B$1</f>
        <v>85219.047086455641</v>
      </c>
      <c r="K9" s="18">
        <f t="shared" si="3"/>
        <v>0.35507936286023184</v>
      </c>
      <c r="L9" s="22">
        <f>'Dane - 30 wrzesnia 2020 r'!AQ11</f>
        <v>380971.75</v>
      </c>
      <c r="M9" s="22">
        <f>L9/'Dane - 30 wrzesnia 2020 r'!$B$1</f>
        <v>85219.047086455641</v>
      </c>
      <c r="N9" s="18">
        <f t="shared" si="1"/>
        <v>0.35507936286023184</v>
      </c>
      <c r="O9" s="23">
        <f>'Dane - 30 wrzesnia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5920000</v>
      </c>
      <c r="E10" s="22">
        <v>4440000</v>
      </c>
      <c r="F10" s="22">
        <f>'Dane - 30 wrzesnia 2020 r'!Z12</f>
        <v>12101153.34</v>
      </c>
      <c r="G10" s="22">
        <f>F10/'Dane - 30 wrzesnia 2020 r'!$B$1</f>
        <v>2706890.3567833574</v>
      </c>
      <c r="H10" s="18">
        <f t="shared" si="0"/>
        <v>0.60965999026652196</v>
      </c>
      <c r="I10" s="22">
        <f>'Dane - 30 wrzesnia 2020 r'!AK12</f>
        <v>11524649.310000001</v>
      </c>
      <c r="J10" s="22">
        <f>I10/'Dane - 30 wrzesnia 2020 r'!$B$1</f>
        <v>2577932.962755844</v>
      </c>
      <c r="K10" s="18">
        <f t="shared" si="3"/>
        <v>0.58061553215221706</v>
      </c>
      <c r="L10" s="22">
        <f>'Dane - 30 wrzesnia 2020 r'!AQ12</f>
        <v>10410481.140000001</v>
      </c>
      <c r="M10" s="22">
        <f>L10/'Dane - 30 wrzesnia 2020 r'!$B$1</f>
        <v>2328706.2163069006</v>
      </c>
      <c r="N10" s="18">
        <f t="shared" si="1"/>
        <v>0.52448338205110379</v>
      </c>
      <c r="O10" s="23">
        <f>'Dane - 30 wrzesnia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16580474</v>
      </c>
      <c r="E11" s="22">
        <v>8290237</v>
      </c>
      <c r="F11" s="22">
        <f>'Dane - 30 wrzesnia 2020 r'!Z13</f>
        <v>27490381</v>
      </c>
      <c r="G11" s="22">
        <f>F11/'Dane - 30 wrzesnia 2020 r'!$B$1</f>
        <v>6149285.5385303656</v>
      </c>
      <c r="H11" s="18">
        <f t="shared" si="0"/>
        <v>0.74175027065334387</v>
      </c>
      <c r="I11" s="22">
        <f>'Dane - 30 wrzesnia 2020 r'!AK13</f>
        <v>26835697.870000001</v>
      </c>
      <c r="J11" s="22">
        <f>I11/'Dane - 30 wrzesnia 2020 r'!$B$1</f>
        <v>6002840.369086232</v>
      </c>
      <c r="K11" s="18">
        <f t="shared" si="3"/>
        <v>0.72408549587740756</v>
      </c>
      <c r="L11" s="22">
        <f>'Dane - 30 wrzesnia 2020 r'!AQ13</f>
        <v>26835697.870000001</v>
      </c>
      <c r="M11" s="22">
        <f>L11/'Dane - 30 wrzesnia 2020 r'!$B$1</f>
        <v>6002840.369086232</v>
      </c>
      <c r="N11" s="18">
        <f t="shared" si="1"/>
        <v>0.72408549587740756</v>
      </c>
      <c r="O11" s="23">
        <f>'Dane - 30 wrzesnia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wrzesnia 2020 r'!Z14</f>
        <v>2025000</v>
      </c>
      <c r="G12" s="22">
        <f>F12/'Dane - 30 wrzesnia 2020 r'!$B$1</f>
        <v>452969.46650262829</v>
      </c>
      <c r="H12" s="18">
        <f t="shared" si="0"/>
        <v>0.64250988156401179</v>
      </c>
      <c r="I12" s="22">
        <f>'Dane - 30 wrzesnia 2020 r'!AK14</f>
        <v>212737.2</v>
      </c>
      <c r="J12" s="22">
        <f>I12/'Dane - 30 wrzesnia 2020 r'!$B$1</f>
        <v>47586.891846549603</v>
      </c>
      <c r="K12" s="18">
        <f t="shared" si="3"/>
        <v>6.7499137370992349E-2</v>
      </c>
      <c r="L12" s="22">
        <f>'Dane - 30 wrzesnia 2020 r'!AQ14</f>
        <v>212737.2</v>
      </c>
      <c r="M12" s="22">
        <f>L12/'Dane - 30 wrzesnia 2020 r'!$B$1</f>
        <v>47586.891846549603</v>
      </c>
      <c r="N12" s="18">
        <f t="shared" si="1"/>
        <v>6.7499137370992349E-2</v>
      </c>
      <c r="O12" s="23">
        <f>'Dane - 30 wrzesnia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13038008</v>
      </c>
      <c r="E13" s="22">
        <v>9778506</v>
      </c>
      <c r="F13" s="22">
        <f>'Dane - 30 wrzesnia 2020 r'!Z15</f>
        <v>19752336.655000001</v>
      </c>
      <c r="G13" s="22">
        <f>F13/'Dane - 30 wrzesnia 2020 r'!$B$1</f>
        <v>4418373.0354546467</v>
      </c>
      <c r="H13" s="18">
        <f t="shared" si="0"/>
        <v>0.45184540823052588</v>
      </c>
      <c r="I13" s="22">
        <f>'Dane - 30 wrzesnia 2020 r'!AK15</f>
        <v>15934338.699999999</v>
      </c>
      <c r="J13" s="22">
        <f>I13/'Dane - 30 wrzesnia 2020 r'!$B$1</f>
        <v>3564330.3209931771</v>
      </c>
      <c r="K13" s="18">
        <f t="shared" si="3"/>
        <v>0.36450663536875438</v>
      </c>
      <c r="L13" s="22">
        <f>'Dane - 30 wrzesnia 2020 r'!AQ15</f>
        <v>9691067.5300000012</v>
      </c>
      <c r="M13" s="22">
        <f>L13/'Dane - 30 wrzesnia 2020 r'!$B$1</f>
        <v>2167781.574767923</v>
      </c>
      <c r="N13" s="18">
        <f t="shared" si="1"/>
        <v>0.22168842303394026</v>
      </c>
      <c r="O13" s="23">
        <f>'Dane - 30 wrzesnia 2020 r'!X15</f>
        <v>127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8397340</v>
      </c>
      <c r="E14" s="22">
        <v>6298005</v>
      </c>
      <c r="F14" s="22">
        <f>'Dane - 30 wrzesnia 2020 r'!Z16</f>
        <v>16725178.390000001</v>
      </c>
      <c r="G14" s="22">
        <f>F14/'Dane - 30 wrzesnia 2020 r'!$B$1</f>
        <v>3741232.1641874509</v>
      </c>
      <c r="H14" s="18">
        <f t="shared" si="0"/>
        <v>0.59403448618847565</v>
      </c>
      <c r="I14" s="22">
        <f>'Dane - 30 wrzesnia 2020 r'!AK16</f>
        <v>12362332.780000001</v>
      </c>
      <c r="J14" s="22">
        <f>I14/'Dane - 30 wrzesnia 2020 r'!$B$1</f>
        <v>2765313.2267084219</v>
      </c>
      <c r="K14" s="18">
        <f t="shared" si="3"/>
        <v>0.43907764866944721</v>
      </c>
      <c r="L14" s="22">
        <f>'Dane - 30 wrzesnia 2020 r'!AQ16</f>
        <v>8769967.6600000001</v>
      </c>
      <c r="M14" s="22">
        <f>L14/'Dane - 30 wrzesnia 2020 r'!$B$1</f>
        <v>1961742.0109607426</v>
      </c>
      <c r="N14" s="18">
        <f t="shared" si="1"/>
        <v>0.31148625810248526</v>
      </c>
      <c r="O14" s="23">
        <f>'Dane - 30 wrzesnia 2020 r'!X16</f>
        <v>228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80120000</v>
      </c>
      <c r="E15" s="22">
        <v>51310000</v>
      </c>
      <c r="F15" s="22">
        <f>'Dane - 30 wrzesnia 2020 r'!Z17</f>
        <v>196505725</v>
      </c>
      <c r="G15" s="22">
        <f>F15/'Dane - 30 wrzesnia 2020 r'!$B$1</f>
        <v>43956095.515043058</v>
      </c>
      <c r="H15" s="18">
        <f t="shared" si="0"/>
        <v>0.85667697359273154</v>
      </c>
      <c r="I15" s="22">
        <f>'Dane - 30 wrzesnia 2020 r'!AK17</f>
        <v>113702012.5</v>
      </c>
      <c r="J15" s="22">
        <f>I15/'Dane - 30 wrzesnia 2020 r'!$B$1</f>
        <v>25433846.885135889</v>
      </c>
      <c r="K15" s="18">
        <f t="shared" si="3"/>
        <v>0.49568986328465969</v>
      </c>
      <c r="L15" s="22">
        <f>'Dane - 30 wrzesnia 2020 r'!AQ17</f>
        <v>113702012.5</v>
      </c>
      <c r="M15" s="22">
        <f>L15/'Dane - 30 wrzesnia 2020 r'!$B$1</f>
        <v>25433846.885135889</v>
      </c>
      <c r="N15" s="18">
        <f t="shared" si="1"/>
        <v>0.49568986328465969</v>
      </c>
      <c r="O15" s="23">
        <f>'Dane - 30 wrzesnia 2020 r'!X17</f>
        <v>3244</v>
      </c>
    </row>
    <row r="16" spans="1:15" x14ac:dyDescent="0.25">
      <c r="A16" s="20" t="s">
        <v>74</v>
      </c>
      <c r="B16" s="21" t="s">
        <v>230</v>
      </c>
      <c r="C16" s="2" t="s">
        <v>99</v>
      </c>
      <c r="D16" s="22">
        <v>35120000</v>
      </c>
      <c r="E16" s="22">
        <v>17560000</v>
      </c>
      <c r="F16" s="22">
        <f>'Dane - 30 wrzesnia 2020 r'!Z18</f>
        <v>75439000</v>
      </c>
      <c r="G16" s="22">
        <f>F16/'Dane - 30 wrzesnia 2020 r'!$B$1</f>
        <v>16874846.214070015</v>
      </c>
      <c r="H16" s="18">
        <f t="shared" si="0"/>
        <v>0.96098213064180038</v>
      </c>
      <c r="I16" s="22">
        <f>'Dane - 30 wrzesnia 2020 r'!AK18</f>
        <v>75439000</v>
      </c>
      <c r="J16" s="22">
        <f>I16/'Dane - 30 wrzesnia 2020 r'!$B$1</f>
        <v>16874846.214070015</v>
      </c>
      <c r="K16" s="18">
        <f t="shared" si="3"/>
        <v>0.96098213064180038</v>
      </c>
      <c r="L16" s="22">
        <f>'Dane - 30 wrzesnia 2020 r'!AQ18</f>
        <v>75439000</v>
      </c>
      <c r="M16" s="22">
        <f>L16/'Dane - 30 wrzesnia 2020 r'!$B$1</f>
        <v>16874846.214070015</v>
      </c>
      <c r="N16" s="18">
        <f t="shared" si="1"/>
        <v>0.96098213064180038</v>
      </c>
      <c r="O16" s="23">
        <f>'Dane - 30 wrzesnia 2020 r'!X18</f>
        <v>2645</v>
      </c>
    </row>
    <row r="17" spans="1:15" x14ac:dyDescent="0.25">
      <c r="A17" s="20" t="s">
        <v>74</v>
      </c>
      <c r="B17" s="21" t="s">
        <v>231</v>
      </c>
      <c r="C17" s="2" t="s">
        <v>229</v>
      </c>
      <c r="D17" s="22">
        <v>45000000</v>
      </c>
      <c r="E17" s="22">
        <v>33750000</v>
      </c>
      <c r="F17" s="22">
        <f>'Dane - 30 wrzesnia 2020 r'!Z19</f>
        <v>121066725</v>
      </c>
      <c r="G17" s="22">
        <f>F17/'Dane - 30 wrzesnia 2020 r'!$B$1</f>
        <v>27081249.300973043</v>
      </c>
      <c r="H17" s="18">
        <f t="shared" si="0"/>
        <v>0.8024073866954976</v>
      </c>
      <c r="I17" s="22">
        <f>'Dane - 30 wrzesnia 2020 r'!AK19</f>
        <v>38263012.5</v>
      </c>
      <c r="J17" s="22">
        <f>I17/'Dane - 30 wrzesnia 2020 r'!$B$1</f>
        <v>8559000.6710658763</v>
      </c>
      <c r="K17" s="18">
        <f t="shared" si="3"/>
        <v>0.25360001988343339</v>
      </c>
      <c r="L17" s="22">
        <f>'Dane - 30 wrzesnia 2020 r'!AQ19</f>
        <v>38263012.5</v>
      </c>
      <c r="M17" s="22">
        <f>L17/'Dane - 30 wrzesnia 2020 r'!$B$1</f>
        <v>8559000.6710658763</v>
      </c>
      <c r="N17" s="18">
        <f t="shared" si="1"/>
        <v>0.25360001988343339</v>
      </c>
      <c r="O17" s="23">
        <f>'Dane - 30 wrzesnia 2020 r'!X19</f>
        <v>599</v>
      </c>
    </row>
    <row r="18" spans="1:15" ht="20" x14ac:dyDescent="0.25">
      <c r="A18" s="20" t="s">
        <v>74</v>
      </c>
      <c r="B18" s="21" t="s">
        <v>100</v>
      </c>
      <c r="C18" s="2" t="s">
        <v>101</v>
      </c>
      <c r="D18" s="22">
        <v>23080000</v>
      </c>
      <c r="E18" s="22">
        <v>17310000</v>
      </c>
      <c r="F18" s="22">
        <f>'Dane - 30 wrzesnia 2020 r'!Z20</f>
        <v>55354654.75</v>
      </c>
      <c r="G18" s="22">
        <f>F18/'Dane - 30 wrzesnia 2020 r'!$B$1</f>
        <v>12382206.632367743</v>
      </c>
      <c r="H18" s="18">
        <f t="shared" si="0"/>
        <v>0.71532100706919366</v>
      </c>
      <c r="I18" s="22">
        <f>'Dane - 30 wrzesnia 2020 r'!AK20</f>
        <v>37742133.539999999</v>
      </c>
      <c r="J18" s="22">
        <f>I18/'Dane - 30 wrzesnia 2020 r'!$B$1</f>
        <v>8442485.9724862985</v>
      </c>
      <c r="K18" s="18">
        <f t="shared" si="3"/>
        <v>0.48772304867049676</v>
      </c>
      <c r="L18" s="22">
        <f>'Dane - 30 wrzesnia 2020 r'!AQ20</f>
        <v>21649936.969999999</v>
      </c>
      <c r="M18" s="22">
        <f>L18/'Dane - 30 wrzesnia 2020 r'!$B$1</f>
        <v>4842844.6415389767</v>
      </c>
      <c r="N18" s="18">
        <f t="shared" si="1"/>
        <v>0.27977149864465495</v>
      </c>
      <c r="O18" s="23">
        <f>'Dane - 30 wrzesnia 2020 r'!X20</f>
        <v>339</v>
      </c>
    </row>
    <row r="19" spans="1:15" x14ac:dyDescent="0.25">
      <c r="A19" s="20" t="s">
        <v>74</v>
      </c>
      <c r="B19" s="21" t="s">
        <v>102</v>
      </c>
      <c r="C19" s="2" t="s">
        <v>103</v>
      </c>
      <c r="D19" s="22">
        <v>31410000</v>
      </c>
      <c r="E19" s="22">
        <v>23557500</v>
      </c>
      <c r="F19" s="22">
        <f>'Dane - 30 wrzesnia 2020 r'!Z21</f>
        <v>63455302.989999995</v>
      </c>
      <c r="G19" s="22">
        <f>F19/'Dane - 30 wrzesnia 2020 r'!$B$1</f>
        <v>14194229.502292806</v>
      </c>
      <c r="H19" s="18">
        <f t="shared" si="0"/>
        <v>0.60253547712163036</v>
      </c>
      <c r="I19" s="22">
        <f>'Dane - 30 wrzesnia 2020 r'!AK21</f>
        <v>5655018.5999999996</v>
      </c>
      <c r="J19" s="22">
        <f>I19/'Dane - 30 wrzesnia 2020 r'!$B$1</f>
        <v>1264963.3374342914</v>
      </c>
      <c r="K19" s="18">
        <f t="shared" si="3"/>
        <v>5.3696841236731033E-2</v>
      </c>
      <c r="L19" s="22">
        <f>'Dane - 30 wrzesnia 2020 r'!AQ21</f>
        <v>63956.1</v>
      </c>
      <c r="M19" s="22">
        <f>L19/'Dane - 30 wrzesnia 2020 r'!$B$1</f>
        <v>14306.252097080862</v>
      </c>
      <c r="N19" s="18">
        <f t="shared" si="1"/>
        <v>6.0729076078025522E-4</v>
      </c>
      <c r="O19" s="23">
        <f>'Dane - 30 wrzesnia 2020 r'!X21</f>
        <v>8</v>
      </c>
    </row>
    <row r="20" spans="1:15" x14ac:dyDescent="0.25">
      <c r="A20" s="20" t="s">
        <v>74</v>
      </c>
      <c r="B20" s="21" t="s">
        <v>104</v>
      </c>
      <c r="C20" s="2" t="s">
        <v>105</v>
      </c>
      <c r="D20" s="22">
        <v>9106668</v>
      </c>
      <c r="E20" s="22">
        <v>6830001</v>
      </c>
      <c r="F20" s="22">
        <f>'Dane - 30 wrzesnia 2020 r'!Z22</f>
        <v>17432949.159999996</v>
      </c>
      <c r="G20" s="22">
        <f>F20/'Dane - 30 wrzesnia 2020 r'!$B$1</f>
        <v>3899552.4348506867</v>
      </c>
      <c r="H20" s="18">
        <f t="shared" si="0"/>
        <v>0.57094463600381418</v>
      </c>
      <c r="I20" s="22">
        <f>'Dane - 30 wrzesnia 2020 r'!AK22</f>
        <v>5664428.7599999998</v>
      </c>
      <c r="J20" s="22">
        <f>I20/'Dane - 30 wrzesnia 2020 r'!$B$1</f>
        <v>1267068.2831897996</v>
      </c>
      <c r="K20" s="18">
        <f t="shared" si="3"/>
        <v>0.18551509482792164</v>
      </c>
      <c r="L20" s="22">
        <f>'Dane - 30 wrzesnia 2020 r'!AQ22</f>
        <v>820728.57</v>
      </c>
      <c r="M20" s="22">
        <f>L20/'Dane - 30 wrzesnia 2020 r'!$B$1</f>
        <v>183587.64567721728</v>
      </c>
      <c r="N20" s="18">
        <f t="shared" si="1"/>
        <v>2.6879592796138285E-2</v>
      </c>
      <c r="O20" s="23">
        <f>'Dane - 30 wrzesnia 2020 r'!X22</f>
        <v>4</v>
      </c>
    </row>
    <row r="21" spans="1:15" x14ac:dyDescent="0.25">
      <c r="A21" s="20" t="s">
        <v>74</v>
      </c>
      <c r="B21" s="21" t="s">
        <v>106</v>
      </c>
      <c r="C21" s="2" t="s">
        <v>107</v>
      </c>
      <c r="D21" s="22">
        <v>0</v>
      </c>
      <c r="E21" s="22">
        <v>0</v>
      </c>
      <c r="F21" s="22">
        <f>'Dane - 30 wrzesnia 2020 r'!Z23</f>
        <v>0</v>
      </c>
      <c r="G21" s="22">
        <f>F21/'Dane - 30 wrzesnia 2020 r'!$B$1</f>
        <v>0</v>
      </c>
      <c r="H21" s="18" t="e">
        <f t="shared" si="0"/>
        <v>#DIV/0!</v>
      </c>
      <c r="I21" s="22">
        <f>'Dane - 30 wrzesnia 2020 r'!AK23</f>
        <v>0</v>
      </c>
      <c r="J21" s="22">
        <f>I21/'Dane - 30 wrzesnia 2020 r'!$B$1</f>
        <v>0</v>
      </c>
      <c r="K21" s="18" t="e">
        <f t="shared" si="3"/>
        <v>#DIV/0!</v>
      </c>
      <c r="L21" s="22">
        <f>'Dane - 30 wrzesnia 2020 r'!AQ23</f>
        <v>0</v>
      </c>
      <c r="M21" s="22">
        <f>L21/'Dane - 30 wrzesnia 2020 r'!$B$1</f>
        <v>0</v>
      </c>
      <c r="N21" s="18" t="e">
        <f t="shared" si="1"/>
        <v>#DIV/0!</v>
      </c>
      <c r="O21" s="23">
        <f>'Dane - 30 wrzesnia 2020 r'!X23</f>
        <v>0</v>
      </c>
    </row>
    <row r="22" spans="1:15" x14ac:dyDescent="0.25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- 30 wrzesnia 2020 r'!Z24</f>
        <v>0</v>
      </c>
      <c r="G22" s="22">
        <f>F22/'Dane - 30 wrzesnia 2020 r'!$B$1</f>
        <v>0</v>
      </c>
      <c r="H22" s="18">
        <f t="shared" si="0"/>
        <v>0</v>
      </c>
      <c r="I22" s="22">
        <f>'Dane - 30 wrzesnia 2020 r'!AK24</f>
        <v>0</v>
      </c>
      <c r="J22" s="22">
        <f>I22/'Dane - 30 wrzesnia 2020 r'!$B$1</f>
        <v>0</v>
      </c>
      <c r="K22" s="18">
        <f t="shared" si="3"/>
        <v>0</v>
      </c>
      <c r="L22" s="22">
        <f>'Dane - 30 wrzesnia 2020 r'!AQ24</f>
        <v>0</v>
      </c>
      <c r="M22" s="22">
        <f>L22/'Dane - 30 wrzesnia 2020 r'!$B$1</f>
        <v>0</v>
      </c>
      <c r="N22" s="18">
        <f t="shared" si="1"/>
        <v>0</v>
      </c>
      <c r="O22" s="23">
        <f>'Dane - 30 wrzesnia 2020 r'!X24</f>
        <v>0</v>
      </c>
    </row>
    <row r="23" spans="1:15" ht="11" thickBot="1" x14ac:dyDescent="0.3">
      <c r="A23" s="24" t="s">
        <v>74</v>
      </c>
      <c r="B23" s="25" t="s">
        <v>110</v>
      </c>
      <c r="C23" s="3" t="s">
        <v>111</v>
      </c>
      <c r="D23" s="26">
        <v>1304000</v>
      </c>
      <c r="E23" s="26">
        <v>978000</v>
      </c>
      <c r="F23" s="22">
        <f>'Dane - 30 wrzesnia 2020 r'!Z25</f>
        <v>1390201.76</v>
      </c>
      <c r="G23" s="22">
        <f>F23/'Dane - 30 wrzesnia 2020 r'!$B$1</f>
        <v>310972.32076948887</v>
      </c>
      <c r="H23" s="27">
        <f t="shared" si="0"/>
        <v>0.31796760814876163</v>
      </c>
      <c r="I23" s="22">
        <f>'Dane - 30 wrzesnia 2020 r'!AK25</f>
        <v>861062.21</v>
      </c>
      <c r="J23" s="22">
        <f>I23/'Dane - 30 wrzesnia 2020 r'!$B$1</f>
        <v>192609.82216754276</v>
      </c>
      <c r="K23" s="27">
        <f t="shared" si="3"/>
        <v>0.19694255845352021</v>
      </c>
      <c r="L23" s="22">
        <f>'Dane - 30 wrzesnia 2020 r'!AQ25</f>
        <v>789062.21</v>
      </c>
      <c r="M23" s="22">
        <f>L23/'Dane - 30 wrzesnia 2020 r'!$B$1</f>
        <v>176504.24113633818</v>
      </c>
      <c r="N23" s="27">
        <f t="shared" si="1"/>
        <v>0.18047468418848486</v>
      </c>
      <c r="O23" s="23">
        <f>'Dane - 30 wrzesnia 2020 r'!X25</f>
        <v>5</v>
      </c>
    </row>
    <row r="24" spans="1:15" ht="30.5" thickBot="1" x14ac:dyDescent="0.3">
      <c r="A24" s="247" t="s">
        <v>74</v>
      </c>
      <c r="B24" s="247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520795959.67750001</v>
      </c>
      <c r="G24" s="50">
        <f t="shared" si="4"/>
        <v>116496132.35152666</v>
      </c>
      <c r="H24" s="51">
        <f>G24/E24</f>
        <v>0.7090997072363463</v>
      </c>
      <c r="I24" s="50">
        <f t="shared" si="4"/>
        <v>316507507.40000004</v>
      </c>
      <c r="J24" s="50">
        <f t="shared" si="4"/>
        <v>70799129.269656613</v>
      </c>
      <c r="K24" s="51">
        <f t="shared" si="3"/>
        <v>0.43094685483817119</v>
      </c>
      <c r="L24" s="50">
        <f t="shared" si="4"/>
        <v>254687515.82999998</v>
      </c>
      <c r="M24" s="50">
        <f t="shared" si="4"/>
        <v>56970700.331059173</v>
      </c>
      <c r="N24" s="51">
        <f t="shared" si="1"/>
        <v>0.34677466204545859</v>
      </c>
      <c r="O24" s="52">
        <f t="shared" si="4"/>
        <v>4425</v>
      </c>
    </row>
    <row r="25" spans="1:15" x14ac:dyDescent="0.25">
      <c r="A25" s="29" t="s">
        <v>112</v>
      </c>
      <c r="B25" s="30" t="s">
        <v>113</v>
      </c>
      <c r="C25" s="4" t="s">
        <v>114</v>
      </c>
      <c r="D25" s="31">
        <v>14764000</v>
      </c>
      <c r="E25" s="31">
        <v>11073000</v>
      </c>
      <c r="F25" s="31">
        <f>'Dane - 30 wrzesnia 2020 r'!Z27</f>
        <v>24057157.470000003</v>
      </c>
      <c r="G25" s="31">
        <f>F25/'Dane - 30 wrzesnia 2020 r'!$B$1</f>
        <v>5381312.4862990715</v>
      </c>
      <c r="H25" s="32">
        <f t="shared" si="0"/>
        <v>0.4859850524969811</v>
      </c>
      <c r="I25" s="31">
        <f>'Dane - 30 wrzesnia 2020 r'!AK27</f>
        <v>11490263.32</v>
      </c>
      <c r="J25" s="31">
        <f>I25/'Dane - 30 wrzesnia 2020 r'!$B$1</f>
        <v>2570241.2079185774</v>
      </c>
      <c r="K25" s="32">
        <f t="shared" si="3"/>
        <v>0.2321178730171207</v>
      </c>
      <c r="L25" s="31">
        <f>'Dane - 30 wrzesnia 2020 r'!AQ27</f>
        <v>1530380.25</v>
      </c>
      <c r="M25" s="31">
        <f>L25/'Dane - 30 wrzesnia 2020 r'!$B$1</f>
        <v>342328.65451291797</v>
      </c>
      <c r="N25" s="32">
        <f t="shared" si="1"/>
        <v>3.0915619480982388E-2</v>
      </c>
      <c r="O25" s="33">
        <f>'Dane - 30 wrzesnia 2020 r'!X27</f>
        <v>6</v>
      </c>
    </row>
    <row r="26" spans="1:15" x14ac:dyDescent="0.25">
      <c r="A26" s="20" t="s">
        <v>112</v>
      </c>
      <c r="B26" s="21" t="s">
        <v>115</v>
      </c>
      <c r="C26" s="2" t="s">
        <v>116</v>
      </c>
      <c r="D26" s="22">
        <v>2500000</v>
      </c>
      <c r="E26" s="22">
        <v>1875000</v>
      </c>
      <c r="F26" s="31">
        <f>'Dane - 30 wrzesnia 2020 r'!Z28</f>
        <v>5308736.34</v>
      </c>
      <c r="G26" s="31">
        <f>F26/'Dane - 30 wrzesnia 2020 r'!$B$1</f>
        <v>1187503.9346829213</v>
      </c>
      <c r="H26" s="18">
        <f t="shared" si="0"/>
        <v>0.63333543183089136</v>
      </c>
      <c r="I26" s="31">
        <f>'Dane - 30 wrzesnia 2020 r'!AK28</f>
        <v>911080.2</v>
      </c>
      <c r="J26" s="31">
        <f>I26/'Dane - 30 wrzesnia 2020 r'!$B$1</f>
        <v>203798.27759758412</v>
      </c>
      <c r="K26" s="18">
        <f t="shared" si="3"/>
        <v>0.10869241471871154</v>
      </c>
      <c r="L26" s="31">
        <f>'Dane - 30 wrzesnia 2020 r'!AQ28</f>
        <v>199971.4</v>
      </c>
      <c r="M26" s="31">
        <f>L26/'Dane - 30 wrzesnia 2020 r'!$B$1</f>
        <v>44731.32759199194</v>
      </c>
      <c r="N26" s="18">
        <f t="shared" si="1"/>
        <v>2.385670804906237E-2</v>
      </c>
      <c r="O26" s="33">
        <f>'Dane - 30 wrzesnia 2020 r'!X28</f>
        <v>11</v>
      </c>
    </row>
    <row r="27" spans="1:15" x14ac:dyDescent="0.25">
      <c r="A27" s="43" t="s">
        <v>112</v>
      </c>
      <c r="B27" s="44" t="s">
        <v>117</v>
      </c>
      <c r="C27" s="45" t="s">
        <v>118</v>
      </c>
      <c r="D27" s="46">
        <v>112746600</v>
      </c>
      <c r="E27" s="46">
        <v>84559950</v>
      </c>
      <c r="F27" s="46">
        <f>SUM(F28:F30)</f>
        <v>235428513.08000001</v>
      </c>
      <c r="G27" s="46">
        <f t="shared" ref="G27:O27" si="5">SUM(G28:G30)</f>
        <v>52662680.478693657</v>
      </c>
      <c r="H27" s="47">
        <f t="shared" si="0"/>
        <v>0.62278514212335334</v>
      </c>
      <c r="I27" s="46">
        <f t="shared" si="5"/>
        <v>126630336.09</v>
      </c>
      <c r="J27" s="46">
        <f t="shared" si="5"/>
        <v>28325765.818141151</v>
      </c>
      <c r="K27" s="47">
        <f t="shared" si="3"/>
        <v>0.33497850717912148</v>
      </c>
      <c r="L27" s="46">
        <f t="shared" si="5"/>
        <v>65868251.5</v>
      </c>
      <c r="M27" s="46">
        <f t="shared" si="5"/>
        <v>14733978.637736268</v>
      </c>
      <c r="N27" s="47">
        <f t="shared" si="1"/>
        <v>0.17424299136572655</v>
      </c>
      <c r="O27" s="48">
        <f t="shared" si="5"/>
        <v>532</v>
      </c>
    </row>
    <row r="28" spans="1:15" x14ac:dyDescent="0.25">
      <c r="A28" s="20" t="s">
        <v>112</v>
      </c>
      <c r="B28" s="21" t="s">
        <v>119</v>
      </c>
      <c r="C28" s="2" t="s">
        <v>120</v>
      </c>
      <c r="D28" s="22">
        <v>65161660</v>
      </c>
      <c r="E28" s="22">
        <v>48871245</v>
      </c>
      <c r="F28" s="22">
        <f>'Dane - 30 wrzesnia 2020 r'!Z30</f>
        <v>167475982.30250001</v>
      </c>
      <c r="G28" s="22">
        <f>F28/'Dane - 30 wrzesnia 2020 r'!$B$1</f>
        <v>37462472.2743541</v>
      </c>
      <c r="H28" s="18">
        <f t="shared" si="0"/>
        <v>0.76655448974860574</v>
      </c>
      <c r="I28" s="22">
        <f>'Dane - 30 wrzesnia 2020 r'!AK30</f>
        <v>101061212.74000001</v>
      </c>
      <c r="J28" s="22">
        <f>I28/'Dane - 30 wrzesnia 2020 r'!$B$1</f>
        <v>22606243.762442682</v>
      </c>
      <c r="K28" s="18">
        <f t="shared" si="3"/>
        <v>0.46256738011161125</v>
      </c>
      <c r="L28" s="22">
        <f>'Dane - 30 wrzesnia 2020 r'!AQ30</f>
        <v>60254770.920000002</v>
      </c>
      <c r="M28" s="22">
        <f>L28/'Dane - 30 wrzesnia 2020 r'!$B$1</f>
        <v>13478306.882899003</v>
      </c>
      <c r="N28" s="18">
        <f t="shared" si="1"/>
        <v>0.27579217355520619</v>
      </c>
      <c r="O28" s="23">
        <f>'Dane - 30 wrzesnia 2020 r'!X30</f>
        <v>401</v>
      </c>
    </row>
    <row r="29" spans="1:15" x14ac:dyDescent="0.25">
      <c r="A29" s="20" t="s">
        <v>112</v>
      </c>
      <c r="B29" s="21" t="s">
        <v>121</v>
      </c>
      <c r="C29" s="2" t="s">
        <v>122</v>
      </c>
      <c r="D29" s="22">
        <v>8382000</v>
      </c>
      <c r="E29" s="22">
        <v>6286500</v>
      </c>
      <c r="F29" s="22">
        <f>'Dane - 30 wrzesnia 2020 r'!Z31</f>
        <v>11167518.989999998</v>
      </c>
      <c r="G29" s="22">
        <f>F29/'Dane - 30 wrzesnia 2020 r'!$B$1</f>
        <v>2498046.9723744541</v>
      </c>
      <c r="H29" s="18">
        <f t="shared" si="0"/>
        <v>0.39736689292522931</v>
      </c>
      <c r="I29" s="22">
        <f>'Dane - 30 wrzesnia 2020 r'!AK31</f>
        <v>4704010.1899999995</v>
      </c>
      <c r="J29" s="22">
        <f>I29/'Dane - 30 wrzesnia 2020 r'!$B$1</f>
        <v>1052233.573425791</v>
      </c>
      <c r="K29" s="18">
        <f t="shared" si="3"/>
        <v>0.16737987328812393</v>
      </c>
      <c r="L29" s="22">
        <f>'Dane - 30 wrzesnia 2020 r'!AQ31</f>
        <v>2171495</v>
      </c>
      <c r="M29" s="22">
        <f>L29/'Dane - 30 wrzesnia 2020 r'!$B$1</f>
        <v>485738.73168549378</v>
      </c>
      <c r="N29" s="18">
        <f t="shared" si="1"/>
        <v>7.7266958034756028E-2</v>
      </c>
      <c r="O29" s="23">
        <f>'Dane - 30 wrzesnia 2020 r'!X31</f>
        <v>96</v>
      </c>
    </row>
    <row r="30" spans="1:15" x14ac:dyDescent="0.25">
      <c r="A30" s="20" t="s">
        <v>112</v>
      </c>
      <c r="B30" s="21" t="s">
        <v>123</v>
      </c>
      <c r="C30" s="2" t="s">
        <v>124</v>
      </c>
      <c r="D30" s="22">
        <v>39202940</v>
      </c>
      <c r="E30" s="22">
        <v>29402205</v>
      </c>
      <c r="F30" s="22">
        <f>'Dane - 30 wrzesnia 2020 r'!Z32</f>
        <v>56785011.787500001</v>
      </c>
      <c r="G30" s="22">
        <f>F30/'Dane - 30 wrzesnia 2020 r'!$B$1</f>
        <v>12702161.231965104</v>
      </c>
      <c r="H30" s="18">
        <f t="shared" si="0"/>
        <v>0.432013899364524</v>
      </c>
      <c r="I30" s="22">
        <f>'Dane - 30 wrzesnia 2020 r'!AK32</f>
        <v>20865113.16</v>
      </c>
      <c r="J30" s="22">
        <f>I30/'Dane - 30 wrzesnia 2020 r'!$B$1</f>
        <v>4667288.4822726762</v>
      </c>
      <c r="K30" s="18">
        <f t="shared" si="3"/>
        <v>0.15873940346557941</v>
      </c>
      <c r="L30" s="22">
        <f>'Dane - 30 wrzesnia 2020 r'!AQ32</f>
        <v>3441985.58</v>
      </c>
      <c r="M30" s="22">
        <f>L30/'Dane - 30 wrzesnia 2020 r'!$B$1</f>
        <v>769933.02315177268</v>
      </c>
      <c r="N30" s="18">
        <f t="shared" si="1"/>
        <v>2.6186234098829413E-2</v>
      </c>
      <c r="O30" s="23">
        <f>'Dane - 30 wrzesnia 2020 r'!X32</f>
        <v>35</v>
      </c>
    </row>
    <row r="31" spans="1:15" x14ac:dyDescent="0.25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- 30 wrzesnia 2020 r'!Z33</f>
        <v>0</v>
      </c>
      <c r="G31" s="22">
        <f>F31/'Dane - 30 wrzesnia 2020 r'!$B$1</f>
        <v>0</v>
      </c>
      <c r="H31" s="18">
        <v>0</v>
      </c>
      <c r="I31" s="22">
        <f>'Dane - 30 wrzesnia 2020 r'!AK33</f>
        <v>0</v>
      </c>
      <c r="J31" s="22">
        <f>I31/'Dane - 30 wrzesnia 2020 r'!$B$1</f>
        <v>0</v>
      </c>
      <c r="K31" s="18">
        <v>0</v>
      </c>
      <c r="L31" s="22">
        <f>'Dane - 30 wrzesnia 2020 r'!AQ33</f>
        <v>0</v>
      </c>
      <c r="M31" s="22">
        <f>L31/'Dane - 30 wrzesnia 2020 r'!$B$1</f>
        <v>0</v>
      </c>
      <c r="N31" s="18">
        <v>0</v>
      </c>
      <c r="O31" s="23">
        <f>'Dane - 30 wrzesnia 2020 r'!X33</f>
        <v>0</v>
      </c>
    </row>
    <row r="32" spans="1:15" x14ac:dyDescent="0.25">
      <c r="A32" s="20" t="s">
        <v>112</v>
      </c>
      <c r="B32" s="21" t="s">
        <v>127</v>
      </c>
      <c r="C32" s="2" t="s">
        <v>128</v>
      </c>
      <c r="D32" s="22">
        <v>49274168</v>
      </c>
      <c r="E32" s="22">
        <v>36955626</v>
      </c>
      <c r="F32" s="22">
        <f>'Dane - 30 wrzesnia 2020 r'!Z34</f>
        <v>155980652.26250002</v>
      </c>
      <c r="G32" s="22">
        <f>F32/'Dane - 30 wrzesnia 2020 r'!$B$1</f>
        <v>34891097.698803268</v>
      </c>
      <c r="H32" s="18">
        <f t="shared" si="0"/>
        <v>0.94413493898880962</v>
      </c>
      <c r="I32" s="22">
        <f>'Dane - 30 wrzesnia 2020 r'!AK34</f>
        <v>156164574.12000003</v>
      </c>
      <c r="J32" s="22">
        <f>I32/'Dane - 30 wrzesnia 2020 r'!$B$1</f>
        <v>34932238.926294602</v>
      </c>
      <c r="K32" s="18">
        <f t="shared" si="3"/>
        <v>0.94524819918608882</v>
      </c>
      <c r="L32" s="22">
        <f>'Dane - 30 wrzesnia 2020 r'!AQ34</f>
        <v>156164574.12</v>
      </c>
      <c r="M32" s="22">
        <f>L32/'Dane - 30 wrzesnia 2020 r'!$B$1</f>
        <v>34932238.926294595</v>
      </c>
      <c r="N32" s="18">
        <f t="shared" si="1"/>
        <v>0.9452481991860886</v>
      </c>
      <c r="O32" s="23">
        <f>'Dane - 30 wrzesnia 2020 r'!X34</f>
        <v>907</v>
      </c>
    </row>
    <row r="33" spans="1:15" x14ac:dyDescent="0.25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- 30 wrzesnia 2020 r'!Z35</f>
        <v>4190609.58</v>
      </c>
      <c r="G33" s="22">
        <f>F33/'Dane - 30 wrzesnia 2020 r'!$B$1</f>
        <v>937391.6966782239</v>
      </c>
      <c r="H33" s="18">
        <f t="shared" si="0"/>
        <v>0.66481680615476868</v>
      </c>
      <c r="I33" s="22">
        <f>'Dane - 30 wrzesnia 2020 r'!AK35</f>
        <v>2353978.19</v>
      </c>
      <c r="J33" s="22">
        <f>I33/'Dane - 30 wrzesnia 2020 r'!$B$1</f>
        <v>526558.14562129509</v>
      </c>
      <c r="K33" s="18">
        <f t="shared" si="3"/>
        <v>0.37344549334843624</v>
      </c>
      <c r="L33" s="22">
        <f>'Dane - 30 wrzesnia 2020 r'!AQ35</f>
        <v>1314264.4500000002</v>
      </c>
      <c r="M33" s="22">
        <f>L33/'Dane - 30 wrzesnia 2020 r'!$B$1</f>
        <v>293986.00827647914</v>
      </c>
      <c r="N33" s="18">
        <f t="shared" si="1"/>
        <v>0.20850071508970153</v>
      </c>
      <c r="O33" s="23">
        <f>'Dane - 30 wrzesnia 2020 r'!X35</f>
        <v>8</v>
      </c>
    </row>
    <row r="34" spans="1:15" x14ac:dyDescent="0.25">
      <c r="A34" s="24" t="s">
        <v>112</v>
      </c>
      <c r="B34" s="25" t="s">
        <v>131</v>
      </c>
      <c r="C34" s="3" t="s">
        <v>132</v>
      </c>
      <c r="D34" s="26">
        <v>0</v>
      </c>
      <c r="E34" s="26">
        <v>0</v>
      </c>
      <c r="F34" s="22">
        <f>'Dane - 30 wrzesnia 2020 r'!Z36</f>
        <v>0</v>
      </c>
      <c r="G34" s="22">
        <f>F34/'Dane - 30 wrzesnia 2020 r'!$B$1</f>
        <v>0</v>
      </c>
      <c r="H34" s="27" t="e">
        <f t="shared" si="0"/>
        <v>#DIV/0!</v>
      </c>
      <c r="I34" s="22">
        <f>'Dane - 30 wrzesnia 2020 r'!AK36</f>
        <v>0</v>
      </c>
      <c r="J34" s="22">
        <f>I34/'Dane - 30 wrzesnia 2020 r'!$B$1</f>
        <v>0</v>
      </c>
      <c r="K34" s="27" t="e">
        <f t="shared" si="3"/>
        <v>#DIV/0!</v>
      </c>
      <c r="L34" s="22">
        <f>'Dane - 30 wrzesnia 2020 r'!AQ36</f>
        <v>0</v>
      </c>
      <c r="M34" s="22">
        <f>L34/'Dane - 30 wrzesnia 2020 r'!$B$1</f>
        <v>0</v>
      </c>
      <c r="N34" s="27" t="e">
        <f t="shared" si="1"/>
        <v>#DIV/0!</v>
      </c>
      <c r="O34" s="23">
        <f>'Dane - 30 wrzesnia 2020 r'!X36</f>
        <v>0</v>
      </c>
    </row>
    <row r="35" spans="1:15" ht="11" thickBot="1" x14ac:dyDescent="0.3">
      <c r="A35" s="219" t="s">
        <v>112</v>
      </c>
      <c r="B35" s="25" t="s">
        <v>232</v>
      </c>
      <c r="C35" s="3" t="s">
        <v>233</v>
      </c>
      <c r="D35" s="220">
        <v>15000000</v>
      </c>
      <c r="E35" s="220">
        <v>11250000</v>
      </c>
      <c r="F35" s="22">
        <f>'Dane - 30 wrzesnia 2020 r'!Z37</f>
        <v>0</v>
      </c>
      <c r="G35" s="22">
        <f>F35/'Dane - 30 wrzesnia 2020 r'!$B$1</f>
        <v>0</v>
      </c>
      <c r="H35" s="27">
        <f t="shared" si="0"/>
        <v>0</v>
      </c>
      <c r="I35" s="22">
        <f>'Dane - 30 wrzesnia 2020 r'!AK37</f>
        <v>0</v>
      </c>
      <c r="J35" s="220"/>
      <c r="K35" s="221"/>
      <c r="L35" s="220"/>
      <c r="M35" s="220"/>
      <c r="N35" s="221"/>
      <c r="O35" s="222"/>
    </row>
    <row r="36" spans="1:15" ht="20.5" thickBot="1" x14ac:dyDescent="0.3">
      <c r="A36" s="247" t="s">
        <v>112</v>
      </c>
      <c r="B36" s="247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424965668.73250008</v>
      </c>
      <c r="G36" s="50">
        <f t="shared" si="6"/>
        <v>95059986.295157135</v>
      </c>
      <c r="H36" s="51">
        <f t="shared" si="0"/>
        <v>0.64612340781573396</v>
      </c>
      <c r="I36" s="50">
        <f>SUM(I31:I34)+SUM(I25:I27)+I35</f>
        <v>297550231.92000008</v>
      </c>
      <c r="J36" s="50">
        <f>SUM(J31:J34)+SUM(J25:J27)+J35</f>
        <v>66558602.375573203</v>
      </c>
      <c r="K36" s="51">
        <f t="shared" si="3"/>
        <v>0.45239929714305749</v>
      </c>
      <c r="L36" s="50">
        <f>SUM(L31:L34)+SUM(L25:L27)+L35</f>
        <v>225077441.72</v>
      </c>
      <c r="M36" s="50">
        <f>SUM(M31:M34)+SUM(M25:M27)+M35</f>
        <v>50347263.554412253</v>
      </c>
      <c r="N36" s="51">
        <f t="shared" si="1"/>
        <v>0.34221071104479034</v>
      </c>
      <c r="O36" s="52">
        <f>SUM(O31:O34)+SUM(O25:O27)+O35</f>
        <v>1464</v>
      </c>
    </row>
    <row r="37" spans="1:15" x14ac:dyDescent="0.25">
      <c r="A37" s="37" t="s">
        <v>133</v>
      </c>
      <c r="B37" s="38">
        <v>3.1</v>
      </c>
      <c r="C37" s="39" t="s">
        <v>134</v>
      </c>
      <c r="D37" s="40">
        <v>20531936</v>
      </c>
      <c r="E37" s="40">
        <v>16193028</v>
      </c>
      <c r="F37" s="40">
        <f t="shared" ref="F37:O37" si="7">SUM(F38:F39)</f>
        <v>54650322.429999992</v>
      </c>
      <c r="G37" s="40">
        <f t="shared" si="7"/>
        <v>12224655.503858626</v>
      </c>
      <c r="H37" s="41">
        <f t="shared" si="0"/>
        <v>0.75493326534472893</v>
      </c>
      <c r="I37" s="40">
        <f t="shared" si="7"/>
        <v>17778966.449999999</v>
      </c>
      <c r="J37" s="40">
        <f t="shared" si="7"/>
        <v>3976952.5668269764</v>
      </c>
      <c r="K37" s="41">
        <f t="shared" si="3"/>
        <v>0.24559659668512748</v>
      </c>
      <c r="L37" s="40">
        <f t="shared" si="7"/>
        <v>17778966.449999999</v>
      </c>
      <c r="M37" s="40">
        <f t="shared" si="7"/>
        <v>3976952.5668269764</v>
      </c>
      <c r="N37" s="41">
        <f t="shared" si="1"/>
        <v>0.24559659668512748</v>
      </c>
      <c r="O37" s="42">
        <f t="shared" si="7"/>
        <v>46</v>
      </c>
    </row>
    <row r="38" spans="1:15" x14ac:dyDescent="0.25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- 30 wrzesnia 2020 r'!Z40</f>
        <v>23139941.429999996</v>
      </c>
      <c r="G38" s="22">
        <f>F38/'Dane - 30 wrzesnia 2020 r'!$B$1</f>
        <v>5176141.6910860073</v>
      </c>
      <c r="H38" s="18">
        <f t="shared" si="0"/>
        <v>0.63177379932528099</v>
      </c>
      <c r="I38" s="22">
        <f>'Dane - 30 wrzesnia 2020 r'!AK40</f>
        <v>17770006.449999999</v>
      </c>
      <c r="J38" s="22">
        <f>I38/'Dane - 30 wrzesnia 2020 r'!$B$1</f>
        <v>3974948.3167430931</v>
      </c>
      <c r="K38" s="18">
        <f t="shared" si="3"/>
        <v>0.48516218257996041</v>
      </c>
      <c r="L38" s="22">
        <f>'Dane - 30 wrzesnia 2020 r'!AQ40</f>
        <v>17770006.449999999</v>
      </c>
      <c r="M38" s="22">
        <f>L38/'Dane - 30 wrzesnia 2020 r'!$B$1</f>
        <v>3974948.3167430931</v>
      </c>
      <c r="N38" s="18">
        <f t="shared" si="1"/>
        <v>0.48516218257996041</v>
      </c>
      <c r="O38" s="23">
        <f>'Dane - 30 wrzesnia 2020 r'!X40</f>
        <v>44</v>
      </c>
    </row>
    <row r="39" spans="1:15" x14ac:dyDescent="0.25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- 30 wrzesnia 2020 r'!Z41</f>
        <v>31510381</v>
      </c>
      <c r="G39" s="22">
        <f>F39/'Dane - 30 wrzesnia 2020 r'!$B$1</f>
        <v>7048513.8127726195</v>
      </c>
      <c r="H39" s="18">
        <f t="shared" si="0"/>
        <v>0.88106444686268914</v>
      </c>
      <c r="I39" s="22">
        <f>'Dane - 30 wrzesnia 2020 r'!AK41</f>
        <v>8960</v>
      </c>
      <c r="J39" s="22">
        <f>I39/'Dane - 30 wrzesnia 2020 r'!$B$1</f>
        <v>2004.2500838832343</v>
      </c>
      <c r="K39" s="18">
        <f t="shared" si="3"/>
        <v>2.5053132311823509E-4</v>
      </c>
      <c r="L39" s="22">
        <f>'Dane - 30 wrzesnia 2020 r'!AQ41</f>
        <v>8960</v>
      </c>
      <c r="M39" s="22">
        <f>L39/'Dane - 30 wrzesnia 2020 r'!$B$1</f>
        <v>2004.2500838832343</v>
      </c>
      <c r="N39" s="18">
        <f t="shared" si="1"/>
        <v>2.5053132311823509E-4</v>
      </c>
      <c r="O39" s="23">
        <f>'Dane - 30 wrzesnia 2020 r'!X41</f>
        <v>2</v>
      </c>
    </row>
    <row r="40" spans="1:15" ht="11" thickBot="1" x14ac:dyDescent="0.3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- 30 wrzesnia 2020 r'!Z42</f>
        <v>28715072.18</v>
      </c>
      <c r="G40" s="22">
        <f>F40/'Dane - 30 wrzesnia 2020 r'!$B$1</f>
        <v>6423235.0251649702</v>
      </c>
      <c r="H40" s="27">
        <f t="shared" si="0"/>
        <v>0.86399869808580376</v>
      </c>
      <c r="I40" s="22">
        <f>'Dane - 30 wrzesnia 2020 r'!AK42</f>
        <v>25858294.66</v>
      </c>
      <c r="J40" s="22">
        <f>I40/'Dane - 30 wrzesnia 2020 r'!$B$1</f>
        <v>5784206.388547142</v>
      </c>
      <c r="K40" s="27">
        <f t="shared" si="3"/>
        <v>0.77804202548792245</v>
      </c>
      <c r="L40" s="22">
        <f>'Dane - 30 wrzesnia 2020 r'!AQ42</f>
        <v>24135090.280000001</v>
      </c>
      <c r="M40" s="22">
        <f>L40/'Dane - 30 wrzesnia 2020 r'!$B$1</f>
        <v>5398745.1694441335</v>
      </c>
      <c r="N40" s="27">
        <f t="shared" si="1"/>
        <v>0.72619307551757428</v>
      </c>
      <c r="O40" s="23">
        <f>'Dane - 30 wrzesnia 2020 r'!X42</f>
        <v>3</v>
      </c>
    </row>
    <row r="41" spans="1:15" ht="11" thickBot="1" x14ac:dyDescent="0.3">
      <c r="A41" s="247" t="s">
        <v>133</v>
      </c>
      <c r="B41" s="247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83365394.609999985</v>
      </c>
      <c r="G41" s="50">
        <f t="shared" si="8"/>
        <v>18647890.529023595</v>
      </c>
      <c r="H41" s="51">
        <f t="shared" si="0"/>
        <v>0.78925055965987512</v>
      </c>
      <c r="I41" s="50">
        <f t="shared" si="8"/>
        <v>43637261.109999999</v>
      </c>
      <c r="J41" s="50">
        <f t="shared" si="8"/>
        <v>9761158.9553741179</v>
      </c>
      <c r="K41" s="51">
        <f t="shared" si="3"/>
        <v>0.41312984739306097</v>
      </c>
      <c r="L41" s="50">
        <f t="shared" si="8"/>
        <v>41914056.730000004</v>
      </c>
      <c r="M41" s="50">
        <f t="shared" si="8"/>
        <v>9375697.7362711094</v>
      </c>
      <c r="N41" s="51">
        <f t="shared" si="1"/>
        <v>0.39681564378752554</v>
      </c>
      <c r="O41" s="52">
        <f t="shared" si="8"/>
        <v>49</v>
      </c>
    </row>
    <row r="42" spans="1:15" x14ac:dyDescent="0.25">
      <c r="A42" s="29" t="s">
        <v>140</v>
      </c>
      <c r="B42" s="30" t="s">
        <v>141</v>
      </c>
      <c r="C42" s="4" t="s">
        <v>142</v>
      </c>
      <c r="D42" s="31">
        <v>25000</v>
      </c>
      <c r="E42" s="31">
        <v>21250</v>
      </c>
      <c r="F42" s="31">
        <f>'Dane - 30 wrzesnia 2020 r'!Z44</f>
        <v>84839.35</v>
      </c>
      <c r="G42" s="31">
        <f>F42/'Dane - 30 wrzesnia 2020 r'!$B$1</f>
        <v>18977.597584162846</v>
      </c>
      <c r="H42" s="32">
        <f t="shared" si="0"/>
        <v>0.89306341572531045</v>
      </c>
      <c r="I42" s="31">
        <f>'Dane - 30 wrzesnia 2020 r'!AK44</f>
        <v>84839.35</v>
      </c>
      <c r="J42" s="31">
        <f>I42/'Dane - 30 wrzesnia 2020 r'!$B$1</f>
        <v>18977.597584162846</v>
      </c>
      <c r="K42" s="32">
        <f t="shared" si="3"/>
        <v>0.89306341572531045</v>
      </c>
      <c r="L42" s="31">
        <f>'Dane - 30 wrzesnia 2020 r'!AQ44</f>
        <v>84839.35</v>
      </c>
      <c r="M42" s="31">
        <f>L42/'Dane - 30 wrzesnia 2020 r'!$B$1</f>
        <v>18977.597584162846</v>
      </c>
      <c r="N42" s="32">
        <f t="shared" si="1"/>
        <v>0.89306341572531045</v>
      </c>
      <c r="O42" s="33">
        <f>'Dane - 30 wrzesnia 2020 r'!X44</f>
        <v>5</v>
      </c>
    </row>
    <row r="43" spans="1:15" x14ac:dyDescent="0.25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1">
        <f>'Dane - 30 wrzesnia 2020 r'!Z45</f>
        <v>222812057.18599999</v>
      </c>
      <c r="G43" s="31">
        <f>F43/'Dane - 30 wrzesnia 2020 r'!$B$1</f>
        <v>49840522.801923715</v>
      </c>
      <c r="H43" s="18">
        <f t="shared" si="0"/>
        <v>0.64535868640020555</v>
      </c>
      <c r="I43" s="31">
        <f>'Dane - 30 wrzesnia 2020 r'!AK45</f>
        <v>174815873.083</v>
      </c>
      <c r="J43" s="31">
        <f>I43/'Dane - 30 wrzesnia 2020 r'!$B$1</f>
        <v>39104322.353875406</v>
      </c>
      <c r="K43" s="18">
        <f t="shared" si="3"/>
        <v>0.50634127990915001</v>
      </c>
      <c r="L43" s="31">
        <f>'Dane - 30 wrzesnia 2020 r'!AQ45</f>
        <v>134659904.13299999</v>
      </c>
      <c r="M43" s="31">
        <f>L43/'Dane - 30 wrzesnia 2020 r'!$B$1</f>
        <v>30121888.85650374</v>
      </c>
      <c r="N43" s="18">
        <f t="shared" si="1"/>
        <v>0.39003247822223752</v>
      </c>
      <c r="O43" s="33">
        <f>'Dane - 30 wrzesnia 2020 r'!X45</f>
        <v>1811</v>
      </c>
    </row>
    <row r="44" spans="1:15" ht="11" thickBot="1" x14ac:dyDescent="0.3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1">
        <f>'Dane - 30 wrzesnia 2020 r'!Z46</f>
        <v>3150963.06</v>
      </c>
      <c r="G44" s="31">
        <f>F44/'Dane - 30 wrzesnia 2020 r'!$B$1</f>
        <v>704834.59568280948</v>
      </c>
      <c r="H44" s="27">
        <f t="shared" si="0"/>
        <v>0.28773879583583423</v>
      </c>
      <c r="I44" s="31">
        <f>'Dane - 30 wrzesnia 2020 r'!AK46</f>
        <v>2756979.2099999995</v>
      </c>
      <c r="J44" s="31">
        <f>I44/'Dane - 30 wrzesnia 2020 r'!$B$1</f>
        <v>616704.88983335183</v>
      </c>
      <c r="K44" s="27">
        <f t="shared" si="3"/>
        <v>0.25176108476175835</v>
      </c>
      <c r="L44" s="31">
        <f>'Dane - 30 wrzesnia 2020 r'!AQ46</f>
        <v>2449515.54</v>
      </c>
      <c r="M44" s="31">
        <f>L44/'Dane - 30 wrzesnia 2020 r'!$B$1</f>
        <v>547928.76412034442</v>
      </c>
      <c r="N44" s="27">
        <f t="shared" si="1"/>
        <v>0.22368420017617194</v>
      </c>
      <c r="O44" s="33">
        <f>'Dane - 30 wrzesnia 2020 r'!X46</f>
        <v>65</v>
      </c>
    </row>
    <row r="45" spans="1:15" ht="11" thickBot="1" x14ac:dyDescent="0.3">
      <c r="A45" s="247" t="s">
        <v>140</v>
      </c>
      <c r="B45" s="247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226047859.59599999</v>
      </c>
      <c r="G45" s="50">
        <f t="shared" si="9"/>
        <v>50564334.995190687</v>
      </c>
      <c r="H45" s="51">
        <f t="shared" si="0"/>
        <v>0.63443335216257779</v>
      </c>
      <c r="I45" s="50">
        <f t="shared" si="9"/>
        <v>177657691.64300001</v>
      </c>
      <c r="J45" s="50">
        <f t="shared" si="9"/>
        <v>39740004.841292925</v>
      </c>
      <c r="K45" s="51">
        <f t="shared" si="3"/>
        <v>0.49861991636627989</v>
      </c>
      <c r="L45" s="50">
        <f t="shared" si="9"/>
        <v>137194259.02299997</v>
      </c>
      <c r="M45" s="50">
        <f>SUM(M42:M44)</f>
        <v>30688795.218208246</v>
      </c>
      <c r="N45" s="51">
        <f t="shared" si="1"/>
        <v>0.38505391648027387</v>
      </c>
      <c r="O45" s="52">
        <f t="shared" si="9"/>
        <v>1881</v>
      </c>
    </row>
    <row r="46" spans="1:15" x14ac:dyDescent="0.25">
      <c r="A46" s="29" t="s">
        <v>147</v>
      </c>
      <c r="B46" s="30" t="s">
        <v>148</v>
      </c>
      <c r="C46" s="4" t="s">
        <v>149</v>
      </c>
      <c r="D46" s="31">
        <v>17704480</v>
      </c>
      <c r="E46" s="31">
        <v>13278360</v>
      </c>
      <c r="F46" s="31">
        <f>'Dane - 30 wrzesnia 2020 r'!Z48</f>
        <v>22798385.087500002</v>
      </c>
      <c r="G46" s="31">
        <f>F46/'Dane - 30 wrzesnia 2020 r'!$B$1</f>
        <v>5099739.4223241247</v>
      </c>
      <c r="H46" s="32">
        <f t="shared" si="0"/>
        <v>0.3840639523498478</v>
      </c>
      <c r="I46" s="31">
        <f>'Dane - 30 wrzesnia 2020 r'!AK48</f>
        <v>20828129.09</v>
      </c>
      <c r="J46" s="31">
        <f>I46/'Dane - 30 wrzesnia 2020 r'!$B$1</f>
        <v>4659015.5664914437</v>
      </c>
      <c r="K46" s="32">
        <f t="shared" si="3"/>
        <v>0.35087281610767018</v>
      </c>
      <c r="L46" s="31">
        <f>'Dane - 30 wrzesnia 2020 r'!AQ48</f>
        <v>16438143.189999999</v>
      </c>
      <c r="M46" s="31">
        <f>L46/'Dane - 30 wrzesnia 2020 r'!$B$1</f>
        <v>3677025.6548484503</v>
      </c>
      <c r="N46" s="32">
        <f t="shared" si="1"/>
        <v>0.27691865974777385</v>
      </c>
      <c r="O46" s="33">
        <f>'Dane - 30 wrzesnia 2020 r'!X48</f>
        <v>22</v>
      </c>
    </row>
    <row r="47" spans="1:15" x14ac:dyDescent="0.25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1">
        <f>'Dane - 30 wrzesnia 2020 r'!Z49</f>
        <v>0</v>
      </c>
      <c r="G47" s="31">
        <f>F47/'Dane - 30 wrzesnia 2020 r'!$B$1</f>
        <v>0</v>
      </c>
      <c r="H47" s="18">
        <f t="shared" si="0"/>
        <v>0</v>
      </c>
      <c r="I47" s="31">
        <f>'Dane - 30 wrzesnia 2020 r'!AK49</f>
        <v>0</v>
      </c>
      <c r="J47" s="31">
        <f>I47/'Dane - 30 wrzesnia 2020 r'!$B$1</f>
        <v>0</v>
      </c>
      <c r="K47" s="18">
        <f t="shared" si="3"/>
        <v>0</v>
      </c>
      <c r="L47" s="31">
        <f>'Dane - 30 wrzesnia 2020 r'!AQ49</f>
        <v>0</v>
      </c>
      <c r="M47" s="31">
        <f>L47/'Dane - 30 wrzesnia 2020 r'!$B$1</f>
        <v>0</v>
      </c>
      <c r="N47" s="18">
        <f t="shared" si="1"/>
        <v>0</v>
      </c>
      <c r="O47" s="33">
        <f>'Dane - 30 wrzesnia 2020 r'!X49</f>
        <v>0</v>
      </c>
    </row>
    <row r="48" spans="1:15" x14ac:dyDescent="0.25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1">
        <f>'Dane - 30 wrzesnia 2020 r'!Z50</f>
        <v>41371907.472499996</v>
      </c>
      <c r="G48" s="31">
        <f>F48/'Dane - 30 wrzesnia 2020 r'!$B$1</f>
        <v>9254425.1140811983</v>
      </c>
      <c r="H48" s="18">
        <f t="shared" si="0"/>
        <v>0.67473520113397545</v>
      </c>
      <c r="I48" s="31">
        <f>'Dane - 30 wrzesnia 2020 r'!AK50</f>
        <v>17624937.579999998</v>
      </c>
      <c r="J48" s="31">
        <f>I48/'Dane - 30 wrzesnia 2020 r'!$B$1</f>
        <v>3942498.0606196169</v>
      </c>
      <c r="K48" s="18">
        <f t="shared" si="3"/>
        <v>0.2874454316838016</v>
      </c>
      <c r="L48" s="31">
        <f>'Dane - 30 wrzesnia 2020 r'!AQ50</f>
        <v>7497756.8500000006</v>
      </c>
      <c r="M48" s="31">
        <f>L48/'Dane - 30 wrzesnia 2020 r'!$B$1</f>
        <v>1677162.9236103345</v>
      </c>
      <c r="N48" s="18">
        <f t="shared" si="1"/>
        <v>0.12228105459244588</v>
      </c>
      <c r="O48" s="33">
        <f>'Dane - 30 wrzesnia 2020 r'!X50</f>
        <v>18</v>
      </c>
    </row>
    <row r="49" spans="1:15" ht="11" thickBot="1" x14ac:dyDescent="0.3">
      <c r="A49" s="24" t="s">
        <v>147</v>
      </c>
      <c r="B49" s="25" t="s">
        <v>154</v>
      </c>
      <c r="C49" s="3" t="s">
        <v>155</v>
      </c>
      <c r="D49" s="26">
        <v>73213336</v>
      </c>
      <c r="E49" s="26">
        <v>54910002</v>
      </c>
      <c r="F49" s="31">
        <f>'Dane - 30 wrzesnia 2020 r'!Z51</f>
        <v>105681051.45750001</v>
      </c>
      <c r="G49" s="31">
        <f>F49/'Dane - 30 wrzesnia 2020 r'!$B$1</f>
        <v>23639649.134884242</v>
      </c>
      <c r="H49" s="27">
        <f t="shared" si="0"/>
        <v>0.43051626796306147</v>
      </c>
      <c r="I49" s="31">
        <f>'Dane - 30 wrzesnia 2020 r'!AK51</f>
        <v>80708399.670000002</v>
      </c>
      <c r="J49" s="31">
        <f>I49/'Dane - 30 wrzesnia 2020 r'!$B$1</f>
        <v>18053550.983111508</v>
      </c>
      <c r="K49" s="27">
        <f t="shared" si="3"/>
        <v>0.32878438035954738</v>
      </c>
      <c r="L49" s="31">
        <f>'Dane - 30 wrzesnia 2020 r'!AQ51</f>
        <v>74266474.469999999</v>
      </c>
      <c r="M49" s="31">
        <f>L49/'Dane - 30 wrzesnia 2020 r'!$B$1</f>
        <v>16612565.589978747</v>
      </c>
      <c r="N49" s="27">
        <f t="shared" si="1"/>
        <v>0.30254170433245925</v>
      </c>
      <c r="O49" s="33">
        <f>'Dane - 30 wrzesnia 2020 r'!X51</f>
        <v>124</v>
      </c>
    </row>
    <row r="50" spans="1:15" ht="11" thickBot="1" x14ac:dyDescent="0.3">
      <c r="A50" s="247" t="s">
        <v>147</v>
      </c>
      <c r="B50" s="247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169851344.01750001</v>
      </c>
      <c r="G50" s="50">
        <f t="shared" si="10"/>
        <v>37993813.671289563</v>
      </c>
      <c r="H50" s="51">
        <f t="shared" si="0"/>
        <v>0.4500943204353865</v>
      </c>
      <c r="I50" s="50">
        <f t="shared" si="10"/>
        <v>119161466.34</v>
      </c>
      <c r="J50" s="50">
        <f t="shared" si="10"/>
        <v>26655064.610222571</v>
      </c>
      <c r="K50" s="51">
        <f t="shared" si="3"/>
        <v>0.31576964859848572</v>
      </c>
      <c r="L50" s="50">
        <f t="shared" si="10"/>
        <v>98202374.50999999</v>
      </c>
      <c r="M50" s="50">
        <f t="shared" si="10"/>
        <v>21966754.168437533</v>
      </c>
      <c r="N50" s="51">
        <f t="shared" si="1"/>
        <v>0.26022950407543288</v>
      </c>
      <c r="O50" s="52">
        <f t="shared" si="10"/>
        <v>164</v>
      </c>
    </row>
    <row r="51" spans="1:15" x14ac:dyDescent="0.25">
      <c r="A51" s="29" t="s">
        <v>156</v>
      </c>
      <c r="B51" s="30" t="s">
        <v>157</v>
      </c>
      <c r="C51" s="4" t="s">
        <v>158</v>
      </c>
      <c r="D51" s="31">
        <v>259996</v>
      </c>
      <c r="E51" s="31">
        <v>194996</v>
      </c>
      <c r="F51" s="31">
        <f>'Dane - 30 wrzesnia 2020 r'!Z53</f>
        <v>845865.63000000012</v>
      </c>
      <c r="G51" s="31">
        <f>F51/'Dane - 30 wrzesnia 2020 r'!$B$1</f>
        <v>189210.52007605415</v>
      </c>
      <c r="H51" s="32">
        <f t="shared" si="0"/>
        <v>0.97033026357491514</v>
      </c>
      <c r="I51" s="31">
        <f>'Dane - 30 wrzesnia 2020 r'!AK53</f>
        <v>0</v>
      </c>
      <c r="J51" s="31">
        <f>I51/'Dane - 30 wrzesnia 2020 r'!$B$1</f>
        <v>0</v>
      </c>
      <c r="K51" s="32">
        <f t="shared" si="3"/>
        <v>0</v>
      </c>
      <c r="L51" s="31">
        <f>'Dane - 30 wrzesnia 2020 r'!AQ53</f>
        <v>0</v>
      </c>
      <c r="M51" s="31">
        <f>L51/'Dane - 30 wrzesnia 2020 r'!$B$1</f>
        <v>0</v>
      </c>
      <c r="N51" s="32">
        <f t="shared" si="1"/>
        <v>0</v>
      </c>
      <c r="O51" s="33">
        <f>'Dane - 30 wrzesnia 2020 r'!X53</f>
        <v>1</v>
      </c>
    </row>
    <row r="52" spans="1:15" ht="20" x14ac:dyDescent="0.25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1">
        <f>'Dane - 30 wrzesnia 2020 r'!Z54</f>
        <v>0</v>
      </c>
      <c r="G52" s="31">
        <f>F52/'Dane - 30 wrzesnia 2020 r'!$B$1</f>
        <v>0</v>
      </c>
      <c r="H52" s="18" t="e">
        <f t="shared" si="0"/>
        <v>#DIV/0!</v>
      </c>
      <c r="I52" s="31">
        <f>'Dane - 30 wrzesnia 2020 r'!AK54</f>
        <v>0</v>
      </c>
      <c r="J52" s="31">
        <f>I52/'Dane - 30 wrzesnia 2020 r'!$B$1</f>
        <v>0</v>
      </c>
      <c r="K52" s="18" t="e">
        <f t="shared" si="3"/>
        <v>#DIV/0!</v>
      </c>
      <c r="L52" s="31">
        <f>'Dane - 30 wrzesnia 2020 r'!AQ54</f>
        <v>0</v>
      </c>
      <c r="M52" s="31">
        <f>L52/'Dane - 30 wrzesnia 2020 r'!$B$1</f>
        <v>0</v>
      </c>
      <c r="N52" s="18" t="e">
        <f t="shared" si="1"/>
        <v>#DIV/0!</v>
      </c>
      <c r="O52" s="33">
        <f>'Dane - 30 wrzesnia 2020 r'!X54</f>
        <v>0</v>
      </c>
    </row>
    <row r="53" spans="1:15" ht="11" thickBot="1" x14ac:dyDescent="0.3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1">
        <f>'Dane - 30 wrzesnia 2020 r'!Z55</f>
        <v>0</v>
      </c>
      <c r="G53" s="31">
        <f>F53/'Dane - 30 wrzesnia 2020 r'!$B$1</f>
        <v>0</v>
      </c>
      <c r="H53" s="27" t="e">
        <f t="shared" si="0"/>
        <v>#DIV/0!</v>
      </c>
      <c r="I53" s="31">
        <f>'Dane - 30 wrzesnia 2020 r'!AK55</f>
        <v>0</v>
      </c>
      <c r="J53" s="31">
        <f>I53/'Dane - 30 wrzesnia 2020 r'!$B$1</f>
        <v>0</v>
      </c>
      <c r="K53" s="27" t="e">
        <f t="shared" si="3"/>
        <v>#DIV/0!</v>
      </c>
      <c r="L53" s="31">
        <f>'Dane - 30 wrzesnia 2020 r'!AQ55</f>
        <v>0</v>
      </c>
      <c r="M53" s="31">
        <f>L53/'Dane - 30 wrzesnia 2020 r'!$B$1</f>
        <v>0</v>
      </c>
      <c r="N53" s="27" t="e">
        <f t="shared" si="1"/>
        <v>#DIV/0!</v>
      </c>
      <c r="O53" s="33">
        <f>'Dane - 30 wrzesnia 2020 r'!X55</f>
        <v>0</v>
      </c>
    </row>
    <row r="54" spans="1:15" ht="11" thickBot="1" x14ac:dyDescent="0.3">
      <c r="A54" s="247" t="s">
        <v>156</v>
      </c>
      <c r="B54" s="247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189210.52007605415</v>
      </c>
      <c r="H54" s="51">
        <f t="shared" si="0"/>
        <v>0.97033026357491514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3">
      <c r="A55" s="247" t="s">
        <v>165</v>
      </c>
      <c r="B55" s="247"/>
      <c r="C55" s="49" t="s">
        <v>163</v>
      </c>
      <c r="D55" s="50">
        <v>42497556</v>
      </c>
      <c r="E55" s="50">
        <v>31873167</v>
      </c>
      <c r="F55" s="50">
        <f>'Dane - 30 wrzesnia 2020 r'!Z57</f>
        <v>76848114.635000005</v>
      </c>
      <c r="G55" s="50">
        <f>F55/'Dane - 30 wrzesnia 2020 r'!$B$1</f>
        <v>17190049.129851248</v>
      </c>
      <c r="H55" s="51">
        <f t="shared" si="0"/>
        <v>0.53932667343195762</v>
      </c>
      <c r="I55" s="50">
        <f>'Dane - 30 wrzesnia 2020 r'!AK57-'Dane - 30 wrzesnia 2020 r'!AM57</f>
        <v>64579472.629999995</v>
      </c>
      <c r="J55" s="50">
        <f>I55/'Dane - 30 wrzesnia 2020 r'!B1</f>
        <v>14445693.463818362</v>
      </c>
      <c r="K55" s="51">
        <f t="shared" si="3"/>
        <v>0.45322428937853465</v>
      </c>
      <c r="L55" s="50">
        <f>'Dane - 30 wrzesnia 2020 r'!AQ57</f>
        <v>64579472.629999995</v>
      </c>
      <c r="M55" s="50">
        <f>L55/'Dane - 30 wrzesnia 2020 r'!$B$1</f>
        <v>14445693.463818362</v>
      </c>
      <c r="N55" s="51">
        <f t="shared" si="1"/>
        <v>0.45322428937853465</v>
      </c>
      <c r="O55" s="52">
        <f>'Dane - 30 wrzesnia 2020 r'!X57</f>
        <v>104</v>
      </c>
    </row>
    <row r="56" spans="1:15" ht="24" customHeight="1" thickBot="1" x14ac:dyDescent="0.3">
      <c r="A56" s="34" t="s">
        <v>164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1502720206.8985</v>
      </c>
      <c r="G56" s="35">
        <f t="shared" si="12"/>
        <v>336141417.49211496</v>
      </c>
      <c r="H56" s="28">
        <f t="shared" si="0"/>
        <v>0.63277316690018781</v>
      </c>
      <c r="I56" s="35">
        <f t="shared" si="12"/>
        <v>1019093631.0430002</v>
      </c>
      <c r="J56" s="35">
        <f t="shared" si="12"/>
        <v>227959653.51593781</v>
      </c>
      <c r="K56" s="28">
        <f t="shared" si="3"/>
        <v>0.42912519664177701</v>
      </c>
      <c r="L56" s="35">
        <f t="shared" si="12"/>
        <v>821655120.44300008</v>
      </c>
      <c r="M56" s="35">
        <f t="shared" si="12"/>
        <v>183794904.47220665</v>
      </c>
      <c r="N56" s="28">
        <f t="shared" si="1"/>
        <v>0.34598677137346162</v>
      </c>
      <c r="O56" s="36">
        <f t="shared" si="12"/>
        <v>8088</v>
      </c>
    </row>
    <row r="57" spans="1:15" x14ac:dyDescent="0.25">
      <c r="A57" s="6" t="s">
        <v>228</v>
      </c>
    </row>
    <row r="58" spans="1:15" x14ac:dyDescent="0.25">
      <c r="A58" s="6" t="s">
        <v>209</v>
      </c>
    </row>
    <row r="59" spans="1:15" x14ac:dyDescent="0.25">
      <c r="A59" s="6" t="s">
        <v>216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2" customWidth="1"/>
  </cols>
  <sheetData>
    <row r="1" spans="1:13" ht="63" customHeight="1" thickTop="1" x14ac:dyDescent="0.35">
      <c r="A1" s="277" t="s">
        <v>186</v>
      </c>
      <c r="B1" s="280" t="s">
        <v>187</v>
      </c>
      <c r="C1" s="191" t="s">
        <v>203</v>
      </c>
      <c r="D1" s="191" t="s">
        <v>204</v>
      </c>
      <c r="E1" s="191" t="s">
        <v>205</v>
      </c>
      <c r="F1" s="191" t="s">
        <v>211</v>
      </c>
      <c r="G1" s="191" t="s">
        <v>206</v>
      </c>
      <c r="H1" s="191" t="s">
        <v>212</v>
      </c>
      <c r="I1" s="191" t="s">
        <v>207</v>
      </c>
      <c r="J1" s="191" t="s">
        <v>208</v>
      </c>
      <c r="K1" s="264" t="s">
        <v>215</v>
      </c>
      <c r="L1" s="267" t="s">
        <v>213</v>
      </c>
      <c r="M1" s="270" t="s">
        <v>214</v>
      </c>
    </row>
    <row r="2" spans="1:13" ht="15.5" x14ac:dyDescent="0.35">
      <c r="A2" s="278"/>
      <c r="B2" s="281"/>
      <c r="C2" s="192"/>
      <c r="D2" s="192"/>
      <c r="E2" s="192"/>
      <c r="F2" s="192"/>
      <c r="G2" s="192"/>
      <c r="H2" s="192"/>
      <c r="I2" s="192"/>
      <c r="J2" s="192"/>
      <c r="K2" s="265"/>
      <c r="L2" s="268"/>
      <c r="M2" s="271"/>
    </row>
    <row r="3" spans="1:13" ht="16" thickBot="1" x14ac:dyDescent="0.4">
      <c r="A3" s="279"/>
      <c r="B3" s="282"/>
      <c r="C3" s="193"/>
      <c r="D3" s="193"/>
      <c r="E3" s="193"/>
      <c r="F3" s="193"/>
      <c r="G3" s="193"/>
      <c r="H3" s="193"/>
      <c r="I3" s="193"/>
      <c r="J3" s="193"/>
      <c r="K3" s="266"/>
      <c r="L3" s="269"/>
      <c r="M3" s="272"/>
    </row>
    <row r="4" spans="1:13" ht="18" thickTop="1" thickBot="1" x14ac:dyDescent="0.4">
      <c r="A4" s="273" t="s">
        <v>188</v>
      </c>
      <c r="B4" s="274"/>
      <c r="C4" s="274"/>
      <c r="D4" s="274"/>
      <c r="E4" s="274"/>
      <c r="F4" s="274"/>
      <c r="G4" s="274"/>
      <c r="H4" s="274"/>
      <c r="I4" s="274"/>
      <c r="J4" s="274"/>
      <c r="K4" s="172"/>
      <c r="L4" s="172"/>
      <c r="M4" s="195"/>
    </row>
    <row r="5" spans="1:13" ht="32" thickTop="1" thickBot="1" x14ac:dyDescent="0.4">
      <c r="A5" s="87" t="s">
        <v>189</v>
      </c>
      <c r="B5" s="98" t="s">
        <v>98</v>
      </c>
      <c r="C5" s="98">
        <f>'Dane - 30 wrzesnia 2020 r'!C17</f>
        <v>3361</v>
      </c>
      <c r="D5" s="99">
        <f>'Dane - 30 wrzesnia 2020 r'!D17/'Dane - 30 wrzesnia 2020 r'!$B$1</f>
        <v>72702863.438094169</v>
      </c>
      <c r="E5" s="98">
        <f>'Dane - 30 wrzesnia 2020 r'!X17</f>
        <v>3244</v>
      </c>
      <c r="F5" s="99">
        <f>'Dane - 30 wrzesnia 2020 r'!Y17/'Dane - 30 wrzesnia 2020 r'!$B$1</f>
        <v>69858024.82943742</v>
      </c>
      <c r="G5" s="98">
        <f>'Dane - 30 wrzesnia 2020 r'!AB17</f>
        <v>3249</v>
      </c>
      <c r="H5" s="99">
        <f>'Dane - 30 wrzesnia 2020 r'!AD17/'Dane - 30 wrzesnia 2020 r'!$B$1</f>
        <v>63585552.510904819</v>
      </c>
      <c r="I5" s="98">
        <f>'Dane - 30 wrzesnia 2020 r'!AO17</f>
        <v>2907</v>
      </c>
      <c r="J5" s="99">
        <f>'Dane - 30 wrzesnia 2020 r'!AP17/'Dane - 30 wrzesnia 2020 r'!$B$1</f>
        <v>45161693.322894529</v>
      </c>
      <c r="K5" s="100">
        <v>3000</v>
      </c>
      <c r="L5" s="100">
        <f>G5</f>
        <v>3249</v>
      </c>
      <c r="M5" s="178">
        <f>L5/K5</f>
        <v>1.083</v>
      </c>
    </row>
    <row r="6" spans="1:13" ht="43.5" customHeight="1" thickTop="1" thickBot="1" x14ac:dyDescent="0.4">
      <c r="A6" s="275" t="s">
        <v>190</v>
      </c>
      <c r="B6" s="98" t="s">
        <v>88</v>
      </c>
      <c r="C6" s="98">
        <f>'Dane - 30 wrzesnia 2020 r'!C12</f>
        <v>13</v>
      </c>
      <c r="D6" s="99">
        <f>'Dane - 30 wrzesnia 2020 r'!D12/'Dane - 30 wrzesnia 2020 r'!$B$1</f>
        <v>6772599.4295940045</v>
      </c>
      <c r="E6" s="98">
        <f>'Dane - 30 wrzesnia 2020 r'!X12</f>
        <v>8</v>
      </c>
      <c r="F6" s="99">
        <f>'Dane - 30 wrzesnia 2020 r'!Y12/'Dane - 30 wrzesnia 2020 r'!$B$1</f>
        <v>3609187.1513253548</v>
      </c>
      <c r="G6" s="98">
        <f>'Dane - 30 wrzesnia 2020 r'!AB12</f>
        <v>8</v>
      </c>
      <c r="H6" s="99">
        <f>'Dane - 30 wrzesnia 2020 r'!AD12/'Dane - 30 wrzesnia 2020 r'!$B$1</f>
        <v>3088579.6420981991</v>
      </c>
      <c r="I6" s="98">
        <f>'Dane - 30 wrzesnia 2020 r'!AO12</f>
        <v>8</v>
      </c>
      <c r="J6" s="99">
        <f>'Dane - 30 wrzesnia 2020 r'!AP12/'Dane - 30 wrzesnia 2020 r'!$B$1</f>
        <v>3104941.6329269656</v>
      </c>
      <c r="K6" s="258">
        <v>122</v>
      </c>
      <c r="L6" s="260">
        <f>G6+G7+G8</f>
        <v>223</v>
      </c>
      <c r="M6" s="263">
        <f>L6/K6</f>
        <v>1.8278688524590163</v>
      </c>
    </row>
    <row r="7" spans="1:13" ht="39.75" customHeight="1" thickTop="1" thickBot="1" x14ac:dyDescent="0.4">
      <c r="A7" s="276"/>
      <c r="B7" s="98" t="s">
        <v>100</v>
      </c>
      <c r="C7" s="98">
        <f>'Dane - 30 wrzesnia 2020 r'!C20</f>
        <v>501</v>
      </c>
      <c r="D7" s="99">
        <f>'Dane - 30 wrzesnia 2020 r'!D20/'Dane - 30 wrzesnia 2020 r'!$B$1</f>
        <v>28781279.525780112</v>
      </c>
      <c r="E7" s="98">
        <f>'Dane - 30 wrzesnia 2020 r'!X20</f>
        <v>339</v>
      </c>
      <c r="F7" s="99">
        <f>'Dane - 30 wrzesnia 2020 r'!Y20/'Dane - 30 wrzesnia 2020 r'!$B$1</f>
        <v>16509608.945308132</v>
      </c>
      <c r="G7" s="98">
        <f>'Dane - 30 wrzesnia 2020 r'!AB20</f>
        <v>212</v>
      </c>
      <c r="H7" s="99">
        <f>'Dane - 30 wrzesnia 2020 r'!AD20/'Dane - 30 wrzesnia 2020 r'!$B$1</f>
        <v>9668229.318868136</v>
      </c>
      <c r="I7" s="98">
        <f>'Dane - 30 wrzesnia 2020 r'!AO20</f>
        <v>155</v>
      </c>
      <c r="J7" s="99">
        <f>'Dane - 30 wrzesnia 2020 r'!AP20/'Dane - 30 wrzesnia 2020 r'!$B$1</f>
        <v>6457126.2498601936</v>
      </c>
      <c r="K7" s="259"/>
      <c r="L7" s="261"/>
      <c r="M7" s="263"/>
    </row>
    <row r="8" spans="1:13" ht="51" customHeight="1" thickTop="1" thickBot="1" x14ac:dyDescent="0.4">
      <c r="A8" s="276"/>
      <c r="B8" s="98" t="s">
        <v>102</v>
      </c>
      <c r="C8" s="98">
        <f>'Dane - 30 wrzesnia 2020 r'!C21</f>
        <v>34</v>
      </c>
      <c r="D8" s="99">
        <f>'Dane - 30 wrzesnia 2020 r'!D21/'Dane - 30 wrzesnia 2020 r'!$B$1</f>
        <v>102114166.71289565</v>
      </c>
      <c r="E8" s="98">
        <f>'Dane - 30 wrzesnia 2020 r'!X21</f>
        <v>8</v>
      </c>
      <c r="F8" s="99">
        <f>'Dane - 30 wrzesnia 2020 r'!Y21/'Dane - 30 wrzesnia 2020 r'!$B$1</f>
        <v>18925639.346829213</v>
      </c>
      <c r="G8" s="98">
        <f>'Dane - 30 wrzesnia 2020 r'!AB21</f>
        <v>3</v>
      </c>
      <c r="H8" s="99">
        <f>'Dane - 30 wrzesnia 2020 r'!AD21/'Dane - 30 wrzesnia 2020 r'!$B$1</f>
        <v>56510.012302874398</v>
      </c>
      <c r="I8" s="98">
        <f>'Dane - 30 wrzesnia 2020 r'!AO21</f>
        <v>1</v>
      </c>
      <c r="J8" s="99">
        <f>'Dane - 30 wrzesnia 2020 r'!AP21/'Dane - 30 wrzesnia 2020 r'!$B$1</f>
        <v>19075.005032994071</v>
      </c>
      <c r="K8" s="259"/>
      <c r="L8" s="262"/>
      <c r="M8" s="263"/>
    </row>
    <row r="9" spans="1:13" ht="16.5" thickTop="1" thickBot="1" x14ac:dyDescent="0.4">
      <c r="A9" s="283" t="s">
        <v>191</v>
      </c>
      <c r="B9" s="284"/>
      <c r="C9" s="190"/>
      <c r="D9" s="190"/>
      <c r="E9" s="190"/>
      <c r="F9" s="190"/>
      <c r="G9" s="190"/>
      <c r="H9" s="190"/>
      <c r="I9" s="190"/>
      <c r="J9" s="190"/>
      <c r="K9" s="173">
        <v>242523328</v>
      </c>
      <c r="L9" s="173">
        <f>'Dane - 30 wrzesnia 2020 r'!AP4/'Dane - 30 wrzesnia 2020 r'!$B$1</f>
        <v>91212725.126943275</v>
      </c>
      <c r="M9" s="178">
        <f>L9/K9</f>
        <v>0.37609876905096434</v>
      </c>
    </row>
    <row r="10" spans="1:13" ht="18" thickTop="1" thickBot="1" x14ac:dyDescent="0.4">
      <c r="A10" s="289" t="s">
        <v>210</v>
      </c>
      <c r="B10" s="290"/>
      <c r="C10" s="290"/>
      <c r="D10" s="290"/>
      <c r="E10" s="290"/>
      <c r="F10" s="290"/>
      <c r="G10" s="290"/>
      <c r="H10" s="290"/>
      <c r="I10" s="290"/>
      <c r="J10" s="290"/>
      <c r="K10" s="172"/>
      <c r="L10" s="172"/>
      <c r="M10" s="195"/>
    </row>
    <row r="11" spans="1:13" ht="15.5" thickTop="1" thickBot="1" x14ac:dyDescent="0.4">
      <c r="A11" s="291" t="s">
        <v>192</v>
      </c>
      <c r="B11" s="98" t="s">
        <v>119</v>
      </c>
      <c r="C11" s="98">
        <f>'Dane - 30 wrzesnia 2020 r'!C30</f>
        <v>709</v>
      </c>
      <c r="D11" s="99">
        <f>'Dane - 30 wrzesnia 2020 r'!D30/'Dane - 30 wrzesnia 2020 r'!$B$1</f>
        <v>109139883.03545465</v>
      </c>
      <c r="E11" s="98">
        <f>'Dane - 30 wrzesnia 2020 r'!X30</f>
        <v>401</v>
      </c>
      <c r="F11" s="99">
        <f>'Dane - 30 wrzesnia 2020 r'!Y30/'Dane - 30 wrzesnia 2020 r'!$B$1</f>
        <v>49949963.339671172</v>
      </c>
      <c r="G11" s="98">
        <f>'Dane - 30 wrzesnia 2020 r'!AB30</f>
        <v>268</v>
      </c>
      <c r="H11" s="99">
        <f>'Dane - 30 wrzesnia 2020 r'!AD30/'Dane - 30 wrzesnia 2020 r'!$B$1</f>
        <v>25390797.727323562</v>
      </c>
      <c r="I11" s="98">
        <f>'Dane - 30 wrzesnia 2020 r'!AO30</f>
        <v>195</v>
      </c>
      <c r="J11" s="99">
        <f>'Dane - 30 wrzesnia 2020 r'!AP30/'Dane - 30 wrzesnia 2020 r'!$B$1</f>
        <v>17971061.268314499</v>
      </c>
      <c r="K11" s="258">
        <v>560</v>
      </c>
      <c r="L11" s="260">
        <f>G11+G12+G13</f>
        <v>315</v>
      </c>
      <c r="M11" s="263">
        <f>L11/K11</f>
        <v>0.5625</v>
      </c>
    </row>
    <row r="12" spans="1:13" ht="15.5" thickTop="1" thickBot="1" x14ac:dyDescent="0.4">
      <c r="A12" s="292"/>
      <c r="B12" s="98" t="s">
        <v>121</v>
      </c>
      <c r="C12" s="98">
        <f>'Dane - 30 wrzesnia 2020 r'!C31</f>
        <v>179</v>
      </c>
      <c r="D12" s="99">
        <f>'Dane - 30 wrzesnia 2020 r'!D31/'Dane - 30 wrzesnia 2020 r'!$B$1</f>
        <v>10406329.732692091</v>
      </c>
      <c r="E12" s="98">
        <f>'Dane - 30 wrzesnia 2020 r'!X31</f>
        <v>96</v>
      </c>
      <c r="F12" s="99">
        <f>'Dane - 30 wrzesnia 2020 r'!Y31/'Dane - 30 wrzesnia 2020 r'!$B$1</f>
        <v>3330729.3278156803</v>
      </c>
      <c r="G12" s="98">
        <f>'Dane - 30 wrzesnia 2020 r'!AB31</f>
        <v>29</v>
      </c>
      <c r="H12" s="99">
        <f>'Dane - 30 wrzesnia 2020 r'!AD31/'Dane - 30 wrzesnia 2020 r'!$B$1</f>
        <v>1071969.5559780784</v>
      </c>
      <c r="I12" s="98">
        <f>'Dane - 30 wrzesnia 2020 r'!AO31</f>
        <v>20</v>
      </c>
      <c r="J12" s="99">
        <f>'Dane - 30 wrzesnia 2020 r'!AP31/'Dane - 30 wrzesnia 2020 r'!$B$1</f>
        <v>647651.64746672625</v>
      </c>
      <c r="K12" s="259"/>
      <c r="L12" s="261"/>
      <c r="M12" s="263"/>
    </row>
    <row r="13" spans="1:13" ht="15.5" thickTop="1" thickBot="1" x14ac:dyDescent="0.4">
      <c r="A13" s="292"/>
      <c r="B13" s="101" t="s">
        <v>123</v>
      </c>
      <c r="C13" s="98">
        <f>'Dane - 30 wrzesnia 2020 r'!C32</f>
        <v>116</v>
      </c>
      <c r="D13" s="99">
        <f>'Dane - 30 wrzesnia 2020 r'!D32/'Dane - 30 wrzesnia 2020 r'!$B$1</f>
        <v>69995858.255228713</v>
      </c>
      <c r="E13" s="98">
        <f>'Dane - 30 wrzesnia 2020 r'!X32</f>
        <v>35</v>
      </c>
      <c r="F13" s="99">
        <f>'Dane - 30 wrzesnia 2020 r'!Y32/'Dane - 30 wrzesnia 2020 r'!$B$1</f>
        <v>16936215.000559218</v>
      </c>
      <c r="G13" s="98">
        <f>'Dane - 30 wrzesnia 2020 r'!AB32</f>
        <v>18</v>
      </c>
      <c r="H13" s="99">
        <f>'Dane - 30 wrzesnia 2020 r'!AD32/'Dane - 30 wrzesnia 2020 r'!$B$1</f>
        <v>1551602.3375461358</v>
      </c>
      <c r="I13" s="98">
        <f>'Dane - 30 wrzesnia 2020 r'!AO32</f>
        <v>11</v>
      </c>
      <c r="J13" s="99">
        <f>'Dane - 30 wrzesnia 2020 r'!AP32/'Dane - 30 wrzesnia 2020 r'!$B$1</f>
        <v>1026577.3761324236</v>
      </c>
      <c r="K13" s="259"/>
      <c r="L13" s="262"/>
      <c r="M13" s="263"/>
    </row>
    <row r="14" spans="1:13" ht="16.5" thickTop="1" thickBot="1" x14ac:dyDescent="0.4">
      <c r="A14" s="283" t="s">
        <v>191</v>
      </c>
      <c r="B14" s="284"/>
      <c r="C14" s="190"/>
      <c r="D14" s="190"/>
      <c r="E14" s="190"/>
      <c r="F14" s="190"/>
      <c r="G14" s="190"/>
      <c r="H14" s="190"/>
      <c r="I14" s="190"/>
      <c r="J14" s="190"/>
      <c r="K14" s="104">
        <v>217264768</v>
      </c>
      <c r="L14" s="173">
        <f>'Dane - 30 wrzesnia 2020 r'!AP26/'Dane - 30 wrzesnia 2020 r'!$B$1</f>
        <v>67129671.197852582</v>
      </c>
      <c r="M14" s="178">
        <f>L14/K14</f>
        <v>0.30897633249884576</v>
      </c>
    </row>
    <row r="15" spans="1:13" ht="18" thickTop="1" thickBot="1" x14ac:dyDescent="0.4">
      <c r="A15" s="293" t="s">
        <v>193</v>
      </c>
      <c r="B15" s="294"/>
      <c r="C15" s="294"/>
      <c r="D15" s="294"/>
      <c r="E15" s="294"/>
      <c r="F15" s="294"/>
      <c r="G15" s="294"/>
      <c r="H15" s="294"/>
      <c r="I15" s="294"/>
      <c r="J15" s="294"/>
      <c r="K15" s="172"/>
      <c r="L15" s="172"/>
      <c r="M15" s="195"/>
    </row>
    <row r="16" spans="1:13" ht="63" thickTop="1" thickBot="1" x14ac:dyDescent="0.4">
      <c r="A16" s="88" t="s">
        <v>194</v>
      </c>
      <c r="B16" s="171" t="s">
        <v>135</v>
      </c>
      <c r="C16" s="98">
        <f>'Dane - 30 wrzesnia 2020 r'!C40</f>
        <v>49</v>
      </c>
      <c r="D16" s="99">
        <f>'Dane - 30 wrzesnia 2020 r'!D40/'Dane - 30 wrzesnia 2020 r'!$B$1</f>
        <v>6297943.2613801584</v>
      </c>
      <c r="E16" s="98">
        <f>'Dane - 30 wrzesnia 2020 r'!X40</f>
        <v>44</v>
      </c>
      <c r="F16" s="99">
        <f>'Dane - 30 wrzesnia 2020 r'!Y40/'Dane - 30 wrzesnia 2020 r'!$B$1</f>
        <v>5751268.549379264</v>
      </c>
      <c r="G16" s="98">
        <f>'Dane - 30 wrzesnia 2020 r'!AB40</f>
        <v>43</v>
      </c>
      <c r="H16" s="99">
        <f>'Dane - 30 wrzesnia 2020 r'!AD40/'Dane - 30 wrzesnia 2020 r'!$B$1</f>
        <v>4634928.1064757844</v>
      </c>
      <c r="I16" s="98">
        <f>'Dane - 30 wrzesnia 2020 r'!AO40</f>
        <v>39</v>
      </c>
      <c r="J16" s="99">
        <f>'Dane - 30 wrzesnia 2020 r'!AP40/'Dane - 30 wrzesnia 2020 r'!$B$1</f>
        <v>4416609.2696566377</v>
      </c>
      <c r="K16" s="188">
        <v>20</v>
      </c>
      <c r="L16" s="100">
        <f>G16</f>
        <v>43</v>
      </c>
      <c r="M16" s="178">
        <f>L16/K16</f>
        <v>2.15</v>
      </c>
    </row>
    <row r="17" spans="1:13" ht="16.5" thickTop="1" thickBot="1" x14ac:dyDescent="0.4">
      <c r="A17" s="283" t="s">
        <v>191</v>
      </c>
      <c r="B17" s="284"/>
      <c r="C17" s="190"/>
      <c r="D17" s="190"/>
      <c r="E17" s="190"/>
      <c r="F17" s="190"/>
      <c r="G17" s="190"/>
      <c r="H17" s="190"/>
      <c r="I17" s="190"/>
      <c r="J17" s="190"/>
      <c r="K17" s="104">
        <v>29824825</v>
      </c>
      <c r="L17" s="173">
        <f>'Dane - 30 wrzesnia 2020 r'!AP38/'Dane - 30 wrzesnia 2020 r'!$B$1</f>
        <v>11167903.95257801</v>
      </c>
      <c r="M17" s="178">
        <f>L17/K17</f>
        <v>0.3744499406979927</v>
      </c>
    </row>
    <row r="18" spans="1:13" ht="18" thickTop="1" thickBot="1" x14ac:dyDescent="0.4">
      <c r="A18" s="295" t="s">
        <v>195</v>
      </c>
      <c r="B18" s="296"/>
      <c r="C18" s="296"/>
      <c r="D18" s="296"/>
      <c r="E18" s="296"/>
      <c r="F18" s="296"/>
      <c r="G18" s="296"/>
      <c r="H18" s="296"/>
      <c r="I18" s="296"/>
      <c r="J18" s="296"/>
      <c r="K18" s="172"/>
      <c r="L18" s="172"/>
      <c r="M18" s="195"/>
    </row>
    <row r="19" spans="1:13" ht="32" thickTop="1" thickBot="1" x14ac:dyDescent="0.4">
      <c r="A19" s="174" t="s">
        <v>166</v>
      </c>
      <c r="B19" s="175" t="s">
        <v>143</v>
      </c>
      <c r="C19" s="176">
        <f>'Dane - 30 wrzesnia 2020 r'!C45</f>
        <v>3002</v>
      </c>
      <c r="D19" s="177">
        <f>'Dane - 30 wrzesnia 2020 r'!D45/'Dane - 30 wrzesnia 2020 r'!$B$1</f>
        <v>98463993.258024827</v>
      </c>
      <c r="E19" s="176">
        <f>'Dane - 30 wrzesnia 2020 r'!X45</f>
        <v>1811</v>
      </c>
      <c r="F19" s="177">
        <f>'Dane - 30 wrzesnia 2020 r'!Y45/'Dane - 30 wrzesnia 2020 r'!$B$1</f>
        <v>58635909.314394355</v>
      </c>
      <c r="G19" s="176">
        <f>'Dane - 30 wrzesnia 2020 r'!AB45</f>
        <v>1377</v>
      </c>
      <c r="H19" s="177">
        <f>'Dane - 30 wrzesnia 2020 r'!AD45/'Dane - 30 wrzesnia 2020 r'!$B$1</f>
        <v>43945000.58606419</v>
      </c>
      <c r="I19" s="176">
        <f>'Dane - 30 wrzesnia 2020 r'!AO45</f>
        <v>1144</v>
      </c>
      <c r="J19" s="177">
        <f>'Dane - 30 wrzesnia 2020 r'!AP45/'Dane - 30 wrzesnia 2020 r'!$B$1</f>
        <v>35437516.669276364</v>
      </c>
      <c r="K19" s="189">
        <v>36</v>
      </c>
      <c r="L19" s="196">
        <v>36</v>
      </c>
      <c r="M19" s="179">
        <f>L19/K19</f>
        <v>1</v>
      </c>
    </row>
    <row r="20" spans="1:13" ht="16.5" thickTop="1" thickBot="1" x14ac:dyDescent="0.4">
      <c r="A20" s="283" t="s">
        <v>191</v>
      </c>
      <c r="B20" s="284"/>
      <c r="C20" s="190"/>
      <c r="D20" s="190"/>
      <c r="E20" s="190"/>
      <c r="F20" s="190"/>
      <c r="G20" s="190"/>
      <c r="H20" s="190"/>
      <c r="I20" s="190"/>
      <c r="J20" s="190"/>
      <c r="K20" s="104">
        <v>93764700</v>
      </c>
      <c r="L20" s="173">
        <f>'Dane - 30 wrzesnia 2020 r'!AP43/'Dane - 30 wrzesnia 2020 r'!$B$1</f>
        <v>36104465.339447491</v>
      </c>
      <c r="M20" s="178">
        <f>L20/K20</f>
        <v>0.38505392049937226</v>
      </c>
    </row>
    <row r="21" spans="1:13" ht="18" thickTop="1" thickBot="1" x14ac:dyDescent="0.4">
      <c r="A21" s="293" t="s">
        <v>196</v>
      </c>
      <c r="B21" s="294"/>
      <c r="C21" s="294"/>
      <c r="D21" s="294"/>
      <c r="E21" s="294"/>
      <c r="F21" s="294"/>
      <c r="G21" s="294"/>
      <c r="H21" s="294"/>
      <c r="I21" s="294"/>
      <c r="J21" s="294"/>
      <c r="K21" s="172"/>
      <c r="L21" s="172"/>
      <c r="M21" s="195"/>
    </row>
    <row r="22" spans="1:13" ht="78.5" thickTop="1" thickBot="1" x14ac:dyDescent="0.4">
      <c r="A22" s="89" t="s">
        <v>167</v>
      </c>
      <c r="B22" s="102" t="s">
        <v>148</v>
      </c>
      <c r="C22" s="98">
        <f>'Dane - 30 wrzesnia 2020 r'!C48</f>
        <v>38</v>
      </c>
      <c r="D22" s="99">
        <f>'Dane - 30 wrzesnia 2020 r'!D48/'Dane - 30 wrzesnia 2020 r'!$B$1</f>
        <v>16903646.410916004</v>
      </c>
      <c r="E22" s="98">
        <f>'Dane - 30 wrzesnia 2020 r'!X48</f>
        <v>22</v>
      </c>
      <c r="F22" s="99">
        <f>'Dane - 30 wrzesnia 2020 r'!Y48/'Dane - 30 wrzesnia 2020 r'!$B$1</f>
        <v>6799652.5847220672</v>
      </c>
      <c r="G22" s="98">
        <f>'Dane - 30 wrzesnia 2020 r'!AB48</f>
        <v>23</v>
      </c>
      <c r="H22" s="99">
        <f>'Dane - 30 wrzesnia 2020 r'!AD48/'Dane - 30 wrzesnia 2020 r'!$B$1</f>
        <v>6645344.6214070013</v>
      </c>
      <c r="I22" s="98">
        <f>'Dane - 30 wrzesnia 2020 r'!AO48</f>
        <v>14</v>
      </c>
      <c r="J22" s="99">
        <f>'Dane - 30 wrzesnia 2020 r'!AP48/'Dane - 30 wrzesnia 2020 r'!$B$1</f>
        <v>4902700.894754502</v>
      </c>
      <c r="K22" s="188">
        <v>15</v>
      </c>
      <c r="L22" s="100">
        <f>G22</f>
        <v>23</v>
      </c>
      <c r="M22" s="178">
        <f>L22/K22</f>
        <v>1.5333333333333334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- 30 wrzesnia 2020 r'!C51</f>
        <v>297</v>
      </c>
      <c r="D23" s="99">
        <f>'Dane - 30 wrzesnia 2020 r'!D51/'Dane - 30 wrzesnia 2020 r'!$B$1</f>
        <v>84458050.247175917</v>
      </c>
      <c r="E23" s="98">
        <f>'Dane - 30 wrzesnia 2020 r'!X51</f>
        <v>124</v>
      </c>
      <c r="F23" s="99">
        <f>'Dane - 30 wrzesnia 2020 r'!Y51/'Dane - 30 wrzesnia 2020 r'!$B$1</f>
        <v>31519532.226820257</v>
      </c>
      <c r="G23" s="98">
        <f>'Dane - 30 wrzesnia 2020 r'!AB51</f>
        <v>51</v>
      </c>
      <c r="H23" s="99">
        <f>'Dane - 30 wrzesnia 2020 r'!AD51/'Dane - 30 wrzesnia 2020 r'!$B$1</f>
        <v>9355218.7741863318</v>
      </c>
      <c r="I23" s="98">
        <f>'Dane - 30 wrzesnia 2020 r'!AO51</f>
        <v>107</v>
      </c>
      <c r="J23" s="99">
        <f>'Dane - 30 wrzesnia 2020 r'!AP51/'Dane - 30 wrzesnia 2020 r'!$B$1</f>
        <v>22150087.520411588</v>
      </c>
      <c r="K23" s="188">
        <v>55</v>
      </c>
      <c r="L23" s="100">
        <f>G23</f>
        <v>51</v>
      </c>
      <c r="M23" s="178">
        <f>L23/K23</f>
        <v>0.92727272727272725</v>
      </c>
    </row>
    <row r="24" spans="1:13" ht="16.5" thickTop="1" thickBot="1" x14ac:dyDescent="0.4">
      <c r="A24" s="283" t="s">
        <v>191</v>
      </c>
      <c r="B24" s="284"/>
      <c r="C24" s="190"/>
      <c r="D24" s="190"/>
      <c r="E24" s="190"/>
      <c r="F24" s="190"/>
      <c r="G24" s="190"/>
      <c r="H24" s="190"/>
      <c r="I24" s="190"/>
      <c r="J24" s="190"/>
      <c r="K24" s="173">
        <v>81301002</v>
      </c>
      <c r="L24" s="173">
        <f>'Dane - 30 wrzesnia 2020 r'!AP47/'Dane - 30 wrzesnia 2020 r'!$B$1</f>
        <v>29289005.661559109</v>
      </c>
      <c r="M24" s="178">
        <f>L24/K24</f>
        <v>0.36025393219088625</v>
      </c>
    </row>
    <row r="25" spans="1:13" ht="18" thickTop="1" thickBot="1" x14ac:dyDescent="0.4">
      <c r="A25" s="285" t="s">
        <v>198</v>
      </c>
      <c r="B25" s="286"/>
      <c r="C25" s="286"/>
      <c r="D25" s="286"/>
      <c r="E25" s="286"/>
      <c r="F25" s="286"/>
      <c r="G25" s="286"/>
      <c r="H25" s="286"/>
      <c r="I25" s="286"/>
      <c r="J25" s="286"/>
      <c r="K25" s="172"/>
      <c r="L25" s="172"/>
      <c r="M25" s="195"/>
    </row>
    <row r="26" spans="1:13" ht="32" thickTop="1" thickBot="1" x14ac:dyDescent="0.4">
      <c r="A26" s="88" t="s">
        <v>199</v>
      </c>
      <c r="B26" s="171" t="s">
        <v>157</v>
      </c>
      <c r="C26" s="98">
        <f>'Dane - 30 wrzesnia 2020 r'!C52</f>
        <v>10</v>
      </c>
      <c r="D26" s="99">
        <f>'Dane - 30 wrzesnia 2020 r'!D52/'Dane - 30 wrzesnia 2020 r'!$B$1</f>
        <v>818909.53584610217</v>
      </c>
      <c r="E26" s="98">
        <f>'Dane - 30 wrzesnia 2020 r'!X52</f>
        <v>1</v>
      </c>
      <c r="F26" s="99">
        <f>'Dane - 30 wrzesnia 2020 r'!Y52/'Dane - 30 wrzesnia 2020 r'!$B$1</f>
        <v>252280.69343473885</v>
      </c>
      <c r="G26" s="98">
        <f>'Dane - 30 wrzesnia 2020 r'!AB52</f>
        <v>0</v>
      </c>
      <c r="H26" s="99">
        <f>'Dane - 30 wrzesnia 2020 r'!AD52/'Dane - 30 wrzesnia 2020 r'!$B$1</f>
        <v>0</v>
      </c>
      <c r="I26" s="98">
        <f>'Dane - 30 wrzesnia 2020 r'!AO52</f>
        <v>0</v>
      </c>
      <c r="J26" s="99">
        <f>'Dane - 30 wrzesnia 2020 r'!AP52/'Dane - 30 wrzesnia 2020 r'!$B$1</f>
        <v>0</v>
      </c>
      <c r="K26" s="188">
        <v>10</v>
      </c>
      <c r="L26" s="100">
        <f>G26</f>
        <v>0</v>
      </c>
      <c r="M26" s="178">
        <f>L26/K26</f>
        <v>0</v>
      </c>
    </row>
    <row r="27" spans="1:13" ht="16.5" thickTop="1" thickBot="1" x14ac:dyDescent="0.4">
      <c r="A27" s="287" t="s">
        <v>191</v>
      </c>
      <c r="B27" s="288"/>
      <c r="C27" s="187"/>
      <c r="D27" s="187"/>
      <c r="E27" s="187"/>
      <c r="F27" s="187"/>
      <c r="G27" s="187"/>
      <c r="H27" s="187"/>
      <c r="I27" s="187"/>
      <c r="J27" s="187"/>
      <c r="K27" s="105">
        <v>3333334</v>
      </c>
      <c r="L27" s="197">
        <f>'Dane - 30 wrzesnia 2020 r'!AP52/'Dane - 30 wrzesnia 2020 r'!$B$1</f>
        <v>0</v>
      </c>
      <c r="M27" s="194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wrzesnia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2022-04-27T07:47:11Z</dcterms:modified>
</cp:coreProperties>
</file>