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0 listopad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2" l="1"/>
  <c r="L35" i="2"/>
  <c r="M35" i="2" s="1"/>
  <c r="N35" i="2" s="1"/>
  <c r="AI58" i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4" i="1"/>
  <c r="AR45" i="1"/>
  <c r="AR46" i="1"/>
  <c r="AR48" i="1"/>
  <c r="AR49" i="1"/>
  <c r="AR50" i="1"/>
  <c r="AR51" i="1"/>
  <c r="AR53" i="1"/>
  <c r="AR57" i="1"/>
  <c r="AF44" i="1"/>
  <c r="AF45" i="1"/>
  <c r="AF46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Q57" i="1"/>
  <c r="Q53" i="1" l="1"/>
  <c r="Q48" i="1"/>
  <c r="Q49" i="1"/>
  <c r="Q50" i="1"/>
  <c r="Q51" i="1"/>
  <c r="E36" i="2" l="1"/>
  <c r="D36" i="2"/>
  <c r="I35" i="2"/>
  <c r="J35" i="2" s="1"/>
  <c r="K35" i="2" s="1"/>
  <c r="O16" i="2"/>
  <c r="O17" i="2"/>
  <c r="L16" i="2"/>
  <c r="M16" i="2" s="1"/>
  <c r="N16" i="2" s="1"/>
  <c r="L17" i="2"/>
  <c r="M17" i="2" s="1"/>
  <c r="E24" i="2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4" i="1"/>
  <c r="AN45" i="1"/>
  <c r="AN46" i="1"/>
  <c r="AN48" i="1"/>
  <c r="AN49" i="1"/>
  <c r="AN50" i="1"/>
  <c r="AN51" i="1"/>
  <c r="AN53" i="1"/>
  <c r="AN57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AF57" i="1"/>
  <c r="AA44" i="1"/>
  <c r="AA45" i="1"/>
  <c r="AA46" i="1"/>
  <c r="AA48" i="1"/>
  <c r="AA49" i="1"/>
  <c r="AA50" i="1"/>
  <c r="AA51" i="1"/>
  <c r="AA53" i="1"/>
  <c r="AA57" i="1"/>
  <c r="AH58" i="1"/>
  <c r="AG58" i="1"/>
  <c r="H35" i="2" l="1"/>
  <c r="N58" i="1"/>
  <c r="O58" i="1"/>
  <c r="P5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4" i="1"/>
  <c r="J45" i="1"/>
  <c r="J46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4" i="1"/>
  <c r="F45" i="1"/>
  <c r="F46" i="1"/>
  <c r="F48" i="1"/>
  <c r="F49" i="1"/>
  <c r="F50" i="1"/>
  <c r="F51" i="1"/>
  <c r="F53" i="1"/>
  <c r="F57" i="1"/>
  <c r="AB58" i="1" l="1"/>
  <c r="AE58" i="1"/>
  <c r="AD58" i="1"/>
  <c r="AC58" i="1"/>
  <c r="Q18" i="1" l="1"/>
  <c r="Q19" i="1"/>
  <c r="I58" i="1"/>
  <c r="H58" i="1"/>
  <c r="G58" i="1"/>
  <c r="B26" i="1" l="1"/>
  <c r="B38" i="1"/>
  <c r="Q37" i="1"/>
  <c r="AA38" i="1" l="1"/>
  <c r="AR38" i="1"/>
  <c r="AR26" i="1"/>
  <c r="AA26" i="1"/>
  <c r="AN38" i="1"/>
  <c r="AF38" i="1"/>
  <c r="J38" i="1"/>
  <c r="F38" i="1"/>
  <c r="AN26" i="1"/>
  <c r="AF26" i="1"/>
  <c r="J26" i="1"/>
  <c r="F26" i="1"/>
  <c r="Z58" i="1"/>
  <c r="Y58" i="1"/>
  <c r="X58" i="1"/>
  <c r="V58" i="1"/>
  <c r="W58" i="1"/>
  <c r="U58" i="1"/>
  <c r="T58" i="1" l="1"/>
  <c r="S58" i="1"/>
  <c r="R58" i="1"/>
  <c r="E58" i="1" l="1"/>
  <c r="C58" i="1"/>
  <c r="D58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6" i="1" l="1"/>
  <c r="Q45" i="1"/>
  <c r="Q44" i="1"/>
  <c r="Q42" i="1"/>
  <c r="Q41" i="1"/>
  <c r="Q40" i="1"/>
  <c r="Q39" i="1"/>
  <c r="Q35" i="1"/>
  <c r="Q34" i="1"/>
  <c r="Q32" i="1"/>
  <c r="Q31" i="1"/>
  <c r="Q30" i="1"/>
  <c r="Q29" i="1"/>
  <c r="Q28" i="1"/>
  <c r="Q27" i="1"/>
  <c r="AM58" i="1" l="1"/>
  <c r="L58" i="1"/>
  <c r="M58" i="1"/>
  <c r="AO58" i="1"/>
  <c r="AK58" i="1"/>
  <c r="AP58" i="1"/>
  <c r="K58" i="1"/>
  <c r="AL58" i="1"/>
  <c r="AQ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B47" i="1"/>
  <c r="B52" i="1"/>
  <c r="B56" i="1"/>
  <c r="AR56" i="1" s="1"/>
  <c r="AF52" i="1" l="1"/>
  <c r="AR52" i="1"/>
  <c r="AR47" i="1"/>
  <c r="AF47" i="1"/>
  <c r="AF43" i="1"/>
  <c r="AR43" i="1"/>
  <c r="Q56" i="1"/>
  <c r="Q52" i="1"/>
  <c r="Q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AA43" i="1"/>
  <c r="AN43" i="1"/>
  <c r="F43" i="1"/>
  <c r="J43" i="1"/>
  <c r="Q43" i="1"/>
  <c r="B4" i="1"/>
  <c r="AA4" i="1" l="1"/>
  <c r="AR4" i="1"/>
  <c r="AN4" i="1"/>
  <c r="AF4" i="1"/>
  <c r="J4" i="1"/>
  <c r="F4" i="1"/>
  <c r="Q4" i="1"/>
  <c r="Q38" i="1"/>
  <c r="Q26" i="1"/>
  <c r="B58" i="1"/>
  <c r="AR58" i="1" l="1"/>
  <c r="AF58" i="1"/>
  <c r="AA58" i="1"/>
  <c r="AN58" i="1"/>
  <c r="J58" i="1"/>
  <c r="F58" i="1"/>
  <c r="Q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<sst xmlns="http://schemas.openxmlformats.org/spreadsheetml/2006/main" count="334" uniqueCount="234">
  <si>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</si>
  <si>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</si>
  <si>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</si>
  <si>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</si>
  <si>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</si>
  <si>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</si>
  <si>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</si>
  <si>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</si>
  <si>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</si>
  <si>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</si>
  <si>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</si>
  <si>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</si>
  <si>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</si>
  <si>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</si>
  <si>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</si>
  <si>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</si>
  <si>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</si>
  <si>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</si>
  <si>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</si>
  <si>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</si>
  <si>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</si>
  <si>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</si>
  <si>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</si>
  <si>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</si>
  <si>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</si>
  <si>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</si>
  <si>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</si>
  <si>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</si>
  <si>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</si>
  <si>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</si>
  <si>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</si>
  <si>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</si>
  <si>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</si>
  <si>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</si>
  <si>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</si>
  <si>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</si>
  <si>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</si>
  <si>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</si>
  <si>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</si>
  <si>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</si>
  <si>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</si>
  <si>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</si>
  <si>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</si>
  <si>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</si>
  <si>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</si>
  <si>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</si>
  <si>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</si>
  <si>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</si>
  <si>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</si>
  <si>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</si>
  <si>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</si>
  <si>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</si>
  <si>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</si>
  <si>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</si>
  <si>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</si>
  <si>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</si>
  <si>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</si>
  <si>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</si>
  <si>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</si>
  <si>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</si>
  <si>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</si>
  <si>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</si>
  <si>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</si>
  <si>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</si>
  <si>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</si>
  <si>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</si>
  <si>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</si>
  <si>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</si>
  <si>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</si>
  <si>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</si>
  <si>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</si>
  <si>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</si>
  <si>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</si>
  <si>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</si>
  <si>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</si>
  <si>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</si>
  <si>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</si>
  <si>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</si>
  <si>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</si>
  <si>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</si>
  <si>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</si>
  <si>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</si>
  <si>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</si>
  <si>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</si>
  <si>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</si>
  <si>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</si>
  <si>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</si>
  <si>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</si>
  <si>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</si>
  <si>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</si>
  <si>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</si>
  <si>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</si>
  <si>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</si>
  <si>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</si>
  <si>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</si>
  <si>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</si>
  <si>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</si>
  <si>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</si>
  <si>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</si>
  <si>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</si>
  <si>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</si>
  <si>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</si>
  <si>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</si>
  <si>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</si>
  <si>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</si>
  <si>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</si>
  <si>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</si>
  <si>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</si>
  <si>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</si>
  <si>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</si>
  <si>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</si>
  <si>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</si>
  <si>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</si>
  <si>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</si>
  <si>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</si>
  <si>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</si>
  <si>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</si>
  <si>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</si>
  <si>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</si>
  <si>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</si>
  <si>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</si>
  <si>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</si>
  <si>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</si>
  <si>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</si>
  <si>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</si>
  <si>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</si>
  <si>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</si>
  <si>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</si>
  <si>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</si>
  <si>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</si>
  <si>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</si>
  <si>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</si>
  <si>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</si>
  <si>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</si>
  <si>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</si>
  <si>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</si>
  <si>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</si>
  <si>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</si>
  <si>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</si>
  <si>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</si>
  <si>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</si>
  <si>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</si>
  <si>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</si>
  <si>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</si>
  <si>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</si>
  <si>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</si>
  <si>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</si>
  <si>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</si>
  <si>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</si>
  <si>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</si>
  <si>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</si>
  <si>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</si>
  <si>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</si>
  <si>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</si>
  <si>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</si>
  <si>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</si>
  <si>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</si>
  <si>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</si>
  <si>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</si>
  <si>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</si>
  <si>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</si>
  <si>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</si>
  <si>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</si>
  <si>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</si>
  <si>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</si>
  <si>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</si>
  <si>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</si>
  <si>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</si>
  <si>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</si>
  <si>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</si>
  <si>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</si>
  <si>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</si>
  <si>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</si>
  <si>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</si>
  <si>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</si>
  <si>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</si>
  <si>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</si>
  <si>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</si>
  <si>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</si>
  <si>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</si>
  <si>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</si>
  <si>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</si>
  <si>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</si>
  <si>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</si>
  <si>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</si>
  <si>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</si>
  <si>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</si>
  <si>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</si>
  <si>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</si>
  <si>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</si>
  <si>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</si>
  <si>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</si>
  <si>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</si>
  <si>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</si>
  <si>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</si>
  <si>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</si>
  <si>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</si>
  <si>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</si>
  <si>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</si>
  <si>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</si>
  <si>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</si>
  <si>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</si>
  <si>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</si>
  <si>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</si>
  <si>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</si>
  <si>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</si>
  <si>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</si>
  <si>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</si>
  <si>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</si>
  <si>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</si>
  <si>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</si>
  <si>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</si>
  <si>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</si>
  <si>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</si>
  <si>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</si>
  <si>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</si>
  <si>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</si>
  <si>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</si>
  <si>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</si>
  <si>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</si>
  <si>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</si>
  <si>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</si>
  <si>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</si>
  <si>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</si>
  <si>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</si>
  <si>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</si>
  <si>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* Alokacjaz rezerwą wykonania</t>
  </si>
  <si>
    <t>Tymczasowe zaprzestanie działalności połowowej-COVID</t>
  </si>
  <si>
    <t>1.10a</t>
  </si>
  <si>
    <t>1.10b</t>
  </si>
  <si>
    <t>2.8.</t>
  </si>
  <si>
    <t>Środki dotyczące zdrowia publicznego</t>
  </si>
  <si>
    <t xml:space="preserve">Limit finansowy zgodny z arkuszem kalkulacyjnym z dnia 05.12.2020, kurs 1 EUR= 4,4907 PLN   </t>
  </si>
  <si>
    <t>30.11.2020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</si>
</sst>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298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9" fillId="0" borderId="0" xfId="0" applyNumberFormat="1" applyFont="1"/>
    <xf numFmtId="16" fontId="11" fillId="0" borderId="0" xfId="0" applyNumberFormat="1" applyFont="1" applyFill="1"/>
    <xf numFmtId="172" fontId="11" fillId="0" borderId="0" xfId="0" applyNumberFormat="1" applyFont="1"/>
    <xf numFmtId="0" fontId="15" fillId="14" borderId="17" xfId="0" applyFont="1" applyFill="1" applyBorder="1" applyAlignment="1">
      <alignment horizontal="center" vertical="center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242"/>
  <sheetViews>
    <sheetView showGridLines="0" tabSelected="1" zoomScale="80" zoomScaleNormal="8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59.5429687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4.453125" style="59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2.1796875" style="74" customWidth="1"/>
    <col min="14" max="14" width="9.453125" style="58" customWidth="1"/>
    <col min="15" max="15" width="26.54296875" style="58" customWidth="1"/>
    <col min="16" max="16" width="24.453125" style="58" customWidth="1"/>
    <col min="17" max="17" width="23" style="58" customWidth="1"/>
    <col min="18" max="18" width="21.1796875" style="58" customWidth="1"/>
    <col min="19" max="19" width="26" style="74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customWidth="1"/>
    <col min="35" max="35" width="14.26953125" style="74" customWidth="1"/>
    <col min="36" max="36" width="30.54296875" style="75" customWidth="1"/>
    <col min="37" max="37" width="26.54296875" style="75" bestFit="1" customWidth="1"/>
    <col min="38" max="38" width="23.7265625" style="75" customWidth="1"/>
    <col min="39" max="39" width="23.81640625" style="75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2.1796875" style="83" customWidth="1"/>
    <col min="44" max="44" width="23.26953125" style="75" customWidth="1"/>
    <col min="45" max="45" width="10.54296875" style="74" customWidth="1"/>
    <col min="46" max="46" width="11" style="74" bestFit="1" customWidth="1"/>
    <col min="47" max="16384" width="9.1796875" style="74"/>
  </cols>
  <sheetData>
    <row r="1" spans="1:46" s="54" customFormat="1" ht="45" customHeight="1" thickBot="1" x14ac:dyDescent="0.35">
      <c r="A1" s="63" t="s">
        <v>232</v>
      </c>
      <c r="B1" s="123">
        <v>4.4907000000000004</v>
      </c>
      <c r="C1" s="229"/>
      <c r="D1" s="229"/>
      <c r="E1" s="56"/>
      <c r="F1" s="230"/>
      <c r="G1" s="230"/>
      <c r="H1" s="230"/>
      <c r="I1" s="230"/>
      <c r="J1" s="230"/>
      <c r="K1" s="64"/>
      <c r="L1" s="64"/>
      <c r="M1" s="65"/>
      <c r="N1" s="66"/>
      <c r="O1" s="67" t="s">
        <v>0</v>
      </c>
      <c r="P1" s="236" t="s">
        <v>233</v>
      </c>
      <c r="Q1" s="236"/>
      <c r="R1" s="231"/>
      <c r="S1" s="231"/>
      <c r="T1" s="231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6" s="68" customFormat="1" ht="28.5" customHeight="1" thickBot="1" x14ac:dyDescent="0.4">
      <c r="A2" s="237" t="s">
        <v>1</v>
      </c>
      <c r="B2" s="238" t="s">
        <v>2</v>
      </c>
      <c r="C2" s="227" t="s">
        <v>176</v>
      </c>
      <c r="D2" s="227"/>
      <c r="E2" s="227"/>
      <c r="F2" s="239"/>
      <c r="G2" s="240" t="s">
        <v>175</v>
      </c>
      <c r="H2" s="241"/>
      <c r="I2" s="241"/>
      <c r="J2" s="242"/>
      <c r="K2" s="232" t="s">
        <v>177</v>
      </c>
      <c r="L2" s="232"/>
      <c r="M2" s="232"/>
      <c r="N2" s="232" t="s">
        <v>3</v>
      </c>
      <c r="O2" s="232"/>
      <c r="P2" s="232"/>
      <c r="Q2" s="233"/>
      <c r="R2" s="234"/>
      <c r="S2" s="234"/>
      <c r="T2" s="234"/>
      <c r="U2" s="232" t="s">
        <v>4</v>
      </c>
      <c r="V2" s="232"/>
      <c r="W2" s="232"/>
      <c r="X2" s="232" t="s">
        <v>217</v>
      </c>
      <c r="Y2" s="232"/>
      <c r="Z2" s="232"/>
      <c r="AA2" s="233"/>
      <c r="AB2" s="227" t="s">
        <v>5</v>
      </c>
      <c r="AC2" s="235"/>
      <c r="AD2" s="235"/>
      <c r="AE2" s="235"/>
      <c r="AF2" s="228"/>
      <c r="AG2" s="235"/>
      <c r="AH2" s="235"/>
      <c r="AI2" s="227" t="s">
        <v>219</v>
      </c>
      <c r="AJ2" s="227"/>
      <c r="AK2" s="227"/>
      <c r="AL2" s="227"/>
      <c r="AM2" s="227"/>
      <c r="AN2" s="228"/>
      <c r="AO2" s="227" t="s">
        <v>222</v>
      </c>
      <c r="AP2" s="227"/>
      <c r="AQ2" s="227"/>
      <c r="AR2" s="228"/>
    </row>
    <row r="3" spans="1:46" s="68" customFormat="1" ht="58.5" thickBot="1" x14ac:dyDescent="0.4">
      <c r="A3" s="237"/>
      <c r="B3" s="238"/>
      <c r="C3" s="107" t="s">
        <v>6</v>
      </c>
      <c r="D3" s="106" t="s">
        <v>7</v>
      </c>
      <c r="E3" s="106" t="s">
        <v>8</v>
      </c>
      <c r="F3" s="84" t="s">
        <v>9</v>
      </c>
      <c r="G3" s="107" t="s">
        <v>6</v>
      </c>
      <c r="H3" s="106" t="s">
        <v>7</v>
      </c>
      <c r="I3" s="106" t="s">
        <v>8</v>
      </c>
      <c r="J3" s="84" t="s">
        <v>9</v>
      </c>
      <c r="K3" s="108" t="s">
        <v>170</v>
      </c>
      <c r="L3" s="106" t="s">
        <v>171</v>
      </c>
      <c r="M3" s="106" t="s">
        <v>8</v>
      </c>
      <c r="N3" s="107" t="s">
        <v>6</v>
      </c>
      <c r="O3" s="106" t="s">
        <v>10</v>
      </c>
      <c r="P3" s="106" t="s">
        <v>8</v>
      </c>
      <c r="Q3" s="84" t="s">
        <v>9</v>
      </c>
      <c r="R3" s="108" t="s">
        <v>172</v>
      </c>
      <c r="S3" s="106" t="s">
        <v>173</v>
      </c>
      <c r="T3" s="106" t="s">
        <v>8</v>
      </c>
      <c r="U3" s="107" t="s">
        <v>6</v>
      </c>
      <c r="V3" s="106" t="s">
        <v>10</v>
      </c>
      <c r="W3" s="106" t="s">
        <v>8</v>
      </c>
      <c r="X3" s="108" t="s">
        <v>6</v>
      </c>
      <c r="Y3" s="106" t="s">
        <v>10</v>
      </c>
      <c r="Z3" s="106" t="s">
        <v>8</v>
      </c>
      <c r="AA3" s="84" t="s">
        <v>9</v>
      </c>
      <c r="AB3" s="108" t="s">
        <v>11</v>
      </c>
      <c r="AC3" s="108" t="s">
        <v>12</v>
      </c>
      <c r="AD3" s="106" t="s">
        <v>7</v>
      </c>
      <c r="AE3" s="106" t="s">
        <v>8</v>
      </c>
      <c r="AF3" s="84" t="s">
        <v>9</v>
      </c>
      <c r="AG3" s="108" t="s">
        <v>174</v>
      </c>
      <c r="AH3" s="106" t="s">
        <v>178</v>
      </c>
      <c r="AI3" s="108" t="s">
        <v>11</v>
      </c>
      <c r="AJ3" s="106" t="s">
        <v>10</v>
      </c>
      <c r="AK3" s="106" t="s">
        <v>8</v>
      </c>
      <c r="AL3" s="106" t="s">
        <v>13</v>
      </c>
      <c r="AM3" s="106" t="s">
        <v>14</v>
      </c>
      <c r="AN3" s="84" t="s">
        <v>9</v>
      </c>
      <c r="AO3" s="108" t="s">
        <v>11</v>
      </c>
      <c r="AP3" s="106" t="s">
        <v>10</v>
      </c>
      <c r="AQ3" s="106" t="s">
        <v>8</v>
      </c>
      <c r="AR3" s="84" t="s">
        <v>9</v>
      </c>
    </row>
    <row r="4" spans="1:46" s="68" customFormat="1" ht="81.75" customHeight="1" thickBot="1" x14ac:dyDescent="0.4">
      <c r="A4" s="156" t="s">
        <v>179</v>
      </c>
      <c r="B4" s="127">
        <f>SUM(B5+B6+B7+B8+B12+B13+B14+B15+B16+B17+B20+B21+B22+B23+B24+B25)</f>
        <v>1048182204.5246794</v>
      </c>
      <c r="C4" s="137">
        <v>6149</v>
      </c>
      <c r="D4" s="138">
        <v>1551805443.4200001</v>
      </c>
      <c r="E4" s="138">
        <v>1106659738.6074998</v>
      </c>
      <c r="F4" s="186">
        <f>D4/B4</f>
        <v>1.4804729909755521</v>
      </c>
      <c r="G4" s="137">
        <v>5509</v>
      </c>
      <c r="H4" s="138">
        <v>982855562.97000003</v>
      </c>
      <c r="I4" s="138">
        <v>679947328.2700001</v>
      </c>
      <c r="J4" s="186">
        <f>H4/B4</f>
        <v>0.93767625392542975</v>
      </c>
      <c r="K4" s="137">
        <v>579</v>
      </c>
      <c r="L4" s="138">
        <v>281240553.84000003</v>
      </c>
      <c r="M4" s="138">
        <v>206691162.13249999</v>
      </c>
      <c r="N4" s="137">
        <v>5099</v>
      </c>
      <c r="O4" s="138">
        <v>1014585136.1600001</v>
      </c>
      <c r="P4" s="138">
        <v>708568808.27999997</v>
      </c>
      <c r="Q4" s="186">
        <f>O4/B4</f>
        <v>0.96794730131874862</v>
      </c>
      <c r="R4" s="137">
        <v>49</v>
      </c>
      <c r="S4" s="138">
        <v>202190301.51999998</v>
      </c>
      <c r="T4" s="138">
        <v>150737374.23999998</v>
      </c>
      <c r="U4" s="137">
        <v>103</v>
      </c>
      <c r="V4" s="138">
        <v>2456908.14</v>
      </c>
      <c r="W4" s="138">
        <v>1842681.1049999997</v>
      </c>
      <c r="X4" s="137">
        <v>5050</v>
      </c>
      <c r="Y4" s="138">
        <v>809937926.50000012</v>
      </c>
      <c r="Z4" s="138">
        <v>555988752.93499994</v>
      </c>
      <c r="AA4" s="186">
        <f>Y4/B4</f>
        <v>0.77270719060459891</v>
      </c>
      <c r="AB4" s="137">
        <v>4569</v>
      </c>
      <c r="AC4" s="137">
        <v>4695</v>
      </c>
      <c r="AD4" s="138">
        <v>569836707.63999987</v>
      </c>
      <c r="AE4" s="138">
        <v>378559763.48749989</v>
      </c>
      <c r="AF4" s="186">
        <f>AD4/B4</f>
        <v>0.54364279910514646</v>
      </c>
      <c r="AG4" s="137">
        <v>10</v>
      </c>
      <c r="AH4" s="138">
        <v>1155399.23</v>
      </c>
      <c r="AI4" s="137">
        <v>4414</v>
      </c>
      <c r="AJ4" s="138">
        <v>601856691.81000018</v>
      </c>
      <c r="AK4" s="138">
        <v>400255168.53999996</v>
      </c>
      <c r="AL4" s="138">
        <v>247290436.19</v>
      </c>
      <c r="AM4" s="138">
        <v>185467826.38</v>
      </c>
      <c r="AN4" s="186">
        <f>AJ4/B4</f>
        <v>0.57419090804248574</v>
      </c>
      <c r="AO4" s="137">
        <v>4174</v>
      </c>
      <c r="AP4" s="138">
        <v>509291133.89999998</v>
      </c>
      <c r="AQ4" s="138">
        <v>330831000.44</v>
      </c>
      <c r="AR4" s="186">
        <f>AP4/B4</f>
        <v>0.48588034761661397</v>
      </c>
      <c r="AS4" s="206"/>
      <c r="AT4" s="206"/>
    </row>
    <row r="5" spans="1:46" x14ac:dyDescent="0.3">
      <c r="A5" s="157" t="s">
        <v>16</v>
      </c>
      <c r="B5" s="166">
        <v>8866078.824000001</v>
      </c>
      <c r="C5" s="131">
        <v>3</v>
      </c>
      <c r="D5" s="132">
        <v>9954416.0800000001</v>
      </c>
      <c r="E5" s="133">
        <v>7465812.0600000005</v>
      </c>
      <c r="F5" s="185">
        <f t="shared" ref="F5:F58" si="0">D5/B5</f>
        <v>1.1227529415883297</v>
      </c>
      <c r="G5" s="134">
        <v>1</v>
      </c>
      <c r="H5" s="132">
        <v>8181268.0800000001</v>
      </c>
      <c r="I5" s="132">
        <v>6135951.0600000005</v>
      </c>
      <c r="J5" s="185">
        <f t="shared" ref="J5:J58" si="1">H5/B5</f>
        <v>0.92276058474167244</v>
      </c>
      <c r="K5" s="134">
        <v>2</v>
      </c>
      <c r="L5" s="132">
        <v>1773148</v>
      </c>
      <c r="M5" s="135">
        <v>1329861</v>
      </c>
      <c r="N5" s="134">
        <v>1</v>
      </c>
      <c r="O5" s="146">
        <v>8180770.6500000004</v>
      </c>
      <c r="P5" s="146">
        <v>6135577.9800000004</v>
      </c>
      <c r="Q5" s="185">
        <f>O5/$B5</f>
        <v>0.92270447989421123</v>
      </c>
      <c r="R5" s="134">
        <v>0</v>
      </c>
      <c r="S5" s="132">
        <v>0</v>
      </c>
      <c r="T5" s="135">
        <v>0</v>
      </c>
      <c r="U5" s="134">
        <v>0</v>
      </c>
      <c r="V5" s="132">
        <v>0</v>
      </c>
      <c r="W5" s="135">
        <v>0</v>
      </c>
      <c r="X5" s="134">
        <v>1</v>
      </c>
      <c r="Y5" s="132">
        <v>8180770.6500000004</v>
      </c>
      <c r="Z5" s="132">
        <v>6135577.9800000004</v>
      </c>
      <c r="AA5" s="185">
        <f t="shared" ref="AA5:AA58" si="2">Y5/B5</f>
        <v>0.92270447989421123</v>
      </c>
      <c r="AB5" s="134">
        <v>0</v>
      </c>
      <c r="AC5" s="136">
        <v>0</v>
      </c>
      <c r="AD5" s="132">
        <v>0</v>
      </c>
      <c r="AE5" s="132">
        <v>0</v>
      </c>
      <c r="AF5" s="185">
        <f t="shared" ref="AF5:AF58" si="3">AD5/B5</f>
        <v>0</v>
      </c>
      <c r="AG5" s="136">
        <v>0</v>
      </c>
      <c r="AH5" s="135">
        <v>0</v>
      </c>
      <c r="AI5" s="134">
        <v>1</v>
      </c>
      <c r="AJ5" s="132">
        <v>510000</v>
      </c>
      <c r="AK5" s="132">
        <v>382500</v>
      </c>
      <c r="AL5" s="132">
        <v>510000</v>
      </c>
      <c r="AM5" s="132">
        <v>382500</v>
      </c>
      <c r="AN5" s="185">
        <f t="shared" ref="AN5:AN58" si="4">AJ5/B5</f>
        <v>5.7522610629115692E-2</v>
      </c>
      <c r="AO5" s="134">
        <v>0</v>
      </c>
      <c r="AP5" s="132">
        <v>0</v>
      </c>
      <c r="AQ5" s="132">
        <v>0</v>
      </c>
      <c r="AR5" s="185">
        <f t="shared" ref="AR5:AR58" si="5">AP5/B5</f>
        <v>0</v>
      </c>
      <c r="AS5" s="206"/>
      <c r="AT5" s="206"/>
    </row>
    <row r="6" spans="1:46" x14ac:dyDescent="0.3">
      <c r="A6" s="158" t="s">
        <v>17</v>
      </c>
      <c r="B6" s="167">
        <v>16966772.488488</v>
      </c>
      <c r="C6" s="69">
        <v>349</v>
      </c>
      <c r="D6" s="70">
        <v>20674049.059999999</v>
      </c>
      <c r="E6" s="85">
        <v>15505536.794999998</v>
      </c>
      <c r="F6" s="185">
        <f t="shared" si="0"/>
        <v>1.2185021679301349</v>
      </c>
      <c r="G6" s="72">
        <v>270</v>
      </c>
      <c r="H6" s="70">
        <v>16070035.979999999</v>
      </c>
      <c r="I6" s="70">
        <v>12052526.984999999</v>
      </c>
      <c r="J6" s="185">
        <f t="shared" si="1"/>
        <v>0.94714749024327172</v>
      </c>
      <c r="K6" s="72">
        <v>70</v>
      </c>
      <c r="L6" s="70">
        <v>4227865.08</v>
      </c>
      <c r="M6" s="71">
        <v>3170898.8099999996</v>
      </c>
      <c r="N6" s="72">
        <v>279</v>
      </c>
      <c r="O6" s="70">
        <v>15588404.68</v>
      </c>
      <c r="P6" s="70">
        <v>11691303.470000001</v>
      </c>
      <c r="Q6" s="185">
        <f t="shared" ref="Q6:Q25" si="6">O6/$B6</f>
        <v>0.91876075373656207</v>
      </c>
      <c r="R6" s="72">
        <v>9</v>
      </c>
      <c r="S6" s="70">
        <v>375098</v>
      </c>
      <c r="T6" s="71">
        <v>281323.5</v>
      </c>
      <c r="U6" s="72">
        <v>14</v>
      </c>
      <c r="V6" s="70">
        <v>43299.31</v>
      </c>
      <c r="W6" s="71">
        <v>32474.482500000002</v>
      </c>
      <c r="X6" s="72">
        <v>270</v>
      </c>
      <c r="Y6" s="70">
        <v>15170007.370000001</v>
      </c>
      <c r="Z6" s="70">
        <v>11377505.487500001</v>
      </c>
      <c r="AA6" s="185">
        <f t="shared" si="2"/>
        <v>0.89410094820879404</v>
      </c>
      <c r="AB6" s="72">
        <v>243</v>
      </c>
      <c r="AC6" s="73">
        <v>246</v>
      </c>
      <c r="AD6" s="70">
        <v>13627624.43</v>
      </c>
      <c r="AE6" s="70">
        <v>10220718.322500002</v>
      </c>
      <c r="AF6" s="185">
        <f t="shared" si="3"/>
        <v>0.80319485861240725</v>
      </c>
      <c r="AG6" s="73">
        <v>1</v>
      </c>
      <c r="AH6" s="71">
        <v>59760</v>
      </c>
      <c r="AI6" s="72">
        <v>241</v>
      </c>
      <c r="AJ6" s="70">
        <v>13566660.640000001</v>
      </c>
      <c r="AK6" s="70">
        <v>10174995.42</v>
      </c>
      <c r="AL6" s="70">
        <v>11895412.220000001</v>
      </c>
      <c r="AM6" s="70">
        <v>8921559.1600000001</v>
      </c>
      <c r="AN6" s="185">
        <f t="shared" si="4"/>
        <v>0.79960173033527826</v>
      </c>
      <c r="AO6" s="72">
        <v>204</v>
      </c>
      <c r="AP6" s="70">
        <v>10975143.810000001</v>
      </c>
      <c r="AQ6" s="70">
        <v>8231357.79</v>
      </c>
      <c r="AR6" s="185">
        <f t="shared" si="5"/>
        <v>0.64686102306414872</v>
      </c>
      <c r="AS6" s="206"/>
      <c r="AT6" s="206"/>
    </row>
    <row r="7" spans="1:46" s="75" customFormat="1" ht="27" x14ac:dyDescent="0.3">
      <c r="A7" s="158" t="s">
        <v>18</v>
      </c>
      <c r="B7" s="167">
        <v>10553145</v>
      </c>
      <c r="C7" s="95">
        <v>5</v>
      </c>
      <c r="D7" s="91">
        <v>16285508.65</v>
      </c>
      <c r="E7" s="92">
        <v>12214131.487500001</v>
      </c>
      <c r="F7" s="185">
        <f t="shared" si="0"/>
        <v>1.5431900774603211</v>
      </c>
      <c r="G7" s="93">
        <v>2</v>
      </c>
      <c r="H7" s="91">
        <v>4194998.17</v>
      </c>
      <c r="I7" s="91">
        <v>3146248.6274999999</v>
      </c>
      <c r="J7" s="185">
        <f t="shared" si="1"/>
        <v>0.39751165837293051</v>
      </c>
      <c r="K7" s="93">
        <v>3</v>
      </c>
      <c r="L7" s="91">
        <v>12090510.48</v>
      </c>
      <c r="M7" s="96">
        <v>9067882.8599999994</v>
      </c>
      <c r="N7" s="93">
        <v>1</v>
      </c>
      <c r="O7" s="91">
        <v>1999982.47</v>
      </c>
      <c r="P7" s="91">
        <v>1499986.85</v>
      </c>
      <c r="Q7" s="185">
        <f t="shared" si="6"/>
        <v>0.18951530278414633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1</v>
      </c>
      <c r="Y7" s="91">
        <v>1999982.47</v>
      </c>
      <c r="Z7" s="91">
        <v>1499986.85</v>
      </c>
      <c r="AA7" s="185">
        <f t="shared" si="2"/>
        <v>0.18951530278414633</v>
      </c>
      <c r="AB7" s="93">
        <v>0</v>
      </c>
      <c r="AC7" s="94">
        <v>0</v>
      </c>
      <c r="AD7" s="91">
        <v>0</v>
      </c>
      <c r="AE7" s="91">
        <v>0</v>
      </c>
      <c r="AF7" s="185">
        <f t="shared" si="3"/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5">
        <f t="shared" si="4"/>
        <v>0</v>
      </c>
      <c r="AO7" s="93">
        <v>0</v>
      </c>
      <c r="AP7" s="91">
        <v>0</v>
      </c>
      <c r="AQ7" s="91">
        <v>0</v>
      </c>
      <c r="AR7" s="185">
        <f t="shared" si="5"/>
        <v>0</v>
      </c>
      <c r="AS7" s="206"/>
      <c r="AT7" s="206"/>
    </row>
    <row r="8" spans="1:46" s="75" customFormat="1" x14ac:dyDescent="0.3">
      <c r="A8" s="158" t="s">
        <v>19</v>
      </c>
      <c r="B8" s="167">
        <v>158034342.44101331</v>
      </c>
      <c r="C8" s="72">
        <v>58</v>
      </c>
      <c r="D8" s="97">
        <v>185561278.26000002</v>
      </c>
      <c r="E8" s="97">
        <v>139170958.69499999</v>
      </c>
      <c r="F8" s="185">
        <f t="shared" si="0"/>
        <v>1.1741832527905205</v>
      </c>
      <c r="G8" s="72">
        <v>38</v>
      </c>
      <c r="H8" s="97">
        <v>146508901.42999998</v>
      </c>
      <c r="I8" s="97">
        <v>109881676.07250001</v>
      </c>
      <c r="J8" s="185">
        <f t="shared" si="1"/>
        <v>0.9270700226736146</v>
      </c>
      <c r="K8" s="72">
        <v>15</v>
      </c>
      <c r="L8" s="97">
        <v>13419176.25</v>
      </c>
      <c r="M8" s="71">
        <v>10064382.1875</v>
      </c>
      <c r="N8" s="93">
        <v>34</v>
      </c>
      <c r="O8" s="97">
        <v>122315097.73999999</v>
      </c>
      <c r="P8" s="97">
        <v>91736323.219999999</v>
      </c>
      <c r="Q8" s="185">
        <f t="shared" si="6"/>
        <v>0.77397795852920004</v>
      </c>
      <c r="R8" s="72">
        <v>0</v>
      </c>
      <c r="S8" s="97">
        <v>0</v>
      </c>
      <c r="T8" s="71">
        <v>0</v>
      </c>
      <c r="U8" s="93">
        <v>20</v>
      </c>
      <c r="V8" s="97">
        <v>972106.74000000011</v>
      </c>
      <c r="W8" s="97">
        <v>729080.05499999993</v>
      </c>
      <c r="X8" s="93">
        <v>34</v>
      </c>
      <c r="Y8" s="97">
        <v>121342990.99999999</v>
      </c>
      <c r="Z8" s="97">
        <v>91007243.164999992</v>
      </c>
      <c r="AA8" s="185">
        <f t="shared" si="2"/>
        <v>0.76782672124124884</v>
      </c>
      <c r="AB8" s="93">
        <v>32</v>
      </c>
      <c r="AC8" s="94">
        <v>49</v>
      </c>
      <c r="AD8" s="97">
        <v>103536785.92</v>
      </c>
      <c r="AE8" s="97">
        <v>77652589.439999998</v>
      </c>
      <c r="AF8" s="185">
        <f t="shared" si="3"/>
        <v>0.65515371102736963</v>
      </c>
      <c r="AG8" s="93">
        <v>1</v>
      </c>
      <c r="AH8" s="71">
        <v>0</v>
      </c>
      <c r="AI8" s="93">
        <v>33</v>
      </c>
      <c r="AJ8" s="97">
        <v>113852988</v>
      </c>
      <c r="AK8" s="97">
        <v>85389740.849999994</v>
      </c>
      <c r="AL8" s="97">
        <v>111953550.16</v>
      </c>
      <c r="AM8" s="97">
        <v>83965162.549999997</v>
      </c>
      <c r="AN8" s="185">
        <f t="shared" si="4"/>
        <v>0.72043194056061521</v>
      </c>
      <c r="AO8" s="93">
        <v>30</v>
      </c>
      <c r="AP8" s="97">
        <v>81125850.170000002</v>
      </c>
      <c r="AQ8" s="97">
        <v>60844387.5</v>
      </c>
      <c r="AR8" s="185">
        <f t="shared" si="5"/>
        <v>0.51334316906643518</v>
      </c>
      <c r="AS8" s="206"/>
      <c r="AT8" s="206"/>
    </row>
    <row r="9" spans="1:46" s="124" customFormat="1" outlineLevel="1" collapsed="1" x14ac:dyDescent="0.3">
      <c r="A9" s="159" t="s">
        <v>20</v>
      </c>
      <c r="B9" s="168">
        <v>87092945.226279229</v>
      </c>
      <c r="C9" s="69">
        <v>15</v>
      </c>
      <c r="D9" s="70">
        <v>91804817.5</v>
      </c>
      <c r="E9" s="85">
        <v>68853613.125</v>
      </c>
      <c r="F9" s="185">
        <f t="shared" si="0"/>
        <v>1.0541016526824152</v>
      </c>
      <c r="G9" s="72">
        <v>14</v>
      </c>
      <c r="H9" s="70">
        <v>85778346.5</v>
      </c>
      <c r="I9" s="70">
        <v>64333759.875</v>
      </c>
      <c r="J9" s="185">
        <f t="shared" si="1"/>
        <v>0.98490579549395507</v>
      </c>
      <c r="K9" s="72">
        <v>1</v>
      </c>
      <c r="L9" s="70">
        <v>6026471</v>
      </c>
      <c r="M9" s="71">
        <v>4519853.25</v>
      </c>
      <c r="N9" s="72">
        <v>14</v>
      </c>
      <c r="O9" s="70">
        <v>83848395.319999993</v>
      </c>
      <c r="P9" s="70">
        <v>62886296.460000001</v>
      </c>
      <c r="Q9" s="185">
        <f t="shared" si="6"/>
        <v>0.96274612257227654</v>
      </c>
      <c r="R9" s="72">
        <v>0</v>
      </c>
      <c r="S9" s="70">
        <v>0</v>
      </c>
      <c r="T9" s="71">
        <v>0</v>
      </c>
      <c r="U9" s="72">
        <v>13</v>
      </c>
      <c r="V9" s="70">
        <v>723304.81</v>
      </c>
      <c r="W9" s="71">
        <v>542478.60749999993</v>
      </c>
      <c r="X9" s="72">
        <v>14</v>
      </c>
      <c r="Y9" s="70">
        <v>83125090.50999999</v>
      </c>
      <c r="Z9" s="70">
        <v>62343817.852499999</v>
      </c>
      <c r="AA9" s="185">
        <f t="shared" si="2"/>
        <v>0.95444114668564473</v>
      </c>
      <c r="AB9" s="72">
        <v>13</v>
      </c>
      <c r="AC9" s="73">
        <v>24</v>
      </c>
      <c r="AD9" s="70">
        <v>73556386.599999994</v>
      </c>
      <c r="AE9" s="70">
        <v>55167289.950000003</v>
      </c>
      <c r="AF9" s="185">
        <f t="shared" si="3"/>
        <v>0.84457341991237722</v>
      </c>
      <c r="AG9" s="73">
        <v>1</v>
      </c>
      <c r="AH9" s="71">
        <v>0</v>
      </c>
      <c r="AI9" s="72">
        <v>14</v>
      </c>
      <c r="AJ9" s="70">
        <v>83345649.180000007</v>
      </c>
      <c r="AK9" s="70">
        <v>62509236.810000002</v>
      </c>
      <c r="AL9" s="70">
        <v>82204176.569999993</v>
      </c>
      <c r="AM9" s="70">
        <v>61653132.379999995</v>
      </c>
      <c r="AN9" s="185">
        <f t="shared" si="4"/>
        <v>0.95697359830301709</v>
      </c>
      <c r="AO9" s="72">
        <v>12</v>
      </c>
      <c r="AP9" s="70">
        <v>53709077.799999997</v>
      </c>
      <c r="AQ9" s="70">
        <v>40281808.289999999</v>
      </c>
      <c r="AR9" s="185">
        <f t="shared" si="5"/>
        <v>0.6166868930710353</v>
      </c>
      <c r="AS9" s="206"/>
      <c r="AT9" s="206"/>
    </row>
    <row r="10" spans="1:46" s="124" customFormat="1" ht="27" outlineLevel="1" x14ac:dyDescent="0.3">
      <c r="A10" s="159" t="s">
        <v>21</v>
      </c>
      <c r="B10" s="168">
        <v>69515988.164105818</v>
      </c>
      <c r="C10" s="69">
        <v>22</v>
      </c>
      <c r="D10" s="70">
        <v>92933936.660000011</v>
      </c>
      <c r="E10" s="85">
        <v>69700452.495000005</v>
      </c>
      <c r="F10" s="185">
        <f t="shared" si="0"/>
        <v>1.3368714034620588</v>
      </c>
      <c r="G10" s="72">
        <v>12</v>
      </c>
      <c r="H10" s="70">
        <v>60189492.329999998</v>
      </c>
      <c r="I10" s="70">
        <v>45142119.247500002</v>
      </c>
      <c r="J10" s="185">
        <f t="shared" si="1"/>
        <v>0.86583667900844852</v>
      </c>
      <c r="K10" s="72">
        <v>5</v>
      </c>
      <c r="L10" s="70">
        <v>7111243.75</v>
      </c>
      <c r="M10" s="71">
        <v>5333432.8125</v>
      </c>
      <c r="N10" s="72">
        <v>8</v>
      </c>
      <c r="O10" s="70">
        <v>37937711.219999999</v>
      </c>
      <c r="P10" s="70">
        <v>28453283.379999999</v>
      </c>
      <c r="Q10" s="185">
        <f t="shared" si="6"/>
        <v>0.54574080325868002</v>
      </c>
      <c r="R10" s="72">
        <v>0</v>
      </c>
      <c r="S10" s="70">
        <v>0</v>
      </c>
      <c r="T10" s="71">
        <v>0</v>
      </c>
      <c r="U10" s="72">
        <v>7</v>
      </c>
      <c r="V10" s="70">
        <v>248801.93000000002</v>
      </c>
      <c r="W10" s="71">
        <v>186601.44750000001</v>
      </c>
      <c r="X10" s="72">
        <v>8</v>
      </c>
      <c r="Y10" s="70">
        <v>37688909.289999999</v>
      </c>
      <c r="Z10" s="70">
        <v>28266681.932499997</v>
      </c>
      <c r="AA10" s="185">
        <f t="shared" si="2"/>
        <v>0.54216174272065443</v>
      </c>
      <c r="AB10" s="72">
        <v>7</v>
      </c>
      <c r="AC10" s="73">
        <v>13</v>
      </c>
      <c r="AD10" s="70">
        <v>29451408.619999997</v>
      </c>
      <c r="AE10" s="70">
        <v>22088556.464999996</v>
      </c>
      <c r="AF10" s="185">
        <f t="shared" si="3"/>
        <v>0.42366381314287443</v>
      </c>
      <c r="AG10" s="73">
        <v>0</v>
      </c>
      <c r="AH10" s="71">
        <v>0</v>
      </c>
      <c r="AI10" s="72">
        <v>7</v>
      </c>
      <c r="AJ10" s="70">
        <v>29978347.619999997</v>
      </c>
      <c r="AK10" s="70">
        <v>22483760.690000001</v>
      </c>
      <c r="AL10" s="70">
        <v>29749373.59</v>
      </c>
      <c r="AM10" s="70">
        <v>22312030.170000002</v>
      </c>
      <c r="AN10" s="185">
        <f t="shared" si="4"/>
        <v>0.43124392548704565</v>
      </c>
      <c r="AO10" s="72">
        <v>6</v>
      </c>
      <c r="AP10" s="70">
        <v>26887781.170000002</v>
      </c>
      <c r="AQ10" s="70">
        <v>20165835.859999999</v>
      </c>
      <c r="AR10" s="185">
        <f t="shared" si="5"/>
        <v>0.38678557091825033</v>
      </c>
      <c r="AS10" s="206"/>
      <c r="AT10" s="206"/>
    </row>
    <row r="11" spans="1:46" s="125" customFormat="1" ht="27" outlineLevel="1" x14ac:dyDescent="0.3">
      <c r="A11" s="159" t="s">
        <v>22</v>
      </c>
      <c r="B11" s="168">
        <v>1425409.0506282696</v>
      </c>
      <c r="C11" s="69">
        <v>21</v>
      </c>
      <c r="D11" s="70">
        <v>822524.1</v>
      </c>
      <c r="E11" s="85">
        <v>616893.07500000007</v>
      </c>
      <c r="F11" s="185">
        <f t="shared" si="0"/>
        <v>0.57704425241123636</v>
      </c>
      <c r="G11" s="72">
        <v>12</v>
      </c>
      <c r="H11" s="70">
        <v>541062.60000000009</v>
      </c>
      <c r="I11" s="70">
        <v>405796.95000000007</v>
      </c>
      <c r="J11" s="185">
        <f t="shared" si="1"/>
        <v>0.37958409185175229</v>
      </c>
      <c r="K11" s="72">
        <v>9</v>
      </c>
      <c r="L11" s="70">
        <v>281461.5</v>
      </c>
      <c r="M11" s="71">
        <v>211096.125</v>
      </c>
      <c r="N11" s="72">
        <v>12</v>
      </c>
      <c r="O11" s="70">
        <v>528991.19999999995</v>
      </c>
      <c r="P11" s="70">
        <v>396743.38</v>
      </c>
      <c r="Q11" s="185">
        <f t="shared" si="6"/>
        <v>0.37111536493109781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12</v>
      </c>
      <c r="Y11" s="70">
        <v>528991.19999999995</v>
      </c>
      <c r="Z11" s="70">
        <v>396743.38</v>
      </c>
      <c r="AA11" s="185">
        <f t="shared" si="2"/>
        <v>0.37111536493109781</v>
      </c>
      <c r="AB11" s="72">
        <v>12</v>
      </c>
      <c r="AC11" s="73">
        <v>12</v>
      </c>
      <c r="AD11" s="70">
        <v>528990.69999999995</v>
      </c>
      <c r="AE11" s="70">
        <v>396743.02500000002</v>
      </c>
      <c r="AF11" s="185">
        <f t="shared" si="3"/>
        <v>0.3711150141545963</v>
      </c>
      <c r="AG11" s="73">
        <v>0</v>
      </c>
      <c r="AH11" s="71">
        <v>0</v>
      </c>
      <c r="AI11" s="72">
        <v>12</v>
      </c>
      <c r="AJ11" s="70">
        <v>528991.19999999995</v>
      </c>
      <c r="AK11" s="70">
        <v>396743.35000000003</v>
      </c>
      <c r="AL11" s="70">
        <v>0</v>
      </c>
      <c r="AM11" s="70">
        <v>0</v>
      </c>
      <c r="AN11" s="185">
        <f t="shared" si="4"/>
        <v>0.37111536493109781</v>
      </c>
      <c r="AO11" s="72">
        <v>12</v>
      </c>
      <c r="AP11" s="70">
        <v>528991.19999999995</v>
      </c>
      <c r="AQ11" s="70">
        <v>396743.35</v>
      </c>
      <c r="AR11" s="185">
        <f t="shared" si="5"/>
        <v>0.37111536493109781</v>
      </c>
      <c r="AS11" s="206"/>
      <c r="AT11" s="206"/>
    </row>
    <row r="12" spans="1:46" ht="36.75" customHeight="1" x14ac:dyDescent="0.3">
      <c r="A12" s="158" t="s">
        <v>23</v>
      </c>
      <c r="B12" s="167">
        <v>26033124.948888004</v>
      </c>
      <c r="C12" s="69">
        <v>13</v>
      </c>
      <c r="D12" s="70">
        <v>30276905.75</v>
      </c>
      <c r="E12" s="85">
        <v>22707679.3125</v>
      </c>
      <c r="F12" s="185">
        <f t="shared" si="0"/>
        <v>1.163014651888469</v>
      </c>
      <c r="G12" s="72">
        <v>11</v>
      </c>
      <c r="H12" s="70">
        <v>25712899.84</v>
      </c>
      <c r="I12" s="70">
        <v>19284674.879999999</v>
      </c>
      <c r="J12" s="185">
        <f t="shared" si="1"/>
        <v>0.98769932117190251</v>
      </c>
      <c r="K12" s="72">
        <v>2</v>
      </c>
      <c r="L12" s="70">
        <v>4564005.91</v>
      </c>
      <c r="M12" s="71">
        <v>3423004.4325000001</v>
      </c>
      <c r="N12" s="72">
        <v>9</v>
      </c>
      <c r="O12" s="70">
        <v>18132627.199999999</v>
      </c>
      <c r="P12" s="70">
        <v>13599470.370000001</v>
      </c>
      <c r="Q12" s="185">
        <f t="shared" si="6"/>
        <v>0.69652134484817307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9</v>
      </c>
      <c r="Y12" s="70">
        <v>18132627.199999999</v>
      </c>
      <c r="Z12" s="70">
        <v>13599470.370000001</v>
      </c>
      <c r="AA12" s="185">
        <f t="shared" si="2"/>
        <v>0.69652134484817307</v>
      </c>
      <c r="AB12" s="72">
        <v>8</v>
      </c>
      <c r="AC12" s="73">
        <v>9</v>
      </c>
      <c r="AD12" s="70">
        <v>13807495.290000001</v>
      </c>
      <c r="AE12" s="70">
        <v>10355621.467500001</v>
      </c>
      <c r="AF12" s="185">
        <f t="shared" si="3"/>
        <v>0.53038178540259273</v>
      </c>
      <c r="AG12" s="73">
        <v>0</v>
      </c>
      <c r="AH12" s="71">
        <v>0</v>
      </c>
      <c r="AI12" s="72">
        <v>8</v>
      </c>
      <c r="AJ12" s="70">
        <v>15366199.130000001</v>
      </c>
      <c r="AK12" s="70">
        <v>11524649.310000001</v>
      </c>
      <c r="AL12" s="70">
        <v>13189211.35</v>
      </c>
      <c r="AM12" s="70">
        <v>9891908.4900000002</v>
      </c>
      <c r="AN12" s="185">
        <f t="shared" si="4"/>
        <v>0.59025565160422133</v>
      </c>
      <c r="AO12" s="72">
        <v>8</v>
      </c>
      <c r="AP12" s="70">
        <v>13880641.57</v>
      </c>
      <c r="AQ12" s="70">
        <v>10410481.140000001</v>
      </c>
      <c r="AR12" s="185">
        <f t="shared" si="5"/>
        <v>0.53319152415441806</v>
      </c>
      <c r="AS12" s="206"/>
      <c r="AT12" s="206"/>
    </row>
    <row r="13" spans="1:46" x14ac:dyDescent="0.3">
      <c r="A13" s="158" t="s">
        <v>24</v>
      </c>
      <c r="B13" s="167">
        <v>64452628.021904007</v>
      </c>
      <c r="C13" s="69">
        <v>207</v>
      </c>
      <c r="D13" s="70">
        <v>71015925.830000013</v>
      </c>
      <c r="E13" s="85">
        <v>35507962.915000007</v>
      </c>
      <c r="F13" s="185">
        <f t="shared" si="0"/>
        <v>1.1018313451216526</v>
      </c>
      <c r="G13" s="72">
        <v>207</v>
      </c>
      <c r="H13" s="70">
        <v>71015925.830000013</v>
      </c>
      <c r="I13" s="70">
        <v>35507962.915000007</v>
      </c>
      <c r="J13" s="185">
        <f t="shared" si="1"/>
        <v>1.1018313451216526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29242584.700000003</v>
      </c>
      <c r="Q13" s="185">
        <f t="shared" si="6"/>
        <v>0.90741326451613435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</v>
      </c>
      <c r="AA13" s="185">
        <f t="shared" si="2"/>
        <v>0.85304143348995753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5">
        <f t="shared" si="3"/>
        <v>0.68801956306466838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5">
        <f t="shared" si="4"/>
        <v>0.83272626108837577</v>
      </c>
      <c r="AO13" s="72">
        <v>154</v>
      </c>
      <c r="AP13" s="70">
        <v>53671395.950000003</v>
      </c>
      <c r="AQ13" s="70">
        <v>26835697.870000001</v>
      </c>
      <c r="AR13" s="185">
        <f t="shared" si="5"/>
        <v>0.83272626108837577</v>
      </c>
      <c r="AS13" s="206"/>
      <c r="AT13" s="206"/>
    </row>
    <row r="14" spans="1:46" x14ac:dyDescent="0.3">
      <c r="A14" s="158" t="s">
        <v>25</v>
      </c>
      <c r="B14" s="167">
        <v>4221258</v>
      </c>
      <c r="C14" s="69">
        <v>3</v>
      </c>
      <c r="D14" s="70">
        <v>2700000</v>
      </c>
      <c r="E14" s="85">
        <v>2025000</v>
      </c>
      <c r="F14" s="185">
        <f t="shared" si="0"/>
        <v>0.6396197531636304</v>
      </c>
      <c r="G14" s="72">
        <v>3</v>
      </c>
      <c r="H14" s="70">
        <v>2700000</v>
      </c>
      <c r="I14" s="70">
        <v>2025000</v>
      </c>
      <c r="J14" s="185">
        <f t="shared" si="1"/>
        <v>0.6396197531636304</v>
      </c>
      <c r="K14" s="72">
        <v>0</v>
      </c>
      <c r="L14" s="70">
        <v>0</v>
      </c>
      <c r="M14" s="71">
        <v>0</v>
      </c>
      <c r="N14" s="72">
        <v>3</v>
      </c>
      <c r="O14" s="70">
        <v>2700000</v>
      </c>
      <c r="P14" s="70">
        <v>2025000</v>
      </c>
      <c r="Q14" s="185">
        <f t="shared" si="6"/>
        <v>0.6396197531636304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3</v>
      </c>
      <c r="Y14" s="70">
        <v>2700000</v>
      </c>
      <c r="Z14" s="70">
        <v>2025000</v>
      </c>
      <c r="AA14" s="185">
        <f t="shared" si="2"/>
        <v>0.6396197531636304</v>
      </c>
      <c r="AB14" s="72">
        <v>1</v>
      </c>
      <c r="AC14" s="73">
        <v>1</v>
      </c>
      <c r="AD14" s="70">
        <v>283649.59999999998</v>
      </c>
      <c r="AE14" s="70">
        <v>212737.19999999998</v>
      </c>
      <c r="AF14" s="185">
        <f t="shared" si="3"/>
        <v>6.7195513754430544E-2</v>
      </c>
      <c r="AG14" s="73">
        <v>0</v>
      </c>
      <c r="AH14" s="71">
        <v>0</v>
      </c>
      <c r="AI14" s="72">
        <v>1</v>
      </c>
      <c r="AJ14" s="70">
        <v>283649.59999999998</v>
      </c>
      <c r="AK14" s="70">
        <v>212737.2</v>
      </c>
      <c r="AL14" s="70">
        <v>0</v>
      </c>
      <c r="AM14" s="70">
        <v>0</v>
      </c>
      <c r="AN14" s="185">
        <f t="shared" si="4"/>
        <v>6.7195513754430544E-2</v>
      </c>
      <c r="AO14" s="72">
        <v>1</v>
      </c>
      <c r="AP14" s="70">
        <v>283649.59999999998</v>
      </c>
      <c r="AQ14" s="70">
        <v>212737.2</v>
      </c>
      <c r="AR14" s="185">
        <f t="shared" si="5"/>
        <v>6.7195513754430544E-2</v>
      </c>
      <c r="AS14" s="206"/>
      <c r="AT14" s="206"/>
    </row>
    <row r="15" spans="1:46" ht="27" x14ac:dyDescent="0.3">
      <c r="A15" s="158" t="s">
        <v>26</v>
      </c>
      <c r="B15" s="167">
        <v>58060799.22432401</v>
      </c>
      <c r="C15" s="69">
        <v>377</v>
      </c>
      <c r="D15" s="70">
        <v>92488422.609999999</v>
      </c>
      <c r="E15" s="85">
        <v>69366316.957499996</v>
      </c>
      <c r="F15" s="185">
        <f t="shared" si="0"/>
        <v>1.5929581377731512</v>
      </c>
      <c r="G15" s="72">
        <v>227</v>
      </c>
      <c r="H15" s="70">
        <v>55044931.490000002</v>
      </c>
      <c r="I15" s="70">
        <v>41283698.6175</v>
      </c>
      <c r="J15" s="185">
        <f t="shared" si="1"/>
        <v>0.94805673062349893</v>
      </c>
      <c r="K15" s="72">
        <v>120</v>
      </c>
      <c r="L15" s="70">
        <v>29848692.850000001</v>
      </c>
      <c r="M15" s="71">
        <v>22386519.637499996</v>
      </c>
      <c r="N15" s="72">
        <v>141</v>
      </c>
      <c r="O15" s="70">
        <v>29155073.91</v>
      </c>
      <c r="P15" s="70">
        <v>21866305.009999998</v>
      </c>
      <c r="Q15" s="185">
        <f t="shared" si="6"/>
        <v>0.5021473059190299</v>
      </c>
      <c r="R15" s="72">
        <v>13</v>
      </c>
      <c r="S15" s="70">
        <v>2492634.02</v>
      </c>
      <c r="T15" s="71">
        <v>1869475.48</v>
      </c>
      <c r="U15" s="72">
        <v>9</v>
      </c>
      <c r="V15" s="70">
        <v>121810.5</v>
      </c>
      <c r="W15" s="71">
        <v>91357.875</v>
      </c>
      <c r="X15" s="72">
        <v>128</v>
      </c>
      <c r="Y15" s="70">
        <v>26540629.390000001</v>
      </c>
      <c r="Z15" s="70">
        <v>19905471.655000001</v>
      </c>
      <c r="AA15" s="185">
        <f t="shared" si="2"/>
        <v>0.457117878923049</v>
      </c>
      <c r="AB15" s="72">
        <v>98</v>
      </c>
      <c r="AC15" s="73">
        <v>102</v>
      </c>
      <c r="AD15" s="70">
        <v>18647044.539999999</v>
      </c>
      <c r="AE15" s="70">
        <v>13985283.405000001</v>
      </c>
      <c r="AF15" s="185">
        <f t="shared" si="3"/>
        <v>0.32116410364857673</v>
      </c>
      <c r="AG15" s="73">
        <v>1</v>
      </c>
      <c r="AH15" s="71">
        <v>117000</v>
      </c>
      <c r="AI15" s="72">
        <v>116</v>
      </c>
      <c r="AJ15" s="71">
        <v>21651315.080000002</v>
      </c>
      <c r="AK15" s="97">
        <v>16238485.959999999</v>
      </c>
      <c r="AL15" s="70">
        <v>19632685.120000001</v>
      </c>
      <c r="AM15" s="70">
        <v>14724513.580000002</v>
      </c>
      <c r="AN15" s="185">
        <f t="shared" si="4"/>
        <v>0.37290763078110356</v>
      </c>
      <c r="AO15" s="72">
        <v>77</v>
      </c>
      <c r="AP15" s="70">
        <v>14002661.109999999</v>
      </c>
      <c r="AQ15" s="70">
        <v>10501995.57</v>
      </c>
      <c r="AR15" s="185">
        <f t="shared" si="5"/>
        <v>0.24117237959297191</v>
      </c>
      <c r="AS15" s="206"/>
      <c r="AT15" s="206"/>
    </row>
    <row r="16" spans="1:46" x14ac:dyDescent="0.3">
      <c r="A16" s="158" t="s">
        <v>27</v>
      </c>
      <c r="B16" s="167">
        <v>37308563.255473077</v>
      </c>
      <c r="C16" s="69">
        <v>499</v>
      </c>
      <c r="D16" s="70">
        <v>63798204.24000001</v>
      </c>
      <c r="E16" s="85">
        <v>47848653.180000007</v>
      </c>
      <c r="F16" s="185">
        <f t="shared" si="0"/>
        <v>1.7100150387228048</v>
      </c>
      <c r="G16" s="72">
        <v>294</v>
      </c>
      <c r="H16" s="70">
        <v>37163792.839999996</v>
      </c>
      <c r="I16" s="70">
        <v>27872844.629999995</v>
      </c>
      <c r="J16" s="185">
        <f t="shared" si="1"/>
        <v>0.99611964646074003</v>
      </c>
      <c r="K16" s="72">
        <v>86</v>
      </c>
      <c r="L16" s="70">
        <v>10016335.27</v>
      </c>
      <c r="M16" s="71">
        <v>7512251.4525000006</v>
      </c>
      <c r="N16" s="72">
        <v>240</v>
      </c>
      <c r="O16" s="70">
        <v>23808036.73</v>
      </c>
      <c r="P16" s="70">
        <v>17856027.219999999</v>
      </c>
      <c r="Q16" s="185">
        <f t="shared" si="6"/>
        <v>0.63813866449299461</v>
      </c>
      <c r="R16" s="72">
        <v>12</v>
      </c>
      <c r="S16" s="70">
        <v>1240711.5</v>
      </c>
      <c r="T16" s="71">
        <v>930533.6100000001</v>
      </c>
      <c r="U16" s="72">
        <v>28</v>
      </c>
      <c r="V16" s="70">
        <v>452467.22999999992</v>
      </c>
      <c r="W16" s="71">
        <v>339350.42249999999</v>
      </c>
      <c r="X16" s="72">
        <v>228</v>
      </c>
      <c r="Y16" s="70">
        <v>22114858</v>
      </c>
      <c r="Z16" s="70">
        <v>16586143.1875</v>
      </c>
      <c r="AA16" s="185">
        <f t="shared" si="2"/>
        <v>0.59275555181706985</v>
      </c>
      <c r="AB16" s="72">
        <v>191</v>
      </c>
      <c r="AC16" s="73">
        <v>194</v>
      </c>
      <c r="AD16" s="70">
        <v>15293851.439999999</v>
      </c>
      <c r="AE16" s="70">
        <v>11470388.58</v>
      </c>
      <c r="AF16" s="185">
        <f t="shared" si="3"/>
        <v>0.40992871623799204</v>
      </c>
      <c r="AG16" s="73">
        <v>0</v>
      </c>
      <c r="AH16" s="71">
        <v>0</v>
      </c>
      <c r="AI16" s="72">
        <v>205</v>
      </c>
      <c r="AJ16" s="70">
        <v>16997591.579999998</v>
      </c>
      <c r="AK16" s="70">
        <v>12748193.379999999</v>
      </c>
      <c r="AL16" s="70">
        <v>14945268.640000001</v>
      </c>
      <c r="AM16" s="70">
        <v>11208951.300000001</v>
      </c>
      <c r="AN16" s="185">
        <f t="shared" si="4"/>
        <v>0.45559491164555882</v>
      </c>
      <c r="AO16" s="72">
        <v>171</v>
      </c>
      <c r="AP16" s="70">
        <v>12447722.199999999</v>
      </c>
      <c r="AQ16" s="70">
        <v>9335791.4800000004</v>
      </c>
      <c r="AR16" s="185">
        <f t="shared" si="5"/>
        <v>0.3336424968917544</v>
      </c>
      <c r="AS16" s="206"/>
      <c r="AT16" s="206"/>
    </row>
    <row r="17" spans="1:46" ht="27" x14ac:dyDescent="0.3">
      <c r="A17" s="158" t="s">
        <v>28</v>
      </c>
      <c r="B17" s="167">
        <v>354321843.09399199</v>
      </c>
      <c r="C17" s="69">
        <v>3969</v>
      </c>
      <c r="D17" s="70">
        <v>350290101</v>
      </c>
      <c r="E17" s="85">
        <v>223277213.25</v>
      </c>
      <c r="F17" s="185">
        <f t="shared" si="0"/>
        <v>0.98862124316472788</v>
      </c>
      <c r="G17" s="110">
        <v>3969</v>
      </c>
      <c r="H17" s="109">
        <v>350290101</v>
      </c>
      <c r="I17" s="109">
        <v>223277213.25</v>
      </c>
      <c r="J17" s="185">
        <f t="shared" si="1"/>
        <v>0.98862124316472788</v>
      </c>
      <c r="K17" s="72">
        <v>114</v>
      </c>
      <c r="L17" s="70">
        <v>8696800</v>
      </c>
      <c r="M17" s="71">
        <v>5089787.5</v>
      </c>
      <c r="N17" s="72">
        <v>3846</v>
      </c>
      <c r="O17" s="70">
        <v>339085150</v>
      </c>
      <c r="P17" s="70">
        <v>216565112.5</v>
      </c>
      <c r="Q17" s="185">
        <f t="shared" si="6"/>
        <v>0.95699759021080133</v>
      </c>
      <c r="R17" s="72">
        <v>1</v>
      </c>
      <c r="S17" s="70">
        <v>117000</v>
      </c>
      <c r="T17" s="71">
        <v>58500</v>
      </c>
      <c r="U17" s="72">
        <v>1</v>
      </c>
      <c r="V17" s="70">
        <v>25150</v>
      </c>
      <c r="W17" s="71">
        <v>18862.5</v>
      </c>
      <c r="X17" s="72">
        <v>3845</v>
      </c>
      <c r="Y17" s="70">
        <v>338943000</v>
      </c>
      <c r="Z17" s="70">
        <v>216487750</v>
      </c>
      <c r="AA17" s="185">
        <f t="shared" si="2"/>
        <v>0.9565964012839242</v>
      </c>
      <c r="AB17" s="72">
        <v>3710</v>
      </c>
      <c r="AC17" s="73">
        <v>3800</v>
      </c>
      <c r="AD17" s="70">
        <v>309215212.5</v>
      </c>
      <c r="AE17" s="70">
        <v>194179809.375</v>
      </c>
      <c r="AF17" s="185">
        <f t="shared" si="3"/>
        <v>0.87269587954241246</v>
      </c>
      <c r="AG17" s="73">
        <v>3</v>
      </c>
      <c r="AH17" s="71">
        <v>160500</v>
      </c>
      <c r="AI17" s="72">
        <v>3362</v>
      </c>
      <c r="AJ17" s="70">
        <v>288461950</v>
      </c>
      <c r="AK17" s="70">
        <v>178626962.5</v>
      </c>
      <c r="AL17" s="70">
        <v>0</v>
      </c>
      <c r="AM17" s="70">
        <v>0</v>
      </c>
      <c r="AN17" s="185">
        <f t="shared" si="4"/>
        <v>0.81412409543003772</v>
      </c>
      <c r="AO17" s="72">
        <v>3358</v>
      </c>
      <c r="AP17" s="70">
        <v>288461950</v>
      </c>
      <c r="AQ17" s="70">
        <v>178626962.5</v>
      </c>
      <c r="AR17" s="185">
        <f t="shared" si="5"/>
        <v>0.81412409543003772</v>
      </c>
      <c r="AS17" s="206"/>
      <c r="AT17" s="206"/>
    </row>
    <row r="18" spans="1:46" outlineLevel="1" x14ac:dyDescent="0.3">
      <c r="A18" s="159" t="s">
        <v>223</v>
      </c>
      <c r="B18" s="168">
        <v>152240343.09399197</v>
      </c>
      <c r="C18" s="211">
        <v>2745</v>
      </c>
      <c r="D18" s="212">
        <v>157761450</v>
      </c>
      <c r="E18" s="213">
        <v>78880725</v>
      </c>
      <c r="F18" s="214">
        <f t="shared" si="0"/>
        <v>1.0362657282150196</v>
      </c>
      <c r="G18" s="215">
        <v>2745</v>
      </c>
      <c r="H18" s="216">
        <v>157761450</v>
      </c>
      <c r="I18" s="216">
        <v>78880725</v>
      </c>
      <c r="J18" s="214">
        <f t="shared" si="1"/>
        <v>1.0362657282150196</v>
      </c>
      <c r="K18" s="217">
        <v>99</v>
      </c>
      <c r="L18" s="212">
        <v>5731250</v>
      </c>
      <c r="M18" s="218">
        <v>2865625</v>
      </c>
      <c r="N18" s="217">
        <v>2646</v>
      </c>
      <c r="O18" s="212">
        <v>150995000</v>
      </c>
      <c r="P18" s="212">
        <v>75497500</v>
      </c>
      <c r="Q18" s="214">
        <f t="shared" si="6"/>
        <v>0.99181988775982266</v>
      </c>
      <c r="R18" s="217">
        <v>1</v>
      </c>
      <c r="S18" s="212">
        <v>117000</v>
      </c>
      <c r="T18" s="218">
        <v>58500</v>
      </c>
      <c r="U18" s="217">
        <v>0</v>
      </c>
      <c r="V18" s="212">
        <v>0</v>
      </c>
      <c r="W18" s="218">
        <v>0</v>
      </c>
      <c r="X18" s="217">
        <v>2645</v>
      </c>
      <c r="Y18" s="212">
        <v>150878000</v>
      </c>
      <c r="Z18" s="212">
        <v>75439000</v>
      </c>
      <c r="AA18" s="214">
        <f t="shared" si="2"/>
        <v>0.99105136610766265</v>
      </c>
      <c r="AB18" s="72">
        <v>2646</v>
      </c>
      <c r="AC18" s="73">
        <v>2648</v>
      </c>
      <c r="AD18" s="70">
        <v>150926400</v>
      </c>
      <c r="AE18" s="70">
        <v>75463200</v>
      </c>
      <c r="AF18" s="214">
        <f t="shared" si="3"/>
        <v>0.99136928446633399</v>
      </c>
      <c r="AG18" s="73">
        <v>3</v>
      </c>
      <c r="AH18" s="71">
        <v>160500</v>
      </c>
      <c r="AI18" s="72">
        <v>2645</v>
      </c>
      <c r="AJ18" s="70">
        <v>150878000</v>
      </c>
      <c r="AK18" s="70">
        <v>75439000</v>
      </c>
      <c r="AL18" s="70">
        <v>0</v>
      </c>
      <c r="AM18" s="70">
        <v>0</v>
      </c>
      <c r="AN18" s="214">
        <f t="shared" si="4"/>
        <v>0.99105136610766265</v>
      </c>
      <c r="AO18" s="72">
        <v>2645</v>
      </c>
      <c r="AP18" s="70">
        <v>150878000</v>
      </c>
      <c r="AQ18" s="70">
        <v>75439000</v>
      </c>
      <c r="AR18" s="214">
        <f t="shared" si="5"/>
        <v>0.99105136610766265</v>
      </c>
      <c r="AS18" s="206"/>
      <c r="AT18" s="206"/>
    </row>
    <row r="19" spans="1:46" ht="27" outlineLevel="1" x14ac:dyDescent="0.3">
      <c r="A19" s="159" t="s">
        <v>225</v>
      </c>
      <c r="B19" s="168">
        <v>202081500</v>
      </c>
      <c r="C19" s="211">
        <v>1224</v>
      </c>
      <c r="D19" s="212">
        <v>192528651</v>
      </c>
      <c r="E19" s="213">
        <v>144396488.25</v>
      </c>
      <c r="F19" s="214">
        <f t="shared" si="0"/>
        <v>0.95272774103517643</v>
      </c>
      <c r="G19" s="215">
        <v>1224</v>
      </c>
      <c r="H19" s="216">
        <v>192528651</v>
      </c>
      <c r="I19" s="216">
        <v>144396488.25</v>
      </c>
      <c r="J19" s="214">
        <f t="shared" si="1"/>
        <v>0.95272774103517643</v>
      </c>
      <c r="K19" s="217">
        <v>15</v>
      </c>
      <c r="L19" s="212">
        <v>2965550</v>
      </c>
      <c r="M19" s="218">
        <v>2224162.5</v>
      </c>
      <c r="N19" s="217">
        <v>1200</v>
      </c>
      <c r="O19" s="212">
        <v>188090150</v>
      </c>
      <c r="P19" s="212">
        <v>141067612.5</v>
      </c>
      <c r="Q19" s="214">
        <f t="shared" si="6"/>
        <v>0.93076382548625181</v>
      </c>
      <c r="R19" s="217">
        <v>0</v>
      </c>
      <c r="S19" s="212">
        <v>0</v>
      </c>
      <c r="T19" s="218">
        <v>0</v>
      </c>
      <c r="U19" s="217">
        <v>1</v>
      </c>
      <c r="V19" s="212">
        <v>25150</v>
      </c>
      <c r="W19" s="218">
        <v>18862.5</v>
      </c>
      <c r="X19" s="217">
        <v>1200</v>
      </c>
      <c r="Y19" s="212">
        <v>188065000</v>
      </c>
      <c r="Z19" s="212">
        <v>141048750</v>
      </c>
      <c r="AA19" s="214">
        <f t="shared" si="2"/>
        <v>0.93063937074893055</v>
      </c>
      <c r="AB19" s="72">
        <v>1064</v>
      </c>
      <c r="AC19" s="73">
        <v>1152</v>
      </c>
      <c r="AD19" s="70">
        <v>158288812.5</v>
      </c>
      <c r="AE19" s="70">
        <v>118716609.375</v>
      </c>
      <c r="AF19" s="214">
        <f t="shared" si="3"/>
        <v>0.78329195151461173</v>
      </c>
      <c r="AG19" s="73">
        <v>0</v>
      </c>
      <c r="AH19" s="71">
        <v>0</v>
      </c>
      <c r="AI19" s="72">
        <v>717</v>
      </c>
      <c r="AJ19" s="70">
        <v>137583950</v>
      </c>
      <c r="AK19" s="70">
        <v>103187962.5</v>
      </c>
      <c r="AL19" s="70">
        <v>0</v>
      </c>
      <c r="AM19" s="70">
        <v>0</v>
      </c>
      <c r="AN19" s="214">
        <f t="shared" si="4"/>
        <v>0.68083397045251548</v>
      </c>
      <c r="AO19" s="72">
        <v>713</v>
      </c>
      <c r="AP19" s="70">
        <v>137583950</v>
      </c>
      <c r="AQ19" s="70">
        <v>103187962.5</v>
      </c>
      <c r="AR19" s="214">
        <f t="shared" si="5"/>
        <v>0.68083397045251548</v>
      </c>
      <c r="AS19" s="206"/>
      <c r="AT19" s="206"/>
    </row>
    <row r="20" spans="1:46" ht="27" x14ac:dyDescent="0.3">
      <c r="A20" s="158" t="s">
        <v>29</v>
      </c>
      <c r="B20" s="167">
        <v>102612368.03234935</v>
      </c>
      <c r="C20" s="69">
        <v>501</v>
      </c>
      <c r="D20" s="70">
        <v>128666710.12</v>
      </c>
      <c r="E20" s="85">
        <v>96500032.590000004</v>
      </c>
      <c r="F20" s="185">
        <f t="shared" si="0"/>
        <v>1.2539103481116118</v>
      </c>
      <c r="G20" s="72">
        <v>404</v>
      </c>
      <c r="H20" s="70">
        <v>105442305.40000011</v>
      </c>
      <c r="I20" s="70">
        <v>79081729.050000086</v>
      </c>
      <c r="J20" s="185">
        <f t="shared" si="1"/>
        <v>1.0275789110213167</v>
      </c>
      <c r="K20" s="72">
        <v>87</v>
      </c>
      <c r="L20" s="70">
        <v>21089562.740000002</v>
      </c>
      <c r="M20" s="71">
        <v>15817172.055</v>
      </c>
      <c r="N20" s="72">
        <v>367</v>
      </c>
      <c r="O20" s="70">
        <v>81485397.219999999</v>
      </c>
      <c r="P20" s="70">
        <v>61114047.549999997</v>
      </c>
      <c r="Q20" s="185">
        <f t="shared" si="6"/>
        <v>0.79410892451396398</v>
      </c>
      <c r="R20" s="72">
        <v>10</v>
      </c>
      <c r="S20" s="70">
        <v>1915683</v>
      </c>
      <c r="T20" s="71">
        <v>1436762.25</v>
      </c>
      <c r="U20" s="72">
        <v>27</v>
      </c>
      <c r="V20" s="70">
        <v>842062.12</v>
      </c>
      <c r="W20" s="71">
        <v>631546.59</v>
      </c>
      <c r="X20" s="72">
        <v>357</v>
      </c>
      <c r="Y20" s="70">
        <v>78727652.100000009</v>
      </c>
      <c r="Z20" s="70">
        <v>59045738.710000001</v>
      </c>
      <c r="AA20" s="185">
        <f t="shared" si="2"/>
        <v>0.76723355682796934</v>
      </c>
      <c r="AB20" s="72">
        <v>233</v>
      </c>
      <c r="AC20" s="73">
        <v>240</v>
      </c>
      <c r="AD20" s="70">
        <v>47274464.879999995</v>
      </c>
      <c r="AE20" s="70">
        <v>35455848.659999996</v>
      </c>
      <c r="AF20" s="185">
        <f t="shared" si="3"/>
        <v>0.46070922820040905</v>
      </c>
      <c r="AG20" s="73">
        <v>3</v>
      </c>
      <c r="AH20" s="71">
        <v>743286.03</v>
      </c>
      <c r="AI20" s="72">
        <v>278</v>
      </c>
      <c r="AJ20" s="70">
        <v>56334395.450000003</v>
      </c>
      <c r="AK20" s="70">
        <v>42250796.280000001</v>
      </c>
      <c r="AL20" s="70">
        <v>54129045.049999997</v>
      </c>
      <c r="AM20" s="70">
        <v>40596783.57</v>
      </c>
      <c r="AN20" s="185">
        <f t="shared" si="4"/>
        <v>0.54900200171036051</v>
      </c>
      <c r="AO20" s="72">
        <v>167</v>
      </c>
      <c r="AP20" s="70">
        <v>32210456.969999999</v>
      </c>
      <c r="AQ20" s="70">
        <v>24157842.510000002</v>
      </c>
      <c r="AR20" s="185">
        <f t="shared" si="5"/>
        <v>0.31390423579197979</v>
      </c>
      <c r="AS20" s="206"/>
      <c r="AT20" s="206"/>
    </row>
    <row r="21" spans="1:46" ht="27" collapsed="1" x14ac:dyDescent="0.3">
      <c r="A21" s="158" t="s">
        <v>30</v>
      </c>
      <c r="B21" s="167">
        <v>141048930.87248802</v>
      </c>
      <c r="C21" s="69">
        <v>34</v>
      </c>
      <c r="D21" s="70">
        <v>456501382.29000002</v>
      </c>
      <c r="E21" s="85">
        <v>342376036.71750003</v>
      </c>
      <c r="F21" s="185">
        <f t="shared" si="0"/>
        <v>3.236475310136802</v>
      </c>
      <c r="G21" s="72">
        <v>10</v>
      </c>
      <c r="H21" s="70">
        <v>106362434.73999998</v>
      </c>
      <c r="I21" s="70">
        <v>79771826.054999977</v>
      </c>
      <c r="J21" s="185">
        <f t="shared" si="1"/>
        <v>0.75408182169175353</v>
      </c>
      <c r="K21" s="72">
        <v>23</v>
      </c>
      <c r="L21" s="70">
        <v>156363221.55000001</v>
      </c>
      <c r="M21" s="71">
        <v>117272416.16249999</v>
      </c>
      <c r="N21" s="72">
        <v>9</v>
      </c>
      <c r="O21" s="70">
        <v>273505011.69999999</v>
      </c>
      <c r="P21" s="70">
        <v>205128758.73999998</v>
      </c>
      <c r="Q21" s="185">
        <f t="shared" si="6"/>
        <v>1.9390789423796184</v>
      </c>
      <c r="R21" s="72">
        <v>1</v>
      </c>
      <c r="S21" s="70">
        <v>188897941</v>
      </c>
      <c r="T21" s="71">
        <v>141673455.75</v>
      </c>
      <c r="U21" s="72">
        <v>0</v>
      </c>
      <c r="V21" s="70">
        <v>0</v>
      </c>
      <c r="W21" s="71">
        <v>0</v>
      </c>
      <c r="X21" s="72">
        <v>8</v>
      </c>
      <c r="Y21" s="70">
        <v>84607070.700000003</v>
      </c>
      <c r="Z21" s="70">
        <v>63455302.989999995</v>
      </c>
      <c r="AA21" s="185">
        <f t="shared" si="2"/>
        <v>0.59984198516532561</v>
      </c>
      <c r="AB21" s="72">
        <v>3</v>
      </c>
      <c r="AC21" s="112">
        <v>3</v>
      </c>
      <c r="AD21" s="109">
        <v>252628.01</v>
      </c>
      <c r="AE21" s="109">
        <v>189471.00750000001</v>
      </c>
      <c r="AF21" s="185">
        <f t="shared" si="3"/>
        <v>1.7910664649304037E-3</v>
      </c>
      <c r="AG21" s="73">
        <v>1</v>
      </c>
      <c r="AH21" s="71">
        <v>74853.2</v>
      </c>
      <c r="AI21" s="72">
        <v>5</v>
      </c>
      <c r="AJ21" s="70">
        <v>7616627.1900000004</v>
      </c>
      <c r="AK21" s="70">
        <v>5712470.3799999999</v>
      </c>
      <c r="AL21" s="70">
        <v>7531352.3799999999</v>
      </c>
      <c r="AM21" s="70">
        <v>5648514.2800000003</v>
      </c>
      <c r="AN21" s="185">
        <f t="shared" si="4"/>
        <v>5.399989310720571E-2</v>
      </c>
      <c r="AO21" s="72">
        <v>1</v>
      </c>
      <c r="AP21" s="70">
        <v>85274.81</v>
      </c>
      <c r="AQ21" s="70">
        <v>63956.1</v>
      </c>
      <c r="AR21" s="185">
        <f t="shared" si="5"/>
        <v>6.0457608202000971E-4</v>
      </c>
      <c r="AS21" s="206"/>
      <c r="AT21" s="206"/>
    </row>
    <row r="22" spans="1:46" x14ac:dyDescent="0.3">
      <c r="A22" s="158" t="s">
        <v>31</v>
      </c>
      <c r="B22" s="167">
        <v>40852385.530368462</v>
      </c>
      <c r="C22" s="69">
        <v>21</v>
      </c>
      <c r="D22" s="70">
        <v>98157722.769999996</v>
      </c>
      <c r="E22" s="85">
        <v>73618292.077499986</v>
      </c>
      <c r="F22" s="185">
        <f t="shared" si="0"/>
        <v>2.40274151669876</v>
      </c>
      <c r="G22" s="72">
        <v>7</v>
      </c>
      <c r="H22" s="70">
        <v>39508586.519999996</v>
      </c>
      <c r="I22" s="70">
        <v>29631439.889999997</v>
      </c>
      <c r="J22" s="185">
        <f t="shared" si="1"/>
        <v>0.96710598431590911</v>
      </c>
      <c r="K22" s="72">
        <v>3</v>
      </c>
      <c r="L22" s="70">
        <v>6261611.7200000007</v>
      </c>
      <c r="M22" s="71">
        <v>4696208.79</v>
      </c>
      <c r="N22" s="72">
        <v>7</v>
      </c>
      <c r="O22" s="70">
        <v>38090811.899999999</v>
      </c>
      <c r="P22" s="70">
        <v>28568108.91</v>
      </c>
      <c r="Q22" s="185">
        <f t="shared" si="6"/>
        <v>0.93240116594132327</v>
      </c>
      <c r="R22" s="72">
        <v>1</v>
      </c>
      <c r="S22" s="70">
        <v>3646826.6</v>
      </c>
      <c r="T22" s="71">
        <v>2735119.95</v>
      </c>
      <c r="U22" s="72">
        <v>4</v>
      </c>
      <c r="V22" s="70">
        <v>12.24</v>
      </c>
      <c r="W22" s="71">
        <v>9.18</v>
      </c>
      <c r="X22" s="72">
        <v>6</v>
      </c>
      <c r="Y22" s="70">
        <v>34443973.060000002</v>
      </c>
      <c r="Z22" s="70">
        <v>25832979.780000001</v>
      </c>
      <c r="AA22" s="185">
        <f t="shared" si="2"/>
        <v>0.84313247838110617</v>
      </c>
      <c r="AB22" s="72">
        <v>1</v>
      </c>
      <c r="AC22" s="73">
        <v>2</v>
      </c>
      <c r="AD22" s="70">
        <v>2403115.2799999998</v>
      </c>
      <c r="AE22" s="70">
        <v>1802336.46</v>
      </c>
      <c r="AF22" s="185">
        <f t="shared" si="3"/>
        <v>5.882435624753405E-2</v>
      </c>
      <c r="AG22" s="73">
        <v>0</v>
      </c>
      <c r="AH22" s="71">
        <v>0</v>
      </c>
      <c r="AI22" s="72">
        <v>7</v>
      </c>
      <c r="AJ22" s="70">
        <v>12395836.24</v>
      </c>
      <c r="AK22" s="70">
        <v>9296877.1799999997</v>
      </c>
      <c r="AL22" s="70">
        <v>12395828.32</v>
      </c>
      <c r="AM22" s="70">
        <v>9296871.2400000002</v>
      </c>
      <c r="AN22" s="185">
        <f t="shared" si="4"/>
        <v>0.30342992408081776</v>
      </c>
      <c r="AO22" s="72">
        <v>1</v>
      </c>
      <c r="AP22" s="70">
        <v>1094304.76</v>
      </c>
      <c r="AQ22" s="70">
        <v>820728.57</v>
      </c>
      <c r="AR22" s="185">
        <f t="shared" si="5"/>
        <v>2.6786801940526239E-2</v>
      </c>
      <c r="AS22" s="206"/>
      <c r="AT22" s="206"/>
    </row>
    <row r="23" spans="1:46" x14ac:dyDescent="0.3">
      <c r="A23" s="158" t="s">
        <v>32</v>
      </c>
      <c r="B23" s="167">
        <v>8442516</v>
      </c>
      <c r="C23" s="69">
        <v>0</v>
      </c>
      <c r="D23" s="70">
        <v>0</v>
      </c>
      <c r="E23" s="85">
        <v>0</v>
      </c>
      <c r="F23" s="185">
        <f t="shared" si="0"/>
        <v>0</v>
      </c>
      <c r="G23" s="72">
        <v>0</v>
      </c>
      <c r="H23" s="70">
        <v>0</v>
      </c>
      <c r="I23" s="70">
        <v>0</v>
      </c>
      <c r="J23" s="185">
        <f t="shared" si="1"/>
        <v>0</v>
      </c>
      <c r="K23" s="72">
        <v>0</v>
      </c>
      <c r="L23" s="70">
        <v>0</v>
      </c>
      <c r="M23" s="71">
        <v>0</v>
      </c>
      <c r="N23" s="72">
        <v>0</v>
      </c>
      <c r="O23" s="70">
        <v>0</v>
      </c>
      <c r="P23" s="70">
        <v>0</v>
      </c>
      <c r="Q23" s="185">
        <f t="shared" si="6"/>
        <v>0</v>
      </c>
      <c r="R23" s="72">
        <v>0</v>
      </c>
      <c r="S23" s="70">
        <v>0</v>
      </c>
      <c r="T23" s="71">
        <v>0</v>
      </c>
      <c r="U23" s="72">
        <v>0</v>
      </c>
      <c r="V23" s="70">
        <v>0</v>
      </c>
      <c r="W23" s="71">
        <v>0</v>
      </c>
      <c r="X23" s="72">
        <v>0</v>
      </c>
      <c r="Y23" s="70">
        <v>0</v>
      </c>
      <c r="Z23" s="70">
        <v>0</v>
      </c>
      <c r="AA23" s="185">
        <f t="shared" si="2"/>
        <v>0</v>
      </c>
      <c r="AB23" s="72">
        <v>0</v>
      </c>
      <c r="AC23" s="73">
        <v>0</v>
      </c>
      <c r="AD23" s="70">
        <v>0</v>
      </c>
      <c r="AE23" s="70">
        <v>0</v>
      </c>
      <c r="AF23" s="185">
        <f t="shared" si="3"/>
        <v>0</v>
      </c>
      <c r="AG23" s="73">
        <v>0</v>
      </c>
      <c r="AH23" s="71">
        <v>0</v>
      </c>
      <c r="AI23" s="72">
        <v>0</v>
      </c>
      <c r="AJ23" s="70">
        <v>0</v>
      </c>
      <c r="AK23" s="70">
        <v>0</v>
      </c>
      <c r="AL23" s="70">
        <v>0</v>
      </c>
      <c r="AM23" s="70">
        <v>0</v>
      </c>
      <c r="AN23" s="185">
        <f t="shared" si="4"/>
        <v>0</v>
      </c>
      <c r="AO23" s="72">
        <v>0</v>
      </c>
      <c r="AP23" s="70">
        <v>0</v>
      </c>
      <c r="AQ23" s="70">
        <v>0</v>
      </c>
      <c r="AR23" s="185">
        <f t="shared" si="5"/>
        <v>0</v>
      </c>
      <c r="AS23" s="206"/>
      <c r="AT23" s="206"/>
    </row>
    <row r="24" spans="1:46" x14ac:dyDescent="0.3">
      <c r="A24" s="158" t="s">
        <v>33</v>
      </c>
      <c r="B24" s="167">
        <v>10553145</v>
      </c>
      <c r="C24" s="69">
        <v>95</v>
      </c>
      <c r="D24" s="70">
        <v>18435485.5</v>
      </c>
      <c r="E24" s="85">
        <v>13826614.125</v>
      </c>
      <c r="F24" s="185">
        <f t="shared" si="0"/>
        <v>1.7469186199943241</v>
      </c>
      <c r="G24" s="72">
        <v>56</v>
      </c>
      <c r="H24" s="70">
        <v>10371258.889999999</v>
      </c>
      <c r="I24" s="70">
        <v>7778444.1674999986</v>
      </c>
      <c r="J24" s="185">
        <f t="shared" si="1"/>
        <v>0.98276474832857874</v>
      </c>
      <c r="K24" s="72">
        <v>0</v>
      </c>
      <c r="L24" s="70">
        <v>0</v>
      </c>
      <c r="M24" s="71">
        <v>0</v>
      </c>
      <c r="N24" s="72">
        <v>0</v>
      </c>
      <c r="O24" s="70">
        <v>0</v>
      </c>
      <c r="P24" s="70">
        <v>0</v>
      </c>
      <c r="Q24" s="185">
        <f t="shared" si="6"/>
        <v>0</v>
      </c>
      <c r="R24" s="72">
        <v>0</v>
      </c>
      <c r="S24" s="70">
        <v>0</v>
      </c>
      <c r="T24" s="71">
        <v>0</v>
      </c>
      <c r="U24" s="72">
        <v>0</v>
      </c>
      <c r="V24" s="70">
        <v>0</v>
      </c>
      <c r="W24" s="71">
        <v>0</v>
      </c>
      <c r="X24" s="72">
        <v>0</v>
      </c>
      <c r="Y24" s="70">
        <v>0</v>
      </c>
      <c r="Z24" s="70">
        <v>0</v>
      </c>
      <c r="AA24" s="185">
        <f t="shared" si="2"/>
        <v>0</v>
      </c>
      <c r="AB24" s="72">
        <v>0</v>
      </c>
      <c r="AC24" s="73">
        <v>0</v>
      </c>
      <c r="AD24" s="70">
        <v>0</v>
      </c>
      <c r="AE24" s="70">
        <v>0</v>
      </c>
      <c r="AF24" s="185">
        <f t="shared" si="3"/>
        <v>0</v>
      </c>
      <c r="AG24" s="73">
        <v>0</v>
      </c>
      <c r="AH24" s="71">
        <v>0</v>
      </c>
      <c r="AI24" s="72">
        <v>0</v>
      </c>
      <c r="AJ24" s="70">
        <v>0</v>
      </c>
      <c r="AK24" s="70">
        <v>0</v>
      </c>
      <c r="AL24" s="70">
        <v>0</v>
      </c>
      <c r="AM24" s="70">
        <v>0</v>
      </c>
      <c r="AN24" s="185">
        <f t="shared" si="4"/>
        <v>0</v>
      </c>
      <c r="AO24" s="72">
        <v>0</v>
      </c>
      <c r="AP24" s="70">
        <v>0</v>
      </c>
      <c r="AQ24" s="70">
        <v>0</v>
      </c>
      <c r="AR24" s="185">
        <f t="shared" si="5"/>
        <v>0</v>
      </c>
      <c r="AS24" s="206"/>
      <c r="AT24" s="206"/>
    </row>
    <row r="25" spans="1:46" ht="14" thickBot="1" x14ac:dyDescent="0.35">
      <c r="A25" s="160" t="s">
        <v>34</v>
      </c>
      <c r="B25" s="169">
        <v>5854303.7913912805</v>
      </c>
      <c r="C25" s="95">
        <v>15</v>
      </c>
      <c r="D25" s="91">
        <v>6999331.2599999998</v>
      </c>
      <c r="E25" s="92">
        <v>5249498.4450000003</v>
      </c>
      <c r="F25" s="185">
        <f t="shared" si="0"/>
        <v>1.1955872994313133</v>
      </c>
      <c r="G25" s="93">
        <v>10</v>
      </c>
      <c r="H25" s="91">
        <v>4288122.76</v>
      </c>
      <c r="I25" s="91">
        <v>3216092.07</v>
      </c>
      <c r="J25" s="185">
        <f t="shared" si="1"/>
        <v>0.7324735635184596</v>
      </c>
      <c r="K25" s="93">
        <v>3</v>
      </c>
      <c r="L25" s="91">
        <v>1663861</v>
      </c>
      <c r="M25" s="96">
        <v>1247895.75</v>
      </c>
      <c r="N25" s="93">
        <v>6</v>
      </c>
      <c r="O25" s="91">
        <v>2053602.36</v>
      </c>
      <c r="P25" s="91">
        <v>1540201.76</v>
      </c>
      <c r="Q25" s="185">
        <f t="shared" si="6"/>
        <v>0.35078506910075463</v>
      </c>
      <c r="R25" s="93">
        <v>0</v>
      </c>
      <c r="S25" s="91">
        <v>0</v>
      </c>
      <c r="T25" s="96">
        <v>0</v>
      </c>
      <c r="U25" s="93">
        <v>0</v>
      </c>
      <c r="V25" s="91">
        <v>0</v>
      </c>
      <c r="W25" s="96">
        <v>0</v>
      </c>
      <c r="X25" s="93">
        <v>6</v>
      </c>
      <c r="Y25" s="91">
        <v>2053602.36</v>
      </c>
      <c r="Z25" s="91">
        <v>1540201.76</v>
      </c>
      <c r="AA25" s="185">
        <f t="shared" si="2"/>
        <v>0.35078506910075463</v>
      </c>
      <c r="AB25" s="93">
        <v>3</v>
      </c>
      <c r="AC25" s="94">
        <v>3</v>
      </c>
      <c r="AD25" s="91">
        <v>1150166.78</v>
      </c>
      <c r="AE25" s="91">
        <v>862625.08499999996</v>
      </c>
      <c r="AF25" s="185">
        <f t="shared" si="3"/>
        <v>0.19646516835892827</v>
      </c>
      <c r="AG25" s="94">
        <v>0</v>
      </c>
      <c r="AH25" s="96">
        <v>0</v>
      </c>
      <c r="AI25" s="93">
        <v>3</v>
      </c>
      <c r="AJ25" s="91">
        <v>1148082.95</v>
      </c>
      <c r="AK25" s="91">
        <v>861062.21</v>
      </c>
      <c r="AL25" s="91">
        <v>1108082.95</v>
      </c>
      <c r="AM25" s="91">
        <v>831062.21</v>
      </c>
      <c r="AN25" s="185">
        <f t="shared" si="4"/>
        <v>0.1961092199704855</v>
      </c>
      <c r="AO25" s="93">
        <v>2</v>
      </c>
      <c r="AP25" s="91">
        <v>1052082.95</v>
      </c>
      <c r="AQ25" s="91">
        <v>789062.21</v>
      </c>
      <c r="AR25" s="185">
        <f t="shared" si="5"/>
        <v>0.17971102756011428</v>
      </c>
      <c r="AS25" s="206"/>
      <c r="AT25" s="206"/>
    </row>
    <row r="26" spans="1:46" s="76" customFormat="1" ht="59.25" customHeight="1" thickBot="1" x14ac:dyDescent="0.35">
      <c r="A26" s="156" t="s">
        <v>180</v>
      </c>
      <c r="B26" s="127">
        <f>SUM(B27+B28+B29+B33+B34+B35+B36+B37)</f>
        <v>875339547.72089803</v>
      </c>
      <c r="C26" s="137">
        <v>2805</v>
      </c>
      <c r="D26" s="138">
        <v>1305492187.8999999</v>
      </c>
      <c r="E26" s="138">
        <v>979119140.92499995</v>
      </c>
      <c r="F26" s="186">
        <f t="shared" si="0"/>
        <v>1.491412322565661</v>
      </c>
      <c r="G26" s="137">
        <v>2137</v>
      </c>
      <c r="H26" s="138">
        <v>759469207.11000013</v>
      </c>
      <c r="I26" s="138">
        <v>569601905.33249986</v>
      </c>
      <c r="J26" s="186">
        <f t="shared" si="1"/>
        <v>0.86762812109587995</v>
      </c>
      <c r="K26" s="137">
        <v>496</v>
      </c>
      <c r="L26" s="138">
        <v>418769911.05000007</v>
      </c>
      <c r="M26" s="138">
        <v>314077433.28749996</v>
      </c>
      <c r="N26" s="137">
        <v>1802</v>
      </c>
      <c r="O26" s="138">
        <v>612607301.68000007</v>
      </c>
      <c r="P26" s="138">
        <v>459455471.28000003</v>
      </c>
      <c r="Q26" s="186">
        <f t="shared" ref="Q26" si="7">O26/B26</f>
        <v>0.69985105011538895</v>
      </c>
      <c r="R26" s="137">
        <v>25</v>
      </c>
      <c r="S26" s="138">
        <v>9166144.5700000003</v>
      </c>
      <c r="T26" s="138">
        <v>6874608.3674999997</v>
      </c>
      <c r="U26" s="137">
        <v>67</v>
      </c>
      <c r="V26" s="138">
        <v>1484671.8699999999</v>
      </c>
      <c r="W26" s="138">
        <v>1113503.9024999999</v>
      </c>
      <c r="X26" s="137">
        <v>1777</v>
      </c>
      <c r="Y26" s="138">
        <v>601956485.24000013</v>
      </c>
      <c r="Z26" s="138">
        <v>451467359.01000005</v>
      </c>
      <c r="AA26" s="186">
        <f t="shared" si="2"/>
        <v>0.6876834101775714</v>
      </c>
      <c r="AB26" s="137">
        <v>360</v>
      </c>
      <c r="AC26" s="137">
        <v>419</v>
      </c>
      <c r="AD26" s="138">
        <v>147397373.15000001</v>
      </c>
      <c r="AE26" s="138">
        <v>110548029.86250001</v>
      </c>
      <c r="AF26" s="186">
        <f t="shared" si="3"/>
        <v>0.1683887967061185</v>
      </c>
      <c r="AG26" s="137">
        <v>13</v>
      </c>
      <c r="AH26" s="138">
        <v>4376266.7699999996</v>
      </c>
      <c r="AI26" s="137">
        <v>1402</v>
      </c>
      <c r="AJ26" s="138">
        <v>413033571.26999998</v>
      </c>
      <c r="AK26" s="138">
        <v>309775173.65000004</v>
      </c>
      <c r="AL26" s="138">
        <v>137655458.76000002</v>
      </c>
      <c r="AM26" s="138">
        <v>103241593.56</v>
      </c>
      <c r="AN26" s="186">
        <f t="shared" si="4"/>
        <v>0.47185526159009522</v>
      </c>
      <c r="AO26" s="137">
        <v>1245</v>
      </c>
      <c r="AP26" s="138">
        <v>313123317.51000005</v>
      </c>
      <c r="AQ26" s="138">
        <v>234842533.13999999</v>
      </c>
      <c r="AR26" s="186">
        <f t="shared" si="5"/>
        <v>0.35771640653649456</v>
      </c>
      <c r="AS26" s="206"/>
      <c r="AT26" s="206"/>
    </row>
    <row r="27" spans="1:46" s="75" customFormat="1" x14ac:dyDescent="0.3">
      <c r="A27" s="161" t="s">
        <v>36</v>
      </c>
      <c r="B27" s="166">
        <v>66243722.946748011</v>
      </c>
      <c r="C27" s="200">
        <v>22</v>
      </c>
      <c r="D27" s="146">
        <v>142472057.74000001</v>
      </c>
      <c r="E27" s="146">
        <v>106854043.30499999</v>
      </c>
      <c r="F27" s="185">
        <f t="shared" si="0"/>
        <v>2.1507254031379004</v>
      </c>
      <c r="G27" s="141">
        <v>7</v>
      </c>
      <c r="H27" s="140">
        <v>39718206.640000001</v>
      </c>
      <c r="I27" s="140">
        <v>29788654.98</v>
      </c>
      <c r="J27" s="185">
        <f t="shared" si="1"/>
        <v>0.59957690892356197</v>
      </c>
      <c r="K27" s="141">
        <v>9</v>
      </c>
      <c r="L27" s="140">
        <v>67299785.640000001</v>
      </c>
      <c r="M27" s="142">
        <v>50474839.229999997</v>
      </c>
      <c r="N27" s="141">
        <v>7</v>
      </c>
      <c r="O27" s="140">
        <v>38038198.859999999</v>
      </c>
      <c r="P27" s="140">
        <v>28528649.109999999</v>
      </c>
      <c r="Q27" s="185">
        <f t="shared" ref="Q27:Q58" si="8">O27/$B27</f>
        <v>0.57421589801916983</v>
      </c>
      <c r="R27" s="141">
        <v>0</v>
      </c>
      <c r="S27" s="140">
        <v>0</v>
      </c>
      <c r="T27" s="142">
        <v>0</v>
      </c>
      <c r="U27" s="141">
        <v>2</v>
      </c>
      <c r="V27" s="140">
        <v>2505.9499999999998</v>
      </c>
      <c r="W27" s="142">
        <v>1879.4624999999999</v>
      </c>
      <c r="X27" s="141">
        <v>7</v>
      </c>
      <c r="Y27" s="140">
        <v>38035692.910000004</v>
      </c>
      <c r="Z27" s="140">
        <v>28526769.647500001</v>
      </c>
      <c r="AA27" s="185">
        <f t="shared" si="2"/>
        <v>0.57417806877454836</v>
      </c>
      <c r="AB27" s="141">
        <v>2</v>
      </c>
      <c r="AC27" s="143">
        <v>4</v>
      </c>
      <c r="AD27" s="140">
        <v>8100880.4400000004</v>
      </c>
      <c r="AE27" s="140">
        <v>6075660.3300000001</v>
      </c>
      <c r="AF27" s="185">
        <f t="shared" si="3"/>
        <v>0.12228902724130004</v>
      </c>
      <c r="AG27" s="143">
        <v>0</v>
      </c>
      <c r="AH27" s="142">
        <v>0</v>
      </c>
      <c r="AI27" s="141">
        <v>6</v>
      </c>
      <c r="AJ27" s="140">
        <v>15320351.169999998</v>
      </c>
      <c r="AK27" s="140">
        <v>11490263.32</v>
      </c>
      <c r="AL27" s="140">
        <v>15095590.969999999</v>
      </c>
      <c r="AM27" s="140">
        <v>11321693.18</v>
      </c>
      <c r="AN27" s="185">
        <f t="shared" si="4"/>
        <v>0.23127249629849034</v>
      </c>
      <c r="AO27" s="141">
        <v>1</v>
      </c>
      <c r="AP27" s="140">
        <v>2040507.03</v>
      </c>
      <c r="AQ27" s="140">
        <v>1530380.25</v>
      </c>
      <c r="AR27" s="185">
        <f t="shared" si="5"/>
        <v>3.0803024637373149E-2</v>
      </c>
      <c r="AS27" s="206"/>
      <c r="AT27" s="206"/>
    </row>
    <row r="28" spans="1:46" s="68" customFormat="1" x14ac:dyDescent="0.35">
      <c r="A28" s="158" t="s">
        <v>37</v>
      </c>
      <c r="B28" s="167">
        <v>11223832.066049334</v>
      </c>
      <c r="C28" s="69">
        <v>34</v>
      </c>
      <c r="D28" s="91">
        <v>17356707.68</v>
      </c>
      <c r="E28" s="91">
        <v>13017530.76</v>
      </c>
      <c r="F28" s="185">
        <f t="shared" si="0"/>
        <v>1.5464154825072478</v>
      </c>
      <c r="G28" s="72">
        <v>13</v>
      </c>
      <c r="H28" s="91">
        <v>10876041.65</v>
      </c>
      <c r="I28" s="91">
        <v>8157031.2375000007</v>
      </c>
      <c r="J28" s="185">
        <f t="shared" si="1"/>
        <v>0.96901321990540512</v>
      </c>
      <c r="K28" s="72">
        <v>21</v>
      </c>
      <c r="L28" s="91">
        <v>6480666.0299999993</v>
      </c>
      <c r="M28" s="71">
        <v>4860499.5225</v>
      </c>
      <c r="N28" s="72">
        <v>11</v>
      </c>
      <c r="O28" s="91">
        <v>7078315.1300000008</v>
      </c>
      <c r="P28" s="91">
        <v>5308736.34</v>
      </c>
      <c r="Q28" s="185">
        <f t="shared" si="8"/>
        <v>0.63065048446430383</v>
      </c>
      <c r="R28" s="93">
        <v>0</v>
      </c>
      <c r="S28" s="91">
        <v>0</v>
      </c>
      <c r="T28" s="71">
        <v>0</v>
      </c>
      <c r="U28" s="72">
        <v>0</v>
      </c>
      <c r="V28" s="91">
        <v>0</v>
      </c>
      <c r="W28" s="71">
        <v>0</v>
      </c>
      <c r="X28" s="72">
        <v>11</v>
      </c>
      <c r="Y28" s="91">
        <v>7078315.1300000008</v>
      </c>
      <c r="Z28" s="91">
        <v>5308736.34</v>
      </c>
      <c r="AA28" s="185">
        <f t="shared" si="2"/>
        <v>0.63065048446430383</v>
      </c>
      <c r="AB28" s="72">
        <v>5</v>
      </c>
      <c r="AC28" s="94">
        <v>5</v>
      </c>
      <c r="AD28" s="91">
        <v>1087656.31</v>
      </c>
      <c r="AE28" s="91">
        <v>815742.23250000004</v>
      </c>
      <c r="AF28" s="185">
        <f t="shared" si="3"/>
        <v>9.6905967908235385E-2</v>
      </c>
      <c r="AG28" s="94">
        <v>0</v>
      </c>
      <c r="AH28" s="71">
        <v>0</v>
      </c>
      <c r="AI28" s="72">
        <v>9</v>
      </c>
      <c r="AJ28" s="91">
        <v>1971863.84</v>
      </c>
      <c r="AK28" s="91">
        <v>1478897.85</v>
      </c>
      <c r="AL28" s="91">
        <v>1770485.3</v>
      </c>
      <c r="AM28" s="91">
        <v>1327863.95</v>
      </c>
      <c r="AN28" s="185">
        <f t="shared" si="4"/>
        <v>0.17568543688074573</v>
      </c>
      <c r="AO28" s="72">
        <v>3</v>
      </c>
      <c r="AP28" s="91">
        <v>266628.53999999998</v>
      </c>
      <c r="AQ28" s="91">
        <v>199971.4</v>
      </c>
      <c r="AR28" s="185">
        <f t="shared" si="5"/>
        <v>2.3755571041241558E-2</v>
      </c>
      <c r="AS28" s="206"/>
      <c r="AT28" s="206"/>
    </row>
    <row r="29" spans="1:46" s="68" customFormat="1" ht="39" customHeight="1" x14ac:dyDescent="0.35">
      <c r="A29" s="158" t="s">
        <v>38</v>
      </c>
      <c r="B29" s="167">
        <v>502887940.9042753</v>
      </c>
      <c r="C29" s="72">
        <v>1004</v>
      </c>
      <c r="D29" s="97">
        <v>847347828.50999999</v>
      </c>
      <c r="E29" s="97">
        <v>635510871.38249993</v>
      </c>
      <c r="F29" s="185">
        <f t="shared" si="0"/>
        <v>1.6849635069521236</v>
      </c>
      <c r="G29" s="72">
        <v>600</v>
      </c>
      <c r="H29" s="97">
        <v>449956650.84000003</v>
      </c>
      <c r="I29" s="97">
        <v>337467488.13</v>
      </c>
      <c r="J29" s="185">
        <f t="shared" si="1"/>
        <v>0.89474535824204471</v>
      </c>
      <c r="K29" s="72">
        <v>368</v>
      </c>
      <c r="L29" s="97">
        <v>333724340.60000002</v>
      </c>
      <c r="M29" s="97">
        <v>250293255.44999999</v>
      </c>
      <c r="N29" s="93">
        <v>561</v>
      </c>
      <c r="O29" s="97">
        <v>329483653.28000003</v>
      </c>
      <c r="P29" s="97">
        <v>247112738.66000003</v>
      </c>
      <c r="Q29" s="185">
        <f t="shared" si="8"/>
        <v>0.65518304671918393</v>
      </c>
      <c r="R29" s="72">
        <v>19</v>
      </c>
      <c r="S29" s="97">
        <v>8465424.75</v>
      </c>
      <c r="T29" s="71">
        <v>6349068.5175000001</v>
      </c>
      <c r="U29" s="93">
        <v>64</v>
      </c>
      <c r="V29" s="97">
        <v>1478719.47</v>
      </c>
      <c r="W29" s="97">
        <v>1109039.6025</v>
      </c>
      <c r="X29" s="93">
        <v>542</v>
      </c>
      <c r="Y29" s="97">
        <v>319539509.06000006</v>
      </c>
      <c r="Z29" s="97">
        <v>239654630.54000002</v>
      </c>
      <c r="AA29" s="185">
        <f t="shared" si="2"/>
        <v>0.63540897100339178</v>
      </c>
      <c r="AB29" s="93">
        <v>345</v>
      </c>
      <c r="AC29" s="94">
        <v>399</v>
      </c>
      <c r="AD29" s="97">
        <v>134944708.38</v>
      </c>
      <c r="AE29" s="97">
        <v>101208531.28500001</v>
      </c>
      <c r="AF29" s="185">
        <f t="shared" si="3"/>
        <v>0.26833951941131695</v>
      </c>
      <c r="AG29" s="93">
        <v>13</v>
      </c>
      <c r="AH29" s="71">
        <v>4376266.7699999996</v>
      </c>
      <c r="AI29" s="93">
        <v>390</v>
      </c>
      <c r="AJ29" s="97">
        <v>178765189.04999998</v>
      </c>
      <c r="AK29" s="97">
        <v>134073890.78999999</v>
      </c>
      <c r="AL29" s="97">
        <v>118228685.19</v>
      </c>
      <c r="AM29" s="97">
        <v>88671513.49000001</v>
      </c>
      <c r="AN29" s="185">
        <f t="shared" si="4"/>
        <v>0.35547718390015626</v>
      </c>
      <c r="AO29" s="93">
        <v>248</v>
      </c>
      <c r="AP29" s="97">
        <v>95443567.819999993</v>
      </c>
      <c r="AQ29" s="97">
        <v>71582724.609999999</v>
      </c>
      <c r="AR29" s="185">
        <f t="shared" si="5"/>
        <v>0.18979092568490855</v>
      </c>
      <c r="AS29" s="206"/>
      <c r="AT29" s="206"/>
    </row>
    <row r="30" spans="1:46" s="126" customFormat="1" ht="35.25" customHeight="1" outlineLevel="1" x14ac:dyDescent="0.35">
      <c r="A30" s="159" t="s">
        <v>39</v>
      </c>
      <c r="B30" s="168">
        <v>289401004.89224297</v>
      </c>
      <c r="C30" s="69">
        <v>709</v>
      </c>
      <c r="D30" s="70">
        <v>487909847.11000001</v>
      </c>
      <c r="E30" s="70">
        <v>365932385.33249998</v>
      </c>
      <c r="F30" s="185">
        <f t="shared" si="0"/>
        <v>1.6859300377746471</v>
      </c>
      <c r="G30" s="72">
        <v>420</v>
      </c>
      <c r="H30" s="70">
        <v>262101467.31000003</v>
      </c>
      <c r="I30" s="70">
        <v>196576100.48250002</v>
      </c>
      <c r="J30" s="185">
        <f t="shared" si="1"/>
        <v>0.90566882242717928</v>
      </c>
      <c r="K30" s="72">
        <v>273</v>
      </c>
      <c r="L30" s="70">
        <v>217989127.25999999</v>
      </c>
      <c r="M30" s="71">
        <v>163491845.44499999</v>
      </c>
      <c r="N30" s="72">
        <v>420</v>
      </c>
      <c r="O30" s="70">
        <v>233517630.58000001</v>
      </c>
      <c r="P30" s="70">
        <v>175138221.86000001</v>
      </c>
      <c r="Q30" s="185">
        <f t="shared" si="8"/>
        <v>0.80689986085898058</v>
      </c>
      <c r="R30" s="72">
        <v>14</v>
      </c>
      <c r="S30" s="70">
        <v>5418133.459999999</v>
      </c>
      <c r="T30" s="71">
        <v>4063600.0575000001</v>
      </c>
      <c r="U30" s="72">
        <v>59</v>
      </c>
      <c r="V30" s="70">
        <v>1450231.3</v>
      </c>
      <c r="W30" s="71">
        <v>1087673.4750000001</v>
      </c>
      <c r="X30" s="72">
        <v>406</v>
      </c>
      <c r="Y30" s="70">
        <v>226649265.82000002</v>
      </c>
      <c r="Z30" s="70">
        <v>169986948.32750002</v>
      </c>
      <c r="AA30" s="185">
        <f t="shared" si="2"/>
        <v>0.78316682384842362</v>
      </c>
      <c r="AB30" s="72">
        <v>292</v>
      </c>
      <c r="AC30" s="73">
        <v>341</v>
      </c>
      <c r="AD30" s="70">
        <v>121921711.59</v>
      </c>
      <c r="AE30" s="70">
        <v>91441283.692499995</v>
      </c>
      <c r="AF30" s="185">
        <f t="shared" si="3"/>
        <v>0.42128986951996572</v>
      </c>
      <c r="AG30" s="73">
        <v>12</v>
      </c>
      <c r="AH30" s="71">
        <v>4339266.7699999996</v>
      </c>
      <c r="AI30" s="72">
        <v>313</v>
      </c>
      <c r="AJ30" s="70">
        <v>142365853.19</v>
      </c>
      <c r="AK30" s="70">
        <v>106774389.02000001</v>
      </c>
      <c r="AL30" s="70">
        <v>87370966.25</v>
      </c>
      <c r="AM30" s="70">
        <v>65528224.349999994</v>
      </c>
      <c r="AN30" s="185">
        <f t="shared" si="4"/>
        <v>0.49193282256573095</v>
      </c>
      <c r="AO30" s="72">
        <v>212</v>
      </c>
      <c r="AP30" s="70">
        <v>85228913.890000001</v>
      </c>
      <c r="AQ30" s="70">
        <v>63921734.229999997</v>
      </c>
      <c r="AR30" s="185">
        <f t="shared" si="5"/>
        <v>0.29450109864592405</v>
      </c>
      <c r="AS30" s="206"/>
      <c r="AT30" s="206"/>
    </row>
    <row r="31" spans="1:46" s="126" customFormat="1" outlineLevel="1" x14ac:dyDescent="0.35">
      <c r="A31" s="159" t="s">
        <v>40</v>
      </c>
      <c r="B31" s="168">
        <v>37587215.000382408</v>
      </c>
      <c r="C31" s="69">
        <v>179</v>
      </c>
      <c r="D31" s="70">
        <v>46521497.069999993</v>
      </c>
      <c r="E31" s="70">
        <v>34891122.802499995</v>
      </c>
      <c r="F31" s="185">
        <f t="shared" si="0"/>
        <v>1.2376947073500042</v>
      </c>
      <c r="G31" s="72">
        <v>122</v>
      </c>
      <c r="H31" s="70">
        <v>30436624.280000005</v>
      </c>
      <c r="I31" s="70">
        <v>22827468.210000005</v>
      </c>
      <c r="J31" s="185">
        <f t="shared" si="1"/>
        <v>0.80976002823540782</v>
      </c>
      <c r="K31" s="72">
        <v>57</v>
      </c>
      <c r="L31" s="70">
        <v>16084872.779999999</v>
      </c>
      <c r="M31" s="71">
        <v>12063654.585000001</v>
      </c>
      <c r="N31" s="72">
        <v>102</v>
      </c>
      <c r="O31" s="70">
        <v>17248520.5</v>
      </c>
      <c r="P31" s="70">
        <v>12936390.24</v>
      </c>
      <c r="Q31" s="185">
        <f t="shared" si="8"/>
        <v>0.45889328325667428</v>
      </c>
      <c r="R31" s="72">
        <v>1</v>
      </c>
      <c r="S31" s="70">
        <v>50250</v>
      </c>
      <c r="T31" s="71">
        <v>37687.5</v>
      </c>
      <c r="U31" s="72">
        <v>4</v>
      </c>
      <c r="V31" s="70">
        <v>21376.42</v>
      </c>
      <c r="W31" s="71">
        <v>16032.315000000001</v>
      </c>
      <c r="X31" s="72">
        <v>101</v>
      </c>
      <c r="Y31" s="70">
        <v>17176894.079999998</v>
      </c>
      <c r="Z31" s="70">
        <v>12882670.425000001</v>
      </c>
      <c r="AA31" s="185">
        <f t="shared" si="2"/>
        <v>0.45698767732127116</v>
      </c>
      <c r="AB31" s="72">
        <v>34</v>
      </c>
      <c r="AC31" s="73">
        <v>35</v>
      </c>
      <c r="AD31" s="70">
        <v>5121375.51</v>
      </c>
      <c r="AE31" s="70">
        <v>3841031.6325000003</v>
      </c>
      <c r="AF31" s="185">
        <f t="shared" si="3"/>
        <v>0.13625312516364663</v>
      </c>
      <c r="AG31" s="73">
        <v>0</v>
      </c>
      <c r="AH31" s="71">
        <v>0</v>
      </c>
      <c r="AI31" s="72">
        <v>46</v>
      </c>
      <c r="AJ31" s="70">
        <v>7391686.1299999999</v>
      </c>
      <c r="AK31" s="70">
        <v>5543764.5499999998</v>
      </c>
      <c r="AL31" s="70">
        <v>6172966.3600000003</v>
      </c>
      <c r="AM31" s="70">
        <v>4629724.74</v>
      </c>
      <c r="AN31" s="185">
        <f t="shared" si="4"/>
        <v>0.19665426475265055</v>
      </c>
      <c r="AO31" s="72">
        <v>23</v>
      </c>
      <c r="AP31" s="70">
        <v>4306753.5199999996</v>
      </c>
      <c r="AQ31" s="70">
        <v>3230065.12</v>
      </c>
      <c r="AR31" s="185">
        <f t="shared" si="5"/>
        <v>0.11458027736176206</v>
      </c>
      <c r="AS31" s="206"/>
      <c r="AT31" s="206"/>
    </row>
    <row r="32" spans="1:46" s="126" customFormat="1" outlineLevel="1" x14ac:dyDescent="0.35">
      <c r="A32" s="159" t="s">
        <v>41</v>
      </c>
      <c r="B32" s="168">
        <v>175899721.01164988</v>
      </c>
      <c r="C32" s="69">
        <v>116</v>
      </c>
      <c r="D32" s="70">
        <v>312916484.32999998</v>
      </c>
      <c r="E32" s="70">
        <v>234687363.2475</v>
      </c>
      <c r="F32" s="185">
        <f t="shared" si="0"/>
        <v>1.7789481559739111</v>
      </c>
      <c r="G32" s="72">
        <v>58</v>
      </c>
      <c r="H32" s="70">
        <v>157418559.25</v>
      </c>
      <c r="I32" s="70">
        <v>118063919.4375</v>
      </c>
      <c r="J32" s="185">
        <f t="shared" si="1"/>
        <v>0.89493353567953715</v>
      </c>
      <c r="K32" s="72">
        <v>38</v>
      </c>
      <c r="L32" s="70">
        <v>99650340.560000002</v>
      </c>
      <c r="M32" s="71">
        <v>74737755.420000002</v>
      </c>
      <c r="N32" s="72">
        <v>39</v>
      </c>
      <c r="O32" s="70">
        <v>78717502.200000003</v>
      </c>
      <c r="P32" s="70">
        <v>59038126.560000002</v>
      </c>
      <c r="Q32" s="185">
        <f t="shared" si="8"/>
        <v>0.44751351365012415</v>
      </c>
      <c r="R32" s="72">
        <v>4</v>
      </c>
      <c r="S32" s="70">
        <v>2997041.29</v>
      </c>
      <c r="T32" s="71">
        <v>2247780.96</v>
      </c>
      <c r="U32" s="72">
        <v>1</v>
      </c>
      <c r="V32" s="70">
        <v>7111.75</v>
      </c>
      <c r="W32" s="71">
        <v>5333.8125</v>
      </c>
      <c r="X32" s="72">
        <v>35</v>
      </c>
      <c r="Y32" s="70">
        <v>75713349.159999996</v>
      </c>
      <c r="Z32" s="70">
        <v>56785011.787500001</v>
      </c>
      <c r="AA32" s="185">
        <f t="shared" si="2"/>
        <v>0.43043473136029298</v>
      </c>
      <c r="AB32" s="72">
        <v>19</v>
      </c>
      <c r="AC32" s="73">
        <v>23</v>
      </c>
      <c r="AD32" s="70">
        <v>7901621.2800000003</v>
      </c>
      <c r="AE32" s="70">
        <v>5926215.959999999</v>
      </c>
      <c r="AF32" s="185">
        <f t="shared" si="3"/>
        <v>4.4921170053911989E-2</v>
      </c>
      <c r="AG32" s="73">
        <v>1</v>
      </c>
      <c r="AH32" s="71">
        <v>37000</v>
      </c>
      <c r="AI32" s="72">
        <v>31</v>
      </c>
      <c r="AJ32" s="70">
        <v>29007649.73</v>
      </c>
      <c r="AK32" s="70">
        <v>21755737.219999999</v>
      </c>
      <c r="AL32" s="70">
        <v>24684752.580000002</v>
      </c>
      <c r="AM32" s="70">
        <v>18513564.399999999</v>
      </c>
      <c r="AN32" s="185">
        <f t="shared" si="4"/>
        <v>0.16491015200688589</v>
      </c>
      <c r="AO32" s="72">
        <v>13</v>
      </c>
      <c r="AP32" s="70">
        <v>5907900.4100000001</v>
      </c>
      <c r="AQ32" s="70">
        <v>4430925.26</v>
      </c>
      <c r="AR32" s="185">
        <f t="shared" si="5"/>
        <v>3.3586752588474648E-2</v>
      </c>
      <c r="AS32" s="206"/>
      <c r="AT32" s="206"/>
    </row>
    <row r="33" spans="1:46" s="68" customFormat="1" x14ac:dyDescent="0.35">
      <c r="A33" s="158" t="s">
        <v>42</v>
      </c>
      <c r="B33" s="167">
        <v>0</v>
      </c>
      <c r="C33" s="69">
        <v>0</v>
      </c>
      <c r="D33" s="70">
        <v>0</v>
      </c>
      <c r="E33" s="70">
        <v>0</v>
      </c>
      <c r="F33" s="185">
        <v>0</v>
      </c>
      <c r="G33" s="72">
        <v>0</v>
      </c>
      <c r="H33" s="70">
        <v>0</v>
      </c>
      <c r="I33" s="70">
        <v>0</v>
      </c>
      <c r="J33" s="185">
        <v>0</v>
      </c>
      <c r="K33" s="72">
        <v>0</v>
      </c>
      <c r="L33" s="70">
        <v>0</v>
      </c>
      <c r="M33" s="71">
        <v>0</v>
      </c>
      <c r="N33" s="72">
        <v>0</v>
      </c>
      <c r="O33" s="70">
        <v>0</v>
      </c>
      <c r="P33" s="70">
        <v>0</v>
      </c>
      <c r="Q33" s="185">
        <v>0</v>
      </c>
      <c r="R33" s="72">
        <v>0</v>
      </c>
      <c r="S33" s="70">
        <v>0</v>
      </c>
      <c r="T33" s="71">
        <v>0</v>
      </c>
      <c r="U33" s="72">
        <v>0</v>
      </c>
      <c r="V33" s="70">
        <v>0</v>
      </c>
      <c r="W33" s="71">
        <v>0</v>
      </c>
      <c r="X33" s="72">
        <v>0</v>
      </c>
      <c r="Y33" s="70">
        <v>0</v>
      </c>
      <c r="Z33" s="70">
        <v>0</v>
      </c>
      <c r="AA33" s="185">
        <v>0</v>
      </c>
      <c r="AB33" s="72">
        <v>0</v>
      </c>
      <c r="AC33" s="73">
        <v>0</v>
      </c>
      <c r="AD33" s="70">
        <v>0</v>
      </c>
      <c r="AE33" s="70">
        <v>0</v>
      </c>
      <c r="AF33" s="185">
        <v>0</v>
      </c>
      <c r="AG33" s="73">
        <v>0</v>
      </c>
      <c r="AH33" s="71">
        <v>0</v>
      </c>
      <c r="AI33" s="72">
        <v>0</v>
      </c>
      <c r="AJ33" s="70">
        <v>0</v>
      </c>
      <c r="AK33" s="70">
        <v>0</v>
      </c>
      <c r="AL33" s="70">
        <v>0</v>
      </c>
      <c r="AM33" s="70">
        <v>0</v>
      </c>
      <c r="AN33" s="185">
        <v>0</v>
      </c>
      <c r="AO33" s="72">
        <v>0</v>
      </c>
      <c r="AP33" s="71">
        <v>0</v>
      </c>
      <c r="AQ33" s="97">
        <v>0</v>
      </c>
      <c r="AR33" s="185">
        <v>0</v>
      </c>
      <c r="AS33" s="206"/>
      <c r="AT33" s="206"/>
    </row>
    <row r="34" spans="1:46" x14ac:dyDescent="0.3">
      <c r="A34" s="158" t="s">
        <v>43</v>
      </c>
      <c r="B34" s="167">
        <v>219236790.2428627</v>
      </c>
      <c r="C34" s="69">
        <v>967</v>
      </c>
      <c r="D34" s="70">
        <v>221662935.52000001</v>
      </c>
      <c r="E34" s="70">
        <v>166247201.63999999</v>
      </c>
      <c r="F34" s="185">
        <f t="shared" si="0"/>
        <v>1.0110663236514716</v>
      </c>
      <c r="G34" s="72">
        <v>906</v>
      </c>
      <c r="H34" s="70">
        <v>214879121.31999993</v>
      </c>
      <c r="I34" s="70">
        <v>161159340.98999995</v>
      </c>
      <c r="J34" s="185">
        <f t="shared" si="1"/>
        <v>0.98012345957977443</v>
      </c>
      <c r="K34" s="72">
        <v>55</v>
      </c>
      <c r="L34" s="70">
        <v>4388073.3500000006</v>
      </c>
      <c r="M34" s="71">
        <v>3291055.0124999993</v>
      </c>
      <c r="N34" s="72">
        <v>910</v>
      </c>
      <c r="O34" s="70">
        <v>208222883.06000003</v>
      </c>
      <c r="P34" s="70">
        <v>156167158.99000001</v>
      </c>
      <c r="Q34" s="185">
        <f t="shared" si="8"/>
        <v>0.94976250486671576</v>
      </c>
      <c r="R34" s="72">
        <v>5</v>
      </c>
      <c r="S34" s="70">
        <v>625749.81999999995</v>
      </c>
      <c r="T34" s="71">
        <v>469312.35000000003</v>
      </c>
      <c r="U34" s="72">
        <v>1</v>
      </c>
      <c r="V34" s="70">
        <v>3446.45</v>
      </c>
      <c r="W34" s="71">
        <v>2584.8374999999996</v>
      </c>
      <c r="X34" s="72">
        <v>905</v>
      </c>
      <c r="Y34" s="70">
        <v>207593686.78999999</v>
      </c>
      <c r="Z34" s="70">
        <v>155695261.80250001</v>
      </c>
      <c r="AA34" s="185">
        <f t="shared" si="2"/>
        <v>0.94689256561380553</v>
      </c>
      <c r="AB34" s="72">
        <v>0</v>
      </c>
      <c r="AC34" s="73">
        <v>0</v>
      </c>
      <c r="AD34" s="70">
        <v>0</v>
      </c>
      <c r="AE34" s="70">
        <v>0</v>
      </c>
      <c r="AF34" s="185">
        <f t="shared" si="3"/>
        <v>0</v>
      </c>
      <c r="AG34" s="73">
        <v>0</v>
      </c>
      <c r="AH34" s="71">
        <v>0</v>
      </c>
      <c r="AI34" s="72">
        <v>910</v>
      </c>
      <c r="AJ34" s="70">
        <v>208219436.61000001</v>
      </c>
      <c r="AK34" s="70">
        <v>156164574.12000003</v>
      </c>
      <c r="AL34" s="70">
        <v>0</v>
      </c>
      <c r="AM34" s="70">
        <v>0</v>
      </c>
      <c r="AN34" s="185">
        <f t="shared" si="4"/>
        <v>0.94974678464933715</v>
      </c>
      <c r="AO34" s="72">
        <v>910</v>
      </c>
      <c r="AP34" s="70">
        <v>208219436.60999998</v>
      </c>
      <c r="AQ34" s="70">
        <v>156164574.12</v>
      </c>
      <c r="AR34" s="185">
        <f t="shared" si="5"/>
        <v>0.94974678464933693</v>
      </c>
      <c r="AS34" s="206"/>
      <c r="AT34" s="206"/>
    </row>
    <row r="35" spans="1:46" x14ac:dyDescent="0.3">
      <c r="A35" s="158" t="s">
        <v>44</v>
      </c>
      <c r="B35" s="167">
        <v>8386761.5609626677</v>
      </c>
      <c r="C35" s="69">
        <v>24</v>
      </c>
      <c r="D35" s="70">
        <v>12327574.620000001</v>
      </c>
      <c r="E35" s="70">
        <v>9245680.9649999999</v>
      </c>
      <c r="F35" s="185">
        <f t="shared" si="0"/>
        <v>1.4698849526592468</v>
      </c>
      <c r="G35" s="72">
        <v>11</v>
      </c>
      <c r="H35" s="70">
        <v>7747782.1900000004</v>
      </c>
      <c r="I35" s="70">
        <v>5810836.6425000001</v>
      </c>
      <c r="J35" s="185">
        <f t="shared" si="1"/>
        <v>0.92381095297416294</v>
      </c>
      <c r="K35" s="72">
        <v>11</v>
      </c>
      <c r="L35" s="70">
        <v>3967253.33</v>
      </c>
      <c r="M35" s="71">
        <v>2975439.9975000001</v>
      </c>
      <c r="N35" s="72">
        <v>9</v>
      </c>
      <c r="O35" s="70">
        <v>5662449.4699999997</v>
      </c>
      <c r="P35" s="70">
        <v>4246837.08</v>
      </c>
      <c r="Q35" s="185">
        <f t="shared" si="8"/>
        <v>0.67516519085944304</v>
      </c>
      <c r="R35" s="72">
        <v>1</v>
      </c>
      <c r="S35" s="70">
        <v>74970</v>
      </c>
      <c r="T35" s="71">
        <v>56227.5</v>
      </c>
      <c r="U35" s="72">
        <v>0</v>
      </c>
      <c r="V35" s="70">
        <v>0</v>
      </c>
      <c r="W35" s="71">
        <v>0</v>
      </c>
      <c r="X35" s="72">
        <v>8</v>
      </c>
      <c r="Y35" s="70">
        <v>5587479.4699999997</v>
      </c>
      <c r="Z35" s="70">
        <v>4190609.58</v>
      </c>
      <c r="AA35" s="185">
        <f t="shared" si="2"/>
        <v>0.66622610281514261</v>
      </c>
      <c r="AB35" s="72">
        <v>8</v>
      </c>
      <c r="AC35" s="73">
        <v>11</v>
      </c>
      <c r="AD35" s="70">
        <v>3264128.02</v>
      </c>
      <c r="AE35" s="70">
        <v>2448096.0149999997</v>
      </c>
      <c r="AF35" s="185">
        <f t="shared" si="3"/>
        <v>0.38920005013536235</v>
      </c>
      <c r="AG35" s="73">
        <v>0</v>
      </c>
      <c r="AH35" s="71">
        <v>0</v>
      </c>
      <c r="AI35" s="72">
        <v>8</v>
      </c>
      <c r="AJ35" s="70">
        <v>3355905.75</v>
      </c>
      <c r="AK35" s="70">
        <v>2516929.2599999998</v>
      </c>
      <c r="AL35" s="70">
        <v>2560697.3000000003</v>
      </c>
      <c r="AM35" s="70">
        <v>1920522.9400000002</v>
      </c>
      <c r="AN35" s="185">
        <f t="shared" si="4"/>
        <v>0.40014321685506404</v>
      </c>
      <c r="AO35" s="72">
        <v>4</v>
      </c>
      <c r="AP35" s="70">
        <v>1752352.66</v>
      </c>
      <c r="AQ35" s="70">
        <v>1314264.4500000002</v>
      </c>
      <c r="AR35" s="185">
        <f t="shared" si="5"/>
        <v>0.20894270658135386</v>
      </c>
      <c r="AS35" s="206"/>
      <c r="AT35" s="206"/>
    </row>
    <row r="36" spans="1:46" x14ac:dyDescent="0.3">
      <c r="A36" s="160" t="s">
        <v>45</v>
      </c>
      <c r="B36" s="169">
        <v>0</v>
      </c>
      <c r="C36" s="95">
        <v>0</v>
      </c>
      <c r="D36" s="91">
        <v>0</v>
      </c>
      <c r="E36" s="91">
        <v>0</v>
      </c>
      <c r="F36" s="185">
        <v>0</v>
      </c>
      <c r="G36" s="93">
        <v>0</v>
      </c>
      <c r="H36" s="91">
        <v>0</v>
      </c>
      <c r="I36" s="91">
        <v>0</v>
      </c>
      <c r="J36" s="185">
        <v>0</v>
      </c>
      <c r="K36" s="93">
        <v>0</v>
      </c>
      <c r="L36" s="91">
        <v>0</v>
      </c>
      <c r="M36" s="96">
        <v>0</v>
      </c>
      <c r="N36" s="93">
        <v>0</v>
      </c>
      <c r="O36" s="91">
        <v>0</v>
      </c>
      <c r="P36" s="91">
        <v>0</v>
      </c>
      <c r="Q36" s="185">
        <v>0</v>
      </c>
      <c r="R36" s="93">
        <v>0</v>
      </c>
      <c r="S36" s="91">
        <v>0</v>
      </c>
      <c r="T36" s="96">
        <v>0</v>
      </c>
      <c r="U36" s="93">
        <v>0</v>
      </c>
      <c r="V36" s="91">
        <v>0</v>
      </c>
      <c r="W36" s="96">
        <v>0</v>
      </c>
      <c r="X36" s="93">
        <v>0</v>
      </c>
      <c r="Y36" s="91">
        <v>0</v>
      </c>
      <c r="Z36" s="91">
        <v>0</v>
      </c>
      <c r="AA36" s="185">
        <v>0</v>
      </c>
      <c r="AB36" s="93">
        <v>0</v>
      </c>
      <c r="AC36" s="94">
        <v>0</v>
      </c>
      <c r="AD36" s="91">
        <v>0</v>
      </c>
      <c r="AE36" s="91">
        <v>0</v>
      </c>
      <c r="AF36" s="185">
        <v>0</v>
      </c>
      <c r="AG36" s="94">
        <v>0</v>
      </c>
      <c r="AH36" s="96">
        <v>0</v>
      </c>
      <c r="AI36" s="93">
        <v>0</v>
      </c>
      <c r="AJ36" s="91">
        <v>0</v>
      </c>
      <c r="AK36" s="91">
        <v>0</v>
      </c>
      <c r="AL36" s="91">
        <v>0</v>
      </c>
      <c r="AM36" s="91">
        <v>0</v>
      </c>
      <c r="AN36" s="185">
        <v>0</v>
      </c>
      <c r="AO36" s="93">
        <v>0</v>
      </c>
      <c r="AP36" s="91">
        <v>0</v>
      </c>
      <c r="AQ36" s="91">
        <v>0</v>
      </c>
      <c r="AR36" s="185">
        <v>0</v>
      </c>
      <c r="AS36" s="206"/>
      <c r="AT36" s="206"/>
    </row>
    <row r="37" spans="1:46" ht="14" thickBot="1" x14ac:dyDescent="0.35">
      <c r="A37" s="160" t="s">
        <v>224</v>
      </c>
      <c r="B37" s="169">
        <v>67360500</v>
      </c>
      <c r="C37" s="95">
        <v>754</v>
      </c>
      <c r="D37" s="91">
        <v>64325083.829999998</v>
      </c>
      <c r="E37" s="91">
        <v>48243812.872500002</v>
      </c>
      <c r="F37" s="185">
        <f t="shared" si="0"/>
        <v>0.95493774289086331</v>
      </c>
      <c r="G37" s="93">
        <v>600</v>
      </c>
      <c r="H37" s="91">
        <v>36291404.469999999</v>
      </c>
      <c r="I37" s="91">
        <v>27218553.352499999</v>
      </c>
      <c r="J37" s="185">
        <v>0</v>
      </c>
      <c r="K37" s="93">
        <v>32</v>
      </c>
      <c r="L37" s="91">
        <v>2909792.1</v>
      </c>
      <c r="M37" s="96">
        <v>2182344.0749999997</v>
      </c>
      <c r="N37" s="93">
        <v>304</v>
      </c>
      <c r="O37" s="91">
        <v>24121801.880000003</v>
      </c>
      <c r="P37" s="91">
        <v>18091351.100000001</v>
      </c>
      <c r="Q37" s="185">
        <f t="shared" si="8"/>
        <v>0.35810010139473436</v>
      </c>
      <c r="R37" s="93">
        <v>0</v>
      </c>
      <c r="S37" s="91">
        <v>0</v>
      </c>
      <c r="T37" s="96">
        <v>0</v>
      </c>
      <c r="U37" s="93">
        <v>0</v>
      </c>
      <c r="V37" s="91">
        <v>0</v>
      </c>
      <c r="W37" s="96">
        <v>0</v>
      </c>
      <c r="X37" s="93">
        <v>304</v>
      </c>
      <c r="Y37" s="91">
        <v>24121801.880000003</v>
      </c>
      <c r="Z37" s="91">
        <v>18091351.100000001</v>
      </c>
      <c r="AA37" s="185">
        <f t="shared" si="2"/>
        <v>0.35810010139473436</v>
      </c>
      <c r="AB37" s="93">
        <v>0</v>
      </c>
      <c r="AC37" s="94">
        <v>0</v>
      </c>
      <c r="AD37" s="91">
        <v>0</v>
      </c>
      <c r="AE37" s="91">
        <v>0</v>
      </c>
      <c r="AF37" s="185">
        <f t="shared" si="3"/>
        <v>0</v>
      </c>
      <c r="AG37" s="94">
        <v>0</v>
      </c>
      <c r="AH37" s="96">
        <v>0</v>
      </c>
      <c r="AI37" s="93">
        <v>79</v>
      </c>
      <c r="AJ37" s="91">
        <v>5400824.8499999996</v>
      </c>
      <c r="AK37" s="91">
        <v>4050618.3099999996</v>
      </c>
      <c r="AL37" s="91">
        <v>0</v>
      </c>
      <c r="AM37" s="91">
        <v>0</v>
      </c>
      <c r="AN37" s="185">
        <f t="shared" si="4"/>
        <v>8.0177921036809402E-2</v>
      </c>
      <c r="AO37" s="93">
        <v>79</v>
      </c>
      <c r="AP37" s="91">
        <v>5400824.8499999996</v>
      </c>
      <c r="AQ37" s="91">
        <v>4050618.31</v>
      </c>
      <c r="AR37" s="185">
        <f t="shared" si="5"/>
        <v>8.0177921036809402E-2</v>
      </c>
      <c r="AS37" s="206"/>
      <c r="AT37" s="206"/>
    </row>
    <row r="38" spans="1:46" s="76" customFormat="1" ht="27.5" thickBot="1" x14ac:dyDescent="0.35">
      <c r="A38" s="156" t="s">
        <v>181</v>
      </c>
      <c r="B38" s="127">
        <f>B39+B42</f>
        <v>132305978.90062016</v>
      </c>
      <c r="C38" s="137">
        <v>57</v>
      </c>
      <c r="D38" s="138">
        <v>114238182.53</v>
      </c>
      <c r="E38" s="138">
        <v>89672395.458999991</v>
      </c>
      <c r="F38" s="186">
        <f t="shared" si="0"/>
        <v>0.8634393054588142</v>
      </c>
      <c r="G38" s="137">
        <v>56</v>
      </c>
      <c r="H38" s="138">
        <v>112397643.53</v>
      </c>
      <c r="I38" s="138">
        <v>88015910.358999997</v>
      </c>
      <c r="J38" s="186">
        <f t="shared" si="1"/>
        <v>0.84952807472461966</v>
      </c>
      <c r="K38" s="137">
        <v>3</v>
      </c>
      <c r="L38" s="138">
        <v>1073500</v>
      </c>
      <c r="M38" s="138">
        <v>966150</v>
      </c>
      <c r="N38" s="137">
        <v>51</v>
      </c>
      <c r="O38" s="138">
        <v>108320727.78999999</v>
      </c>
      <c r="P38" s="138">
        <v>84704304.960000008</v>
      </c>
      <c r="Q38" s="186">
        <f t="shared" ref="Q38" si="9">O38/B38</f>
        <v>0.81871377763935849</v>
      </c>
      <c r="R38" s="137">
        <v>1</v>
      </c>
      <c r="S38" s="138">
        <v>960000</v>
      </c>
      <c r="T38" s="138">
        <v>672000</v>
      </c>
      <c r="U38" s="137">
        <v>3</v>
      </c>
      <c r="V38" s="138">
        <v>591011.5</v>
      </c>
      <c r="W38" s="138">
        <v>531910.35</v>
      </c>
      <c r="X38" s="137">
        <v>50</v>
      </c>
      <c r="Y38" s="138">
        <v>106769716.28999999</v>
      </c>
      <c r="Z38" s="138">
        <v>83500394.609999985</v>
      </c>
      <c r="AA38" s="186">
        <f t="shared" si="2"/>
        <v>0.80699086448843416</v>
      </c>
      <c r="AB38" s="137">
        <v>46</v>
      </c>
      <c r="AC38" s="137">
        <v>100</v>
      </c>
      <c r="AD38" s="138">
        <v>42168269.789999999</v>
      </c>
      <c r="AE38" s="138">
        <v>35890181.142000005</v>
      </c>
      <c r="AF38" s="186">
        <f t="shared" si="3"/>
        <v>0.31871779446697662</v>
      </c>
      <c r="AG38" s="137">
        <v>1</v>
      </c>
      <c r="AH38" s="138">
        <v>139922.82999999999</v>
      </c>
      <c r="AI38" s="137">
        <v>43</v>
      </c>
      <c r="AJ38" s="138">
        <v>52713928.090000004</v>
      </c>
      <c r="AK38" s="138">
        <v>44207688.310000002</v>
      </c>
      <c r="AL38" s="138">
        <v>4000000</v>
      </c>
      <c r="AM38" s="138">
        <v>3200000</v>
      </c>
      <c r="AN38" s="186">
        <f t="shared" si="4"/>
        <v>0.39842438359943927</v>
      </c>
      <c r="AO38" s="137">
        <v>43</v>
      </c>
      <c r="AP38" s="138">
        <v>50559922.619999997</v>
      </c>
      <c r="AQ38" s="138">
        <v>42484483.93</v>
      </c>
      <c r="AR38" s="186">
        <f t="shared" si="5"/>
        <v>0.3821438988632358</v>
      </c>
      <c r="AS38" s="206"/>
      <c r="AT38" s="206"/>
    </row>
    <row r="39" spans="1:46" s="75" customFormat="1" x14ac:dyDescent="0.3">
      <c r="A39" s="161" t="s">
        <v>47</v>
      </c>
      <c r="B39" s="166">
        <v>91457679.243143588</v>
      </c>
      <c r="C39" s="139">
        <v>54</v>
      </c>
      <c r="D39" s="144">
        <v>77172494.349999994</v>
      </c>
      <c r="E39" s="144">
        <v>60019844.914999999</v>
      </c>
      <c r="F39" s="185">
        <f t="shared" si="0"/>
        <v>0.84380551735665732</v>
      </c>
      <c r="G39" s="147">
        <v>53</v>
      </c>
      <c r="H39" s="207">
        <v>75331955.349999994</v>
      </c>
      <c r="I39" s="207">
        <v>58363359.814999998</v>
      </c>
      <c r="J39" s="185">
        <f t="shared" si="1"/>
        <v>0.82368102901154128</v>
      </c>
      <c r="K39" s="141">
        <v>3</v>
      </c>
      <c r="L39" s="140">
        <v>1073500</v>
      </c>
      <c r="M39" s="142">
        <v>966150</v>
      </c>
      <c r="N39" s="141">
        <v>48</v>
      </c>
      <c r="O39" s="145">
        <v>72426887.549999997</v>
      </c>
      <c r="P39" s="145">
        <v>55989232.780000001</v>
      </c>
      <c r="Q39" s="185">
        <f t="shared" si="8"/>
        <v>0.79191696257074773</v>
      </c>
      <c r="R39" s="141">
        <v>1</v>
      </c>
      <c r="S39" s="140">
        <v>960000</v>
      </c>
      <c r="T39" s="142">
        <v>672000</v>
      </c>
      <c r="U39" s="141">
        <v>3</v>
      </c>
      <c r="V39" s="140">
        <v>591011.5</v>
      </c>
      <c r="W39" s="142">
        <v>531910.35</v>
      </c>
      <c r="X39" s="141">
        <v>47</v>
      </c>
      <c r="Y39" s="145">
        <v>70875876.049999997</v>
      </c>
      <c r="Z39" s="145">
        <v>54785322.429999992</v>
      </c>
      <c r="AA39" s="185">
        <f t="shared" si="2"/>
        <v>0.77495817340361206</v>
      </c>
      <c r="AB39" s="141">
        <v>44</v>
      </c>
      <c r="AC39" s="141">
        <v>96</v>
      </c>
      <c r="AD39" s="145">
        <v>21581253.099999998</v>
      </c>
      <c r="AE39" s="145">
        <v>19420567.789999999</v>
      </c>
      <c r="AF39" s="185">
        <f t="shared" si="3"/>
        <v>0.23596983083974224</v>
      </c>
      <c r="AG39" s="143">
        <v>1</v>
      </c>
      <c r="AH39" s="142">
        <v>139922.82999999999</v>
      </c>
      <c r="AI39" s="141">
        <v>40</v>
      </c>
      <c r="AJ39" s="145">
        <v>20391059.739999998</v>
      </c>
      <c r="AK39" s="145">
        <v>18349393.649999999</v>
      </c>
      <c r="AL39" s="145">
        <v>0</v>
      </c>
      <c r="AM39" s="145">
        <v>0</v>
      </c>
      <c r="AN39" s="185">
        <f t="shared" si="4"/>
        <v>0.22295623406088863</v>
      </c>
      <c r="AO39" s="141">
        <v>40</v>
      </c>
      <c r="AP39" s="145">
        <v>20391059.739999998</v>
      </c>
      <c r="AQ39" s="145">
        <v>18349393.649999999</v>
      </c>
      <c r="AR39" s="185">
        <f t="shared" si="5"/>
        <v>0.22295623406088863</v>
      </c>
      <c r="AS39" s="206"/>
      <c r="AT39" s="206"/>
    </row>
    <row r="40" spans="1:46" s="124" customFormat="1" ht="37.5" customHeight="1" outlineLevel="1" x14ac:dyDescent="0.3">
      <c r="A40" s="162" t="s">
        <v>48</v>
      </c>
      <c r="B40" s="168">
        <v>40135998.26467292</v>
      </c>
      <c r="C40" s="180">
        <v>50</v>
      </c>
      <c r="D40" s="181">
        <v>29995494.350000001</v>
      </c>
      <c r="E40" s="181">
        <v>26995944.915000003</v>
      </c>
      <c r="F40" s="185">
        <f t="shared" si="0"/>
        <v>0.74734641336681462</v>
      </c>
      <c r="G40" s="110">
        <v>49</v>
      </c>
      <c r="H40" s="109">
        <v>28154955.350000001</v>
      </c>
      <c r="I40" s="109">
        <v>25339459.815000001</v>
      </c>
      <c r="J40" s="185">
        <f t="shared" si="1"/>
        <v>0.70148885208572365</v>
      </c>
      <c r="K40" s="182">
        <v>3</v>
      </c>
      <c r="L40" s="181">
        <v>1073500</v>
      </c>
      <c r="M40" s="183">
        <v>966150</v>
      </c>
      <c r="N40" s="182">
        <v>45</v>
      </c>
      <c r="O40" s="181">
        <v>26452057.550000001</v>
      </c>
      <c r="P40" s="181">
        <v>23806851.779999997</v>
      </c>
      <c r="Q40" s="185">
        <f t="shared" si="8"/>
        <v>0.65906066109442429</v>
      </c>
      <c r="R40" s="182">
        <v>0</v>
      </c>
      <c r="S40" s="181">
        <v>0</v>
      </c>
      <c r="T40" s="183">
        <v>0</v>
      </c>
      <c r="U40" s="182">
        <v>3</v>
      </c>
      <c r="V40" s="181">
        <v>591011.5</v>
      </c>
      <c r="W40" s="183">
        <v>531910.35</v>
      </c>
      <c r="X40" s="182">
        <v>45</v>
      </c>
      <c r="Y40" s="181">
        <v>25861046.050000001</v>
      </c>
      <c r="Z40" s="181">
        <v>23274941.429999996</v>
      </c>
      <c r="AA40" s="185">
        <f t="shared" si="2"/>
        <v>0.64433543871169863</v>
      </c>
      <c r="AB40" s="182">
        <v>43</v>
      </c>
      <c r="AC40" s="184">
        <v>95</v>
      </c>
      <c r="AD40" s="181">
        <v>21568453.099999998</v>
      </c>
      <c r="AE40" s="181">
        <v>19411607.789999999</v>
      </c>
      <c r="AF40" s="185">
        <f t="shared" si="3"/>
        <v>0.53738424438253507</v>
      </c>
      <c r="AG40" s="184">
        <v>1</v>
      </c>
      <c r="AH40" s="183">
        <v>139922.82999999999</v>
      </c>
      <c r="AI40" s="182">
        <v>39</v>
      </c>
      <c r="AJ40" s="181">
        <v>20378259.739999998</v>
      </c>
      <c r="AK40" s="181">
        <v>18340433.649999999</v>
      </c>
      <c r="AL40" s="181">
        <v>0</v>
      </c>
      <c r="AM40" s="181">
        <v>0</v>
      </c>
      <c r="AN40" s="185">
        <f t="shared" si="4"/>
        <v>0.50773023273564932</v>
      </c>
      <c r="AO40" s="182">
        <v>39</v>
      </c>
      <c r="AP40" s="181">
        <v>20378259.739999998</v>
      </c>
      <c r="AQ40" s="181">
        <v>18340433.649999999</v>
      </c>
      <c r="AR40" s="185">
        <f t="shared" si="5"/>
        <v>0.50773023273564932</v>
      </c>
      <c r="AS40" s="206"/>
      <c r="AT40" s="206"/>
    </row>
    <row r="41" spans="1:46" s="124" customFormat="1" outlineLevel="1" x14ac:dyDescent="0.3">
      <c r="A41" s="162" t="s">
        <v>49</v>
      </c>
      <c r="B41" s="168">
        <v>51321680.978470668</v>
      </c>
      <c r="C41" s="118">
        <v>4</v>
      </c>
      <c r="D41" s="119">
        <v>47177000</v>
      </c>
      <c r="E41" s="119">
        <v>33023899.999999996</v>
      </c>
      <c r="F41" s="185">
        <f t="shared" si="0"/>
        <v>0.91924112968534</v>
      </c>
      <c r="G41" s="115">
        <v>4</v>
      </c>
      <c r="H41" s="114">
        <v>47177000</v>
      </c>
      <c r="I41" s="114">
        <v>33023899.999999996</v>
      </c>
      <c r="J41" s="185">
        <f t="shared" si="1"/>
        <v>0.91924112968534</v>
      </c>
      <c r="K41" s="120">
        <v>0</v>
      </c>
      <c r="L41" s="119">
        <v>0</v>
      </c>
      <c r="M41" s="121">
        <v>0</v>
      </c>
      <c r="N41" s="120">
        <v>3</v>
      </c>
      <c r="O41" s="119">
        <v>45974830</v>
      </c>
      <c r="P41" s="119">
        <v>32182381</v>
      </c>
      <c r="Q41" s="185">
        <f t="shared" si="8"/>
        <v>0.89581691642731542</v>
      </c>
      <c r="R41" s="120">
        <v>1</v>
      </c>
      <c r="S41" s="119">
        <v>960000</v>
      </c>
      <c r="T41" s="121">
        <v>672000</v>
      </c>
      <c r="U41" s="120">
        <v>0</v>
      </c>
      <c r="V41" s="119">
        <v>0</v>
      </c>
      <c r="W41" s="121">
        <v>0</v>
      </c>
      <c r="X41" s="120">
        <v>2</v>
      </c>
      <c r="Y41" s="119">
        <v>45014830</v>
      </c>
      <c r="Z41" s="181">
        <v>31510381</v>
      </c>
      <c r="AA41" s="185">
        <f t="shared" si="2"/>
        <v>0.87711137168097864</v>
      </c>
      <c r="AB41" s="120">
        <v>1</v>
      </c>
      <c r="AC41" s="122">
        <v>1</v>
      </c>
      <c r="AD41" s="119">
        <v>12800</v>
      </c>
      <c r="AE41" s="119">
        <v>8960</v>
      </c>
      <c r="AF41" s="185">
        <f t="shared" si="3"/>
        <v>2.4940726328448931E-4</v>
      </c>
      <c r="AG41" s="122">
        <v>0</v>
      </c>
      <c r="AH41" s="121">
        <v>0</v>
      </c>
      <c r="AI41" s="120">
        <v>1</v>
      </c>
      <c r="AJ41" s="119">
        <v>12800</v>
      </c>
      <c r="AK41" s="119">
        <v>8960</v>
      </c>
      <c r="AL41" s="119">
        <v>0</v>
      </c>
      <c r="AM41" s="119">
        <v>0</v>
      </c>
      <c r="AN41" s="185">
        <f t="shared" si="4"/>
        <v>2.4940726328448931E-4</v>
      </c>
      <c r="AO41" s="120">
        <v>1</v>
      </c>
      <c r="AP41" s="119">
        <v>12800</v>
      </c>
      <c r="AQ41" s="119">
        <v>8960</v>
      </c>
      <c r="AR41" s="185">
        <f t="shared" si="5"/>
        <v>2.4940726328448931E-4</v>
      </c>
      <c r="AS41" s="206"/>
      <c r="AT41" s="206"/>
    </row>
    <row r="42" spans="1:46" s="75" customFormat="1" ht="14" thickBot="1" x14ac:dyDescent="0.35">
      <c r="A42" s="163" t="s">
        <v>50</v>
      </c>
      <c r="B42" s="169">
        <v>40848299.657476574</v>
      </c>
      <c r="C42" s="118">
        <v>3</v>
      </c>
      <c r="D42" s="119">
        <v>37065688.18</v>
      </c>
      <c r="E42" s="119">
        <v>29652550.544</v>
      </c>
      <c r="F42" s="185">
        <f t="shared" si="0"/>
        <v>0.90739855736481723</v>
      </c>
      <c r="G42" s="115">
        <v>3</v>
      </c>
      <c r="H42" s="114">
        <v>37065688.18</v>
      </c>
      <c r="I42" s="114">
        <v>29652550.544</v>
      </c>
      <c r="J42" s="185">
        <f t="shared" si="1"/>
        <v>0.90739855736481723</v>
      </c>
      <c r="K42" s="120">
        <v>0</v>
      </c>
      <c r="L42" s="119">
        <v>0</v>
      </c>
      <c r="M42" s="121">
        <v>0</v>
      </c>
      <c r="N42" s="120">
        <v>3</v>
      </c>
      <c r="O42" s="119">
        <v>35893840.240000002</v>
      </c>
      <c r="P42" s="119">
        <v>28715072.18</v>
      </c>
      <c r="Q42" s="185">
        <f t="shared" si="8"/>
        <v>0.87871075518391273</v>
      </c>
      <c r="R42" s="120">
        <v>0</v>
      </c>
      <c r="S42" s="119">
        <v>0</v>
      </c>
      <c r="T42" s="121">
        <v>0</v>
      </c>
      <c r="U42" s="120">
        <v>0</v>
      </c>
      <c r="V42" s="119">
        <v>0</v>
      </c>
      <c r="W42" s="121">
        <v>0</v>
      </c>
      <c r="X42" s="120">
        <v>3</v>
      </c>
      <c r="Y42" s="119">
        <v>35893840.240000002</v>
      </c>
      <c r="Z42" s="119">
        <v>28715072.18</v>
      </c>
      <c r="AA42" s="185">
        <f t="shared" si="2"/>
        <v>0.87871075518391273</v>
      </c>
      <c r="AB42" s="120">
        <v>2</v>
      </c>
      <c r="AC42" s="122">
        <v>4</v>
      </c>
      <c r="AD42" s="119">
        <v>20587016.690000001</v>
      </c>
      <c r="AE42" s="119">
        <v>16469613.352000002</v>
      </c>
      <c r="AF42" s="185">
        <f t="shared" si="3"/>
        <v>0.50398711482797065</v>
      </c>
      <c r="AG42" s="122">
        <v>0</v>
      </c>
      <c r="AH42" s="121">
        <v>0</v>
      </c>
      <c r="AI42" s="120">
        <v>3</v>
      </c>
      <c r="AJ42" s="119">
        <v>32322868.350000001</v>
      </c>
      <c r="AK42" s="119">
        <v>25858294.66</v>
      </c>
      <c r="AL42" s="119">
        <v>4000000</v>
      </c>
      <c r="AM42" s="119">
        <v>3200000</v>
      </c>
      <c r="AN42" s="185">
        <f t="shared" si="4"/>
        <v>0.79129042386183779</v>
      </c>
      <c r="AO42" s="120">
        <v>3</v>
      </c>
      <c r="AP42" s="119">
        <v>30168862.879999999</v>
      </c>
      <c r="AQ42" s="119">
        <v>24135090.280000001</v>
      </c>
      <c r="AR42" s="185">
        <f t="shared" si="5"/>
        <v>0.73855859688098702</v>
      </c>
      <c r="AS42" s="206"/>
      <c r="AT42" s="206"/>
    </row>
    <row r="43" spans="1:46" s="76" customFormat="1" ht="27.5" thickBot="1" x14ac:dyDescent="0.35">
      <c r="A43" s="156" t="s">
        <v>182</v>
      </c>
      <c r="B43" s="127">
        <f>SUM(B44:B46)</f>
        <v>415247657.4680295</v>
      </c>
      <c r="C43" s="137">
        <v>3193</v>
      </c>
      <c r="D43" s="138">
        <v>462219601.56000006</v>
      </c>
      <c r="E43" s="138">
        <v>392507031.83000004</v>
      </c>
      <c r="F43" s="186">
        <f t="shared" si="0"/>
        <v>1.1131179026472582</v>
      </c>
      <c r="G43" s="137">
        <v>3166</v>
      </c>
      <c r="H43" s="138">
        <v>458961717.50000006</v>
      </c>
      <c r="I43" s="138">
        <v>389610330.37900007</v>
      </c>
      <c r="J43" s="186">
        <f t="shared" si="1"/>
        <v>1.1052722616149524</v>
      </c>
      <c r="K43" s="137">
        <v>796</v>
      </c>
      <c r="L43" s="138">
        <v>116436111.91000001</v>
      </c>
      <c r="M43" s="138">
        <v>98969483.596499994</v>
      </c>
      <c r="N43" s="137">
        <v>2071</v>
      </c>
      <c r="O43" s="138">
        <v>298933167.49999994</v>
      </c>
      <c r="P43" s="138">
        <v>254093191.972</v>
      </c>
      <c r="Q43" s="186">
        <f t="shared" si="8"/>
        <v>0.71989127963476884</v>
      </c>
      <c r="R43" s="137">
        <v>122</v>
      </c>
      <c r="S43" s="138">
        <v>18966292.5</v>
      </c>
      <c r="T43" s="138">
        <v>16121348.6</v>
      </c>
      <c r="U43" s="137">
        <v>285</v>
      </c>
      <c r="V43" s="138">
        <v>3962573.5399999996</v>
      </c>
      <c r="W43" s="138">
        <v>3368187.7159999995</v>
      </c>
      <c r="X43" s="137">
        <v>1949</v>
      </c>
      <c r="Y43" s="138">
        <v>276004301.45999998</v>
      </c>
      <c r="Z43" s="138">
        <v>234603655.65499997</v>
      </c>
      <c r="AA43" s="186">
        <f t="shared" si="2"/>
        <v>0.66467395178803612</v>
      </c>
      <c r="AB43" s="137">
        <v>1518</v>
      </c>
      <c r="AC43" s="137">
        <v>1633</v>
      </c>
      <c r="AD43" s="138">
        <v>209040221.17999998</v>
      </c>
      <c r="AE43" s="138">
        <v>177684187.51299998</v>
      </c>
      <c r="AF43" s="186">
        <f t="shared" si="3"/>
        <v>0.50341095830527183</v>
      </c>
      <c r="AG43" s="137">
        <v>26</v>
      </c>
      <c r="AH43" s="138">
        <v>4249927.91</v>
      </c>
      <c r="AI43" s="137">
        <v>1553</v>
      </c>
      <c r="AJ43" s="138">
        <v>217746707.33999997</v>
      </c>
      <c r="AK43" s="138">
        <v>185084699.72</v>
      </c>
      <c r="AL43" s="138">
        <v>113051783.72</v>
      </c>
      <c r="AM43" s="138">
        <v>96094015.660000011</v>
      </c>
      <c r="AN43" s="186">
        <f t="shared" si="4"/>
        <v>0.52437793067325034</v>
      </c>
      <c r="AO43" s="137">
        <v>1277</v>
      </c>
      <c r="AP43" s="138">
        <v>171862167.57999998</v>
      </c>
      <c r="AQ43" s="138">
        <v>146082840.873</v>
      </c>
      <c r="AR43" s="186">
        <f t="shared" si="5"/>
        <v>0.41387871668663634</v>
      </c>
      <c r="AS43" s="206"/>
      <c r="AT43" s="206"/>
    </row>
    <row r="44" spans="1:46" s="113" customFormat="1" x14ac:dyDescent="0.3">
      <c r="A44" s="157" t="s">
        <v>52</v>
      </c>
      <c r="B44" s="166">
        <v>109348.50715529412</v>
      </c>
      <c r="C44" s="200">
        <v>5</v>
      </c>
      <c r="D44" s="146">
        <v>99811</v>
      </c>
      <c r="E44" s="146">
        <v>84839.35</v>
      </c>
      <c r="F44" s="201">
        <f t="shared" si="0"/>
        <v>0.91277880783731979</v>
      </c>
      <c r="G44" s="147">
        <v>5</v>
      </c>
      <c r="H44" s="146">
        <v>99811</v>
      </c>
      <c r="I44" s="146">
        <v>84839.35</v>
      </c>
      <c r="J44" s="201">
        <f t="shared" si="1"/>
        <v>0.91277880783731979</v>
      </c>
      <c r="K44" s="147">
        <v>0</v>
      </c>
      <c r="L44" s="146">
        <v>0</v>
      </c>
      <c r="M44" s="148">
        <v>0</v>
      </c>
      <c r="N44" s="147">
        <v>5</v>
      </c>
      <c r="O44" s="146">
        <v>99811</v>
      </c>
      <c r="P44" s="146">
        <v>84839.35</v>
      </c>
      <c r="Q44" s="201">
        <f t="shared" si="8"/>
        <v>0.91277880783731979</v>
      </c>
      <c r="R44" s="147">
        <v>0</v>
      </c>
      <c r="S44" s="146">
        <v>0</v>
      </c>
      <c r="T44" s="148">
        <v>0</v>
      </c>
      <c r="U44" s="147">
        <v>0</v>
      </c>
      <c r="V44" s="146">
        <v>0</v>
      </c>
      <c r="W44" s="148">
        <v>0</v>
      </c>
      <c r="X44" s="147">
        <v>5</v>
      </c>
      <c r="Y44" s="146">
        <v>99811</v>
      </c>
      <c r="Z44" s="146">
        <v>84839.35</v>
      </c>
      <c r="AA44" s="201">
        <f t="shared" si="2"/>
        <v>0.91277880783731979</v>
      </c>
      <c r="AB44" s="147">
        <v>5</v>
      </c>
      <c r="AC44" s="149">
        <v>5</v>
      </c>
      <c r="AD44" s="146">
        <v>99811</v>
      </c>
      <c r="AE44" s="146">
        <v>84839.35</v>
      </c>
      <c r="AF44" s="201">
        <f t="shared" si="3"/>
        <v>0.91277880783731979</v>
      </c>
      <c r="AG44" s="149">
        <v>0</v>
      </c>
      <c r="AH44" s="148">
        <v>0</v>
      </c>
      <c r="AI44" s="147">
        <v>5</v>
      </c>
      <c r="AJ44" s="146">
        <v>99811</v>
      </c>
      <c r="AK44" s="146">
        <v>84839.35</v>
      </c>
      <c r="AL44" s="146">
        <v>0</v>
      </c>
      <c r="AM44" s="146">
        <v>0</v>
      </c>
      <c r="AN44" s="201">
        <f t="shared" si="4"/>
        <v>0.91277880783731979</v>
      </c>
      <c r="AO44" s="147">
        <v>5</v>
      </c>
      <c r="AP44" s="146">
        <v>99811</v>
      </c>
      <c r="AQ44" s="146">
        <v>84839.35</v>
      </c>
      <c r="AR44" s="201">
        <f t="shared" si="5"/>
        <v>0.91277880783731979</v>
      </c>
      <c r="AS44" s="206"/>
      <c r="AT44" s="206"/>
    </row>
    <row r="45" spans="1:46" s="113" customFormat="1" x14ac:dyDescent="0.3">
      <c r="A45" s="158" t="s">
        <v>53</v>
      </c>
      <c r="B45" s="167">
        <v>402291867.51129067</v>
      </c>
      <c r="C45" s="202">
        <v>3111</v>
      </c>
      <c r="D45" s="109">
        <v>456179823.30000007</v>
      </c>
      <c r="E45" s="109">
        <v>387373220.34750003</v>
      </c>
      <c r="F45" s="201">
        <f t="shared" si="0"/>
        <v>1.133952386664135</v>
      </c>
      <c r="G45" s="110">
        <v>3084</v>
      </c>
      <c r="H45" s="109">
        <v>452921939.24000007</v>
      </c>
      <c r="I45" s="109">
        <v>384604018.89650005</v>
      </c>
      <c r="J45" s="201">
        <f t="shared" si="1"/>
        <v>1.1258540771453414</v>
      </c>
      <c r="K45" s="110">
        <v>790</v>
      </c>
      <c r="L45" s="109">
        <v>115496111.91000001</v>
      </c>
      <c r="M45" s="111">
        <v>98170483.596499994</v>
      </c>
      <c r="N45" s="110">
        <v>1997</v>
      </c>
      <c r="O45" s="109">
        <v>294118803.22999996</v>
      </c>
      <c r="P45" s="109">
        <v>250000982.352</v>
      </c>
      <c r="Q45" s="201">
        <f t="shared" si="8"/>
        <v>0.73110800138594711</v>
      </c>
      <c r="R45" s="110">
        <v>121</v>
      </c>
      <c r="S45" s="109">
        <v>18911292.5</v>
      </c>
      <c r="T45" s="111">
        <v>16074598.6</v>
      </c>
      <c r="U45" s="110">
        <v>268</v>
      </c>
      <c r="V45" s="109">
        <v>3869205.6499999994</v>
      </c>
      <c r="W45" s="111">
        <v>3288825.0059999996</v>
      </c>
      <c r="X45" s="110">
        <v>1876</v>
      </c>
      <c r="Y45" s="109">
        <v>271338305.07999998</v>
      </c>
      <c r="Z45" s="109">
        <v>230637558.74499997</v>
      </c>
      <c r="AA45" s="201">
        <f t="shared" si="2"/>
        <v>0.67448120877657225</v>
      </c>
      <c r="AB45" s="110">
        <v>1458</v>
      </c>
      <c r="AC45" s="112">
        <v>1572</v>
      </c>
      <c r="AD45" s="109">
        <v>205864730.03999999</v>
      </c>
      <c r="AE45" s="109">
        <v>174985020.05399999</v>
      </c>
      <c r="AF45" s="201">
        <f t="shared" si="3"/>
        <v>0.51172978293980109</v>
      </c>
      <c r="AG45" s="112">
        <v>26</v>
      </c>
      <c r="AH45" s="111">
        <v>4249927.91</v>
      </c>
      <c r="AI45" s="110">
        <v>1490</v>
      </c>
      <c r="AJ45" s="109">
        <v>214318467.83999997</v>
      </c>
      <c r="AK45" s="146">
        <v>182170696.19</v>
      </c>
      <c r="AL45" s="109">
        <v>110863965.81</v>
      </c>
      <c r="AM45" s="109">
        <v>94234370.440000013</v>
      </c>
      <c r="AN45" s="201">
        <f t="shared" si="4"/>
        <v>0.53274372451485097</v>
      </c>
      <c r="AO45" s="110">
        <v>1221</v>
      </c>
      <c r="AP45" s="109">
        <v>168840650.04999998</v>
      </c>
      <c r="AQ45" s="109">
        <v>143514551.023</v>
      </c>
      <c r="AR45" s="201">
        <f t="shared" si="5"/>
        <v>0.41969690089561984</v>
      </c>
      <c r="AS45" s="206"/>
      <c r="AT45" s="206"/>
    </row>
    <row r="46" spans="1:46" s="113" customFormat="1" ht="33.75" customHeight="1" thickBot="1" x14ac:dyDescent="0.35">
      <c r="A46" s="160" t="s">
        <v>54</v>
      </c>
      <c r="B46" s="169">
        <v>12846441.449583532</v>
      </c>
      <c r="C46" s="203">
        <v>77</v>
      </c>
      <c r="D46" s="114">
        <v>5939967.2599999998</v>
      </c>
      <c r="E46" s="109">
        <v>5048972.1325000003</v>
      </c>
      <c r="F46" s="201">
        <f t="shared" si="0"/>
        <v>0.46238230900842714</v>
      </c>
      <c r="G46" s="115">
        <v>77</v>
      </c>
      <c r="H46" s="114">
        <v>5939967.2599999998</v>
      </c>
      <c r="I46" s="114">
        <v>4921472.1325000003</v>
      </c>
      <c r="J46" s="201">
        <f t="shared" si="1"/>
        <v>0.46238230900842714</v>
      </c>
      <c r="K46" s="115">
        <v>6</v>
      </c>
      <c r="L46" s="114">
        <v>940000</v>
      </c>
      <c r="M46" s="116">
        <v>799000</v>
      </c>
      <c r="N46" s="115">
        <v>69</v>
      </c>
      <c r="O46" s="114">
        <v>4714553.2699999996</v>
      </c>
      <c r="P46" s="114">
        <v>4007370.27</v>
      </c>
      <c r="Q46" s="201">
        <f t="shared" si="8"/>
        <v>0.36699293640986003</v>
      </c>
      <c r="R46" s="115">
        <v>1</v>
      </c>
      <c r="S46" s="114">
        <v>55000</v>
      </c>
      <c r="T46" s="116">
        <v>46750</v>
      </c>
      <c r="U46" s="115">
        <v>17</v>
      </c>
      <c r="V46" s="114">
        <v>93367.89</v>
      </c>
      <c r="W46" s="116">
        <v>79362.709999999992</v>
      </c>
      <c r="X46" s="115">
        <v>68</v>
      </c>
      <c r="Y46" s="114">
        <v>4566185.38</v>
      </c>
      <c r="Z46" s="114">
        <v>3881257.56</v>
      </c>
      <c r="AA46" s="201">
        <f t="shared" si="2"/>
        <v>0.35544359875224674</v>
      </c>
      <c r="AB46" s="115">
        <v>55</v>
      </c>
      <c r="AC46" s="117">
        <v>56</v>
      </c>
      <c r="AD46" s="114">
        <v>3075680.14</v>
      </c>
      <c r="AE46" s="114">
        <v>2614328.1089999997</v>
      </c>
      <c r="AF46" s="201">
        <f t="shared" si="3"/>
        <v>0.23941884233627284</v>
      </c>
      <c r="AG46" s="117">
        <v>0</v>
      </c>
      <c r="AH46" s="116">
        <v>0</v>
      </c>
      <c r="AI46" s="115">
        <v>58</v>
      </c>
      <c r="AJ46" s="114">
        <v>3328428.5</v>
      </c>
      <c r="AK46" s="114">
        <v>2829164.18</v>
      </c>
      <c r="AL46" s="114">
        <v>2187817.91</v>
      </c>
      <c r="AM46" s="114">
        <v>1859645.2199999997</v>
      </c>
      <c r="AN46" s="201">
        <f t="shared" si="4"/>
        <v>0.25909342389194512</v>
      </c>
      <c r="AO46" s="115">
        <v>51</v>
      </c>
      <c r="AP46" s="114">
        <v>2921706.53</v>
      </c>
      <c r="AQ46" s="114">
        <v>2483450.5</v>
      </c>
      <c r="AR46" s="201">
        <f t="shared" si="5"/>
        <v>0.22743314103492204</v>
      </c>
      <c r="AS46" s="206"/>
      <c r="AT46" s="206"/>
    </row>
    <row r="47" spans="1:46" s="76" customFormat="1" ht="48" customHeight="1" thickBot="1" x14ac:dyDescent="0.35">
      <c r="A47" s="156" t="s">
        <v>183</v>
      </c>
      <c r="B47" s="127">
        <f>SUM(B48:B51)</f>
        <v>498961268.02292407</v>
      </c>
      <c r="C47" s="137">
        <v>370</v>
      </c>
      <c r="D47" s="138">
        <v>529631759.44999999</v>
      </c>
      <c r="E47" s="138">
        <v>397223819.58749998</v>
      </c>
      <c r="F47" s="186">
        <f t="shared" si="0"/>
        <v>1.0614686818249524</v>
      </c>
      <c r="G47" s="137">
        <v>269</v>
      </c>
      <c r="H47" s="138">
        <v>385958870.64999998</v>
      </c>
      <c r="I47" s="138">
        <v>289469152.98749995</v>
      </c>
      <c r="J47" s="186">
        <f t="shared" si="1"/>
        <v>0.77352471100475806</v>
      </c>
      <c r="K47" s="137">
        <v>103</v>
      </c>
      <c r="L47" s="138">
        <v>144305611.16</v>
      </c>
      <c r="M47" s="138">
        <v>108229208.36999999</v>
      </c>
      <c r="N47" s="137">
        <v>179</v>
      </c>
      <c r="O47" s="138">
        <v>243625148.69999999</v>
      </c>
      <c r="P47" s="138">
        <v>182718861.19999999</v>
      </c>
      <c r="Q47" s="186">
        <f t="shared" si="8"/>
        <v>0.4882646496096506</v>
      </c>
      <c r="R47" s="137">
        <v>4</v>
      </c>
      <c r="S47" s="138">
        <v>1253031.04</v>
      </c>
      <c r="T47" s="138">
        <v>939773.28</v>
      </c>
      <c r="U47" s="137">
        <v>14</v>
      </c>
      <c r="V47" s="138">
        <v>1209248.5899999999</v>
      </c>
      <c r="W47" s="138">
        <v>906936.44249999989</v>
      </c>
      <c r="X47" s="137">
        <v>175</v>
      </c>
      <c r="Y47" s="138">
        <v>241162869.06999999</v>
      </c>
      <c r="Z47" s="138">
        <v>180872151.47750002</v>
      </c>
      <c r="AA47" s="186">
        <f t="shared" si="2"/>
        <v>0.48332983845736122</v>
      </c>
      <c r="AB47" s="137">
        <v>86</v>
      </c>
      <c r="AC47" s="137">
        <v>119</v>
      </c>
      <c r="AD47" s="138">
        <v>88569221.170000017</v>
      </c>
      <c r="AE47" s="138">
        <v>66426915.877500005</v>
      </c>
      <c r="AF47" s="186">
        <f t="shared" si="3"/>
        <v>0.17750720716448642</v>
      </c>
      <c r="AG47" s="137">
        <v>1</v>
      </c>
      <c r="AH47" s="138">
        <v>32938.699999999997</v>
      </c>
      <c r="AI47" s="137">
        <v>156</v>
      </c>
      <c r="AJ47" s="138">
        <v>173184061.05000001</v>
      </c>
      <c r="AK47" s="138">
        <v>129888045.41</v>
      </c>
      <c r="AL47" s="138">
        <v>51746965.310000002</v>
      </c>
      <c r="AM47" s="138">
        <v>38810223.879999995</v>
      </c>
      <c r="AN47" s="186">
        <f t="shared" si="4"/>
        <v>0.34708918737564881</v>
      </c>
      <c r="AO47" s="137">
        <v>142</v>
      </c>
      <c r="AP47" s="138">
        <v>145887331.21000001</v>
      </c>
      <c r="AQ47" s="138">
        <v>109415498.02000001</v>
      </c>
      <c r="AR47" s="186">
        <f t="shared" si="5"/>
        <v>0.2923820756429884</v>
      </c>
      <c r="AS47" s="206"/>
      <c r="AT47" s="206"/>
    </row>
    <row r="48" spans="1:46" x14ac:dyDescent="0.3">
      <c r="A48" s="157" t="s">
        <v>56</v>
      </c>
      <c r="B48" s="166">
        <v>78565613.763245329</v>
      </c>
      <c r="C48" s="131">
        <v>38</v>
      </c>
      <c r="D48" s="132">
        <v>75567751.280000001</v>
      </c>
      <c r="E48" s="132">
        <v>56675813.459999993</v>
      </c>
      <c r="F48" s="185">
        <f t="shared" si="0"/>
        <v>0.96184256267278356</v>
      </c>
      <c r="G48" s="134">
        <v>35</v>
      </c>
      <c r="H48" s="132">
        <v>75312127.459999993</v>
      </c>
      <c r="I48" s="132">
        <v>56484095.594999999</v>
      </c>
      <c r="J48" s="185">
        <f t="shared" si="1"/>
        <v>0.95858892780944094</v>
      </c>
      <c r="K48" s="134">
        <v>2</v>
      </c>
      <c r="L48" s="132">
        <v>85531</v>
      </c>
      <c r="M48" s="135">
        <v>64148.25</v>
      </c>
      <c r="N48" s="134">
        <v>25</v>
      </c>
      <c r="O48" s="132">
        <v>35050022.740000002</v>
      </c>
      <c r="P48" s="132">
        <v>26287516.98</v>
      </c>
      <c r="Q48" s="185">
        <f t="shared" si="8"/>
        <v>0.44612421466752611</v>
      </c>
      <c r="R48" s="134">
        <v>1</v>
      </c>
      <c r="S48" s="132">
        <v>34698.800000000003</v>
      </c>
      <c r="T48" s="135">
        <v>26024.1</v>
      </c>
      <c r="U48" s="134">
        <v>3</v>
      </c>
      <c r="V48" s="132">
        <v>678096.42999999993</v>
      </c>
      <c r="W48" s="135">
        <v>508572.32250000001</v>
      </c>
      <c r="X48" s="134">
        <v>24</v>
      </c>
      <c r="Y48" s="132">
        <v>34337227.509999998</v>
      </c>
      <c r="Z48" s="132">
        <v>25752920.557500001</v>
      </c>
      <c r="AA48" s="185">
        <f t="shared" si="2"/>
        <v>0.43705160394309406</v>
      </c>
      <c r="AB48" s="134">
        <v>23</v>
      </c>
      <c r="AC48" s="136">
        <v>32</v>
      </c>
      <c r="AD48" s="132">
        <v>29702392.020000003</v>
      </c>
      <c r="AE48" s="132">
        <v>22276794.015000001</v>
      </c>
      <c r="AF48" s="185">
        <f t="shared" si="3"/>
        <v>0.37805842272813017</v>
      </c>
      <c r="AG48" s="136">
        <v>1</v>
      </c>
      <c r="AH48" s="135">
        <v>32938.699999999997</v>
      </c>
      <c r="AI48" s="134">
        <v>19</v>
      </c>
      <c r="AJ48" s="132">
        <v>30286526.190000001</v>
      </c>
      <c r="AK48" s="132">
        <v>22714894.560000002</v>
      </c>
      <c r="AL48" s="132">
        <v>12259050.67</v>
      </c>
      <c r="AM48" s="132">
        <v>9194288</v>
      </c>
      <c r="AN48" s="185">
        <f t="shared" si="4"/>
        <v>0.38549340785737851</v>
      </c>
      <c r="AO48" s="134">
        <v>16</v>
      </c>
      <c r="AP48" s="132">
        <v>22608861.66</v>
      </c>
      <c r="AQ48" s="132">
        <v>16956646.16</v>
      </c>
      <c r="AR48" s="185">
        <f t="shared" si="5"/>
        <v>0.28777044532651391</v>
      </c>
      <c r="AS48" s="206"/>
      <c r="AT48" s="206"/>
    </row>
    <row r="49" spans="1:46" x14ac:dyDescent="0.3">
      <c r="A49" s="158" t="s">
        <v>57</v>
      </c>
      <c r="B49" s="167">
        <v>11267175.281400001</v>
      </c>
      <c r="C49" s="69">
        <v>0</v>
      </c>
      <c r="D49" s="70">
        <v>0</v>
      </c>
      <c r="E49" s="70">
        <v>0</v>
      </c>
      <c r="F49" s="185">
        <f t="shared" si="0"/>
        <v>0</v>
      </c>
      <c r="G49" s="72">
        <v>0</v>
      </c>
      <c r="H49" s="70">
        <v>0</v>
      </c>
      <c r="I49" s="70">
        <v>0</v>
      </c>
      <c r="J49" s="185">
        <f t="shared" si="1"/>
        <v>0</v>
      </c>
      <c r="K49" s="72">
        <v>0</v>
      </c>
      <c r="L49" s="70">
        <v>0</v>
      </c>
      <c r="M49" s="71">
        <v>0</v>
      </c>
      <c r="N49" s="72">
        <v>0</v>
      </c>
      <c r="O49" s="70">
        <v>0</v>
      </c>
      <c r="P49" s="70">
        <v>0</v>
      </c>
      <c r="Q49" s="185">
        <f t="shared" si="8"/>
        <v>0</v>
      </c>
      <c r="R49" s="72">
        <v>0</v>
      </c>
      <c r="S49" s="70">
        <v>0</v>
      </c>
      <c r="T49" s="71">
        <v>0</v>
      </c>
      <c r="U49" s="72">
        <v>0</v>
      </c>
      <c r="V49" s="70">
        <v>0</v>
      </c>
      <c r="W49" s="71">
        <v>0</v>
      </c>
      <c r="X49" s="72">
        <v>0</v>
      </c>
      <c r="Y49" s="70">
        <v>0</v>
      </c>
      <c r="Z49" s="70">
        <v>0</v>
      </c>
      <c r="AA49" s="185">
        <f t="shared" si="2"/>
        <v>0</v>
      </c>
      <c r="AB49" s="72">
        <v>0</v>
      </c>
      <c r="AC49" s="73">
        <v>0</v>
      </c>
      <c r="AD49" s="70">
        <v>0</v>
      </c>
      <c r="AE49" s="70">
        <v>0</v>
      </c>
      <c r="AF49" s="185">
        <f t="shared" si="3"/>
        <v>0</v>
      </c>
      <c r="AG49" s="73">
        <v>0</v>
      </c>
      <c r="AH49" s="71">
        <v>0</v>
      </c>
      <c r="AI49" s="72">
        <v>0</v>
      </c>
      <c r="AJ49" s="70">
        <v>0</v>
      </c>
      <c r="AK49" s="70">
        <v>0</v>
      </c>
      <c r="AL49" s="70">
        <v>0</v>
      </c>
      <c r="AM49" s="70">
        <v>0</v>
      </c>
      <c r="AN49" s="185">
        <f t="shared" si="4"/>
        <v>0</v>
      </c>
      <c r="AO49" s="72">
        <v>0</v>
      </c>
      <c r="AP49" s="70">
        <v>0</v>
      </c>
      <c r="AQ49" s="70">
        <v>0</v>
      </c>
      <c r="AR49" s="185">
        <f t="shared" si="5"/>
        <v>0</v>
      </c>
      <c r="AS49" s="206"/>
      <c r="AT49" s="206"/>
    </row>
    <row r="50" spans="1:46" x14ac:dyDescent="0.3">
      <c r="A50" s="158" t="s">
        <v>58</v>
      </c>
      <c r="B50" s="167">
        <v>81714591.816025347</v>
      </c>
      <c r="C50" s="69">
        <v>35</v>
      </c>
      <c r="D50" s="70">
        <v>76494294.540000007</v>
      </c>
      <c r="E50" s="70">
        <v>57370720.905000001</v>
      </c>
      <c r="F50" s="185">
        <f t="shared" si="0"/>
        <v>0.93611548243698661</v>
      </c>
      <c r="G50" s="72">
        <v>24</v>
      </c>
      <c r="H50" s="70">
        <v>67644333.709999993</v>
      </c>
      <c r="I50" s="70">
        <v>50733250.282499999</v>
      </c>
      <c r="J50" s="185">
        <f t="shared" si="1"/>
        <v>0.82781217169017318</v>
      </c>
      <c r="K50" s="72">
        <v>10</v>
      </c>
      <c r="L50" s="70">
        <v>8819960.8300000001</v>
      </c>
      <c r="M50" s="71">
        <v>6614970.6225000005</v>
      </c>
      <c r="N50" s="72">
        <v>20</v>
      </c>
      <c r="O50" s="70">
        <v>61031876.239999995</v>
      </c>
      <c r="P50" s="70">
        <v>45773907.109999999</v>
      </c>
      <c r="Q50" s="185">
        <f t="shared" si="8"/>
        <v>0.74689079249650991</v>
      </c>
      <c r="R50" s="72">
        <v>1</v>
      </c>
      <c r="S50" s="70">
        <v>30000</v>
      </c>
      <c r="T50" s="71">
        <v>22500</v>
      </c>
      <c r="U50" s="72">
        <v>1</v>
      </c>
      <c r="V50" s="70">
        <v>152632.85</v>
      </c>
      <c r="W50" s="71">
        <v>114474.63750000001</v>
      </c>
      <c r="X50" s="72">
        <v>19</v>
      </c>
      <c r="Y50" s="70">
        <v>60849243.390000001</v>
      </c>
      <c r="Z50" s="70">
        <v>45636932.472499996</v>
      </c>
      <c r="AA50" s="185">
        <f t="shared" si="2"/>
        <v>0.74465578347374961</v>
      </c>
      <c r="AB50" s="72">
        <v>11</v>
      </c>
      <c r="AC50" s="73">
        <v>15</v>
      </c>
      <c r="AD50" s="70">
        <v>16746170.77</v>
      </c>
      <c r="AE50" s="70">
        <v>12559628.077500001</v>
      </c>
      <c r="AF50" s="185">
        <f t="shared" si="3"/>
        <v>0.20493488859006753</v>
      </c>
      <c r="AG50" s="73">
        <v>0</v>
      </c>
      <c r="AH50" s="71">
        <v>0</v>
      </c>
      <c r="AI50" s="72">
        <v>14</v>
      </c>
      <c r="AJ50" s="70">
        <v>27235915.840000004</v>
      </c>
      <c r="AK50" s="70">
        <v>20426936.829999998</v>
      </c>
      <c r="AL50" s="70">
        <v>26583798.840000004</v>
      </c>
      <c r="AM50" s="70">
        <v>19937849.09</v>
      </c>
      <c r="AN50" s="185">
        <f t="shared" si="4"/>
        <v>0.33330541381543888</v>
      </c>
      <c r="AO50" s="72">
        <v>8</v>
      </c>
      <c r="AP50" s="70">
        <v>15850403.800000001</v>
      </c>
      <c r="AQ50" s="70">
        <v>11887802.800000001</v>
      </c>
      <c r="AR50" s="185">
        <f t="shared" si="5"/>
        <v>0.19397274645495469</v>
      </c>
      <c r="AS50" s="206"/>
      <c r="AT50" s="206"/>
    </row>
    <row r="51" spans="1:46" ht="27.5" thickBot="1" x14ac:dyDescent="0.35">
      <c r="A51" s="160" t="s">
        <v>59</v>
      </c>
      <c r="B51" s="169">
        <v>327413887.16225338</v>
      </c>
      <c r="C51" s="95">
        <v>297</v>
      </c>
      <c r="D51" s="91">
        <v>377569713.63</v>
      </c>
      <c r="E51" s="91">
        <v>283177285.22249997</v>
      </c>
      <c r="F51" s="185">
        <f t="shared" si="0"/>
        <v>1.1531878409387424</v>
      </c>
      <c r="G51" s="93">
        <v>210</v>
      </c>
      <c r="H51" s="91">
        <v>243002409.47999999</v>
      </c>
      <c r="I51" s="91">
        <v>182251807.10999998</v>
      </c>
      <c r="J51" s="185">
        <f t="shared" si="1"/>
        <v>0.74218724070056807</v>
      </c>
      <c r="K51" s="93">
        <v>91</v>
      </c>
      <c r="L51" s="91">
        <v>135400119.32999998</v>
      </c>
      <c r="M51" s="96">
        <v>101550089.49749999</v>
      </c>
      <c r="N51" s="93">
        <v>134</v>
      </c>
      <c r="O51" s="91">
        <v>147543249.72</v>
      </c>
      <c r="P51" s="91">
        <v>110657437.11</v>
      </c>
      <c r="Q51" s="185">
        <f t="shared" si="8"/>
        <v>0.45063222882444015</v>
      </c>
      <c r="R51" s="93">
        <v>2</v>
      </c>
      <c r="S51" s="91">
        <v>1188332.24</v>
      </c>
      <c r="T51" s="96">
        <v>891249.18</v>
      </c>
      <c r="U51" s="93">
        <v>10</v>
      </c>
      <c r="V51" s="91">
        <v>378519.31</v>
      </c>
      <c r="W51" s="96">
        <v>283889.48249999998</v>
      </c>
      <c r="X51" s="93">
        <v>132</v>
      </c>
      <c r="Y51" s="91">
        <v>145976398.16999999</v>
      </c>
      <c r="Z51" s="91">
        <v>109482298.44750001</v>
      </c>
      <c r="AA51" s="185">
        <f t="shared" si="2"/>
        <v>0.44584669097331187</v>
      </c>
      <c r="AB51" s="93">
        <v>52</v>
      </c>
      <c r="AC51" s="94">
        <v>72</v>
      </c>
      <c r="AD51" s="91">
        <v>42120658.380000003</v>
      </c>
      <c r="AE51" s="91">
        <v>31590493.785000004</v>
      </c>
      <c r="AF51" s="185">
        <f t="shared" si="3"/>
        <v>0.12864652365562818</v>
      </c>
      <c r="AG51" s="94">
        <v>0</v>
      </c>
      <c r="AH51" s="96">
        <v>0</v>
      </c>
      <c r="AI51" s="93">
        <v>123</v>
      </c>
      <c r="AJ51" s="91">
        <v>115661619.02000001</v>
      </c>
      <c r="AK51" s="91">
        <v>86746214.019999996</v>
      </c>
      <c r="AL51" s="91">
        <v>12904115.800000001</v>
      </c>
      <c r="AM51" s="91">
        <v>9678086.7899999991</v>
      </c>
      <c r="AN51" s="185">
        <f t="shared" si="4"/>
        <v>0.35325813459672434</v>
      </c>
      <c r="AO51" s="93">
        <v>118</v>
      </c>
      <c r="AP51" s="91">
        <v>107428065.75</v>
      </c>
      <c r="AQ51" s="91">
        <v>80571049.060000002</v>
      </c>
      <c r="AR51" s="185">
        <f t="shared" si="5"/>
        <v>0.32811090171249485</v>
      </c>
      <c r="AS51" s="206"/>
      <c r="AT51" s="206"/>
    </row>
    <row r="52" spans="1:46" s="76" customFormat="1" ht="27.5" thickBot="1" x14ac:dyDescent="0.35">
      <c r="A52" s="156" t="s">
        <v>184</v>
      </c>
      <c r="B52" s="127">
        <f>SUM(B53:B55)</f>
        <v>1167569.8100206009</v>
      </c>
      <c r="C52" s="137">
        <v>10</v>
      </c>
      <c r="D52" s="138">
        <v>3660935.08</v>
      </c>
      <c r="E52" s="138">
        <v>2745701.31</v>
      </c>
      <c r="F52" s="186">
        <f t="shared" si="0"/>
        <v>3.1355170787906941</v>
      </c>
      <c r="G52" s="137">
        <v>1</v>
      </c>
      <c r="H52" s="138">
        <v>1129660.8400000001</v>
      </c>
      <c r="I52" s="138">
        <v>847245.63000000012</v>
      </c>
      <c r="J52" s="186">
        <f t="shared" si="1"/>
        <v>0.96753173155450811</v>
      </c>
      <c r="K52" s="137">
        <v>9</v>
      </c>
      <c r="L52" s="138">
        <v>2531274.2400000002</v>
      </c>
      <c r="M52" s="138">
        <v>1898455.68</v>
      </c>
      <c r="N52" s="137">
        <v>1</v>
      </c>
      <c r="O52" s="138">
        <v>1127820.8400000001</v>
      </c>
      <c r="P52" s="138">
        <v>845865.63</v>
      </c>
      <c r="Q52" s="186">
        <f t="shared" si="8"/>
        <v>0.96595580865533048</v>
      </c>
      <c r="R52" s="137">
        <v>0</v>
      </c>
      <c r="S52" s="138">
        <v>0</v>
      </c>
      <c r="T52" s="138">
        <v>0</v>
      </c>
      <c r="U52" s="137">
        <v>0</v>
      </c>
      <c r="V52" s="138">
        <v>0</v>
      </c>
      <c r="W52" s="138">
        <v>0</v>
      </c>
      <c r="X52" s="137">
        <v>1</v>
      </c>
      <c r="Y52" s="138">
        <v>1127820.8400000001</v>
      </c>
      <c r="Z52" s="138">
        <v>845865.63000000012</v>
      </c>
      <c r="AA52" s="186">
        <f t="shared" si="2"/>
        <v>0.96595580865533048</v>
      </c>
      <c r="AB52" s="137">
        <v>0</v>
      </c>
      <c r="AC52" s="137">
        <v>0</v>
      </c>
      <c r="AD52" s="138">
        <v>0</v>
      </c>
      <c r="AE52" s="138">
        <v>0</v>
      </c>
      <c r="AF52" s="186">
        <f t="shared" si="3"/>
        <v>0</v>
      </c>
      <c r="AG52" s="137">
        <v>0</v>
      </c>
      <c r="AH52" s="138">
        <v>0</v>
      </c>
      <c r="AI52" s="137">
        <v>0</v>
      </c>
      <c r="AJ52" s="138">
        <v>0</v>
      </c>
      <c r="AK52" s="138">
        <v>0</v>
      </c>
      <c r="AL52" s="138">
        <v>0</v>
      </c>
      <c r="AM52" s="138">
        <v>0</v>
      </c>
      <c r="AN52" s="186">
        <f t="shared" si="4"/>
        <v>0</v>
      </c>
      <c r="AO52" s="137">
        <v>0</v>
      </c>
      <c r="AP52" s="138">
        <v>0</v>
      </c>
      <c r="AQ52" s="138">
        <v>0</v>
      </c>
      <c r="AR52" s="186">
        <f t="shared" si="5"/>
        <v>0</v>
      </c>
      <c r="AS52" s="206"/>
      <c r="AT52" s="206"/>
    </row>
    <row r="53" spans="1:46" x14ac:dyDescent="0.3">
      <c r="A53" s="157" t="s">
        <v>61</v>
      </c>
      <c r="B53" s="166">
        <v>1167569.8100206009</v>
      </c>
      <c r="C53" s="131">
        <v>4</v>
      </c>
      <c r="D53" s="132">
        <v>3030195.58</v>
      </c>
      <c r="E53" s="132">
        <v>2272646.6850000001</v>
      </c>
      <c r="F53" s="185">
        <f t="shared" si="0"/>
        <v>2.5953014149505411</v>
      </c>
      <c r="G53" s="134">
        <v>1</v>
      </c>
      <c r="H53" s="132">
        <v>1129660.8400000001</v>
      </c>
      <c r="I53" s="132">
        <v>847245.63000000012</v>
      </c>
      <c r="J53" s="185">
        <f t="shared" si="1"/>
        <v>0.96753173155450811</v>
      </c>
      <c r="K53" s="134">
        <v>3</v>
      </c>
      <c r="L53" s="132">
        <v>1900534.74</v>
      </c>
      <c r="M53" s="135">
        <v>1425401.0549999999</v>
      </c>
      <c r="N53" s="134">
        <v>1</v>
      </c>
      <c r="O53" s="132">
        <v>1127820.8400000001</v>
      </c>
      <c r="P53" s="132">
        <v>845865.63</v>
      </c>
      <c r="Q53" s="185">
        <f t="shared" si="8"/>
        <v>0.96595580865533048</v>
      </c>
      <c r="R53" s="134">
        <v>0</v>
      </c>
      <c r="S53" s="132">
        <v>0</v>
      </c>
      <c r="T53" s="135">
        <v>0</v>
      </c>
      <c r="U53" s="134">
        <v>0</v>
      </c>
      <c r="V53" s="132">
        <v>0</v>
      </c>
      <c r="W53" s="135">
        <v>0</v>
      </c>
      <c r="X53" s="134">
        <v>1</v>
      </c>
      <c r="Y53" s="132">
        <v>1127820.8400000001</v>
      </c>
      <c r="Z53" s="132">
        <v>845865.63000000012</v>
      </c>
      <c r="AA53" s="185">
        <f t="shared" si="2"/>
        <v>0.96595580865533048</v>
      </c>
      <c r="AB53" s="134">
        <v>0</v>
      </c>
      <c r="AC53" s="136">
        <v>0</v>
      </c>
      <c r="AD53" s="132">
        <v>0</v>
      </c>
      <c r="AE53" s="132">
        <v>0</v>
      </c>
      <c r="AF53" s="185">
        <f t="shared" si="3"/>
        <v>0</v>
      </c>
      <c r="AG53" s="136">
        <v>0</v>
      </c>
      <c r="AH53" s="135">
        <v>0</v>
      </c>
      <c r="AI53" s="150">
        <v>0</v>
      </c>
      <c r="AJ53" s="132">
        <v>0</v>
      </c>
      <c r="AK53" s="132">
        <v>0</v>
      </c>
      <c r="AL53" s="132">
        <v>0</v>
      </c>
      <c r="AM53" s="132">
        <v>0</v>
      </c>
      <c r="AN53" s="185">
        <f t="shared" si="4"/>
        <v>0</v>
      </c>
      <c r="AO53" s="134">
        <v>0</v>
      </c>
      <c r="AP53" s="132">
        <v>0</v>
      </c>
      <c r="AQ53" s="132">
        <v>0</v>
      </c>
      <c r="AR53" s="185">
        <f t="shared" si="5"/>
        <v>0</v>
      </c>
      <c r="AS53" s="206"/>
      <c r="AT53" s="206"/>
    </row>
    <row r="54" spans="1:46" ht="40.5" x14ac:dyDescent="0.3">
      <c r="A54" s="158" t="s">
        <v>62</v>
      </c>
      <c r="B54" s="167">
        <v>0</v>
      </c>
      <c r="C54" s="69">
        <v>3</v>
      </c>
      <c r="D54" s="70">
        <v>421000</v>
      </c>
      <c r="E54" s="70">
        <v>315750</v>
      </c>
      <c r="F54" s="185">
        <v>0</v>
      </c>
      <c r="G54" s="72">
        <v>0</v>
      </c>
      <c r="H54" s="70">
        <v>0</v>
      </c>
      <c r="I54" s="70">
        <v>0</v>
      </c>
      <c r="J54" s="185">
        <v>0</v>
      </c>
      <c r="K54" s="72">
        <v>3</v>
      </c>
      <c r="L54" s="70">
        <v>421000</v>
      </c>
      <c r="M54" s="71">
        <v>315750</v>
      </c>
      <c r="N54" s="72">
        <v>0</v>
      </c>
      <c r="O54" s="70">
        <v>0</v>
      </c>
      <c r="P54" s="70">
        <v>0</v>
      </c>
      <c r="Q54" s="185">
        <v>0</v>
      </c>
      <c r="R54" s="72">
        <v>0</v>
      </c>
      <c r="S54" s="70">
        <v>0</v>
      </c>
      <c r="T54" s="71">
        <v>0</v>
      </c>
      <c r="U54" s="72">
        <v>0</v>
      </c>
      <c r="V54" s="70">
        <v>0</v>
      </c>
      <c r="W54" s="71">
        <v>0</v>
      </c>
      <c r="X54" s="72">
        <v>0</v>
      </c>
      <c r="Y54" s="70">
        <v>0</v>
      </c>
      <c r="Z54" s="70">
        <v>0</v>
      </c>
      <c r="AA54" s="185">
        <v>0</v>
      </c>
      <c r="AB54" s="72">
        <v>0</v>
      </c>
      <c r="AC54" s="73">
        <v>0</v>
      </c>
      <c r="AD54" s="70">
        <v>0</v>
      </c>
      <c r="AE54" s="70">
        <v>0</v>
      </c>
      <c r="AF54" s="185">
        <v>0</v>
      </c>
      <c r="AG54" s="73">
        <v>0</v>
      </c>
      <c r="AH54" s="71">
        <v>0</v>
      </c>
      <c r="AI54" s="72">
        <v>0</v>
      </c>
      <c r="AJ54" s="70">
        <v>0</v>
      </c>
      <c r="AK54" s="70">
        <v>0</v>
      </c>
      <c r="AL54" s="70">
        <v>0</v>
      </c>
      <c r="AM54" s="70">
        <v>0</v>
      </c>
      <c r="AN54" s="185">
        <v>0</v>
      </c>
      <c r="AO54" s="72">
        <v>0</v>
      </c>
      <c r="AP54" s="70">
        <v>0</v>
      </c>
      <c r="AQ54" s="70">
        <v>0</v>
      </c>
      <c r="AR54" s="185">
        <v>0</v>
      </c>
      <c r="AS54" s="206"/>
      <c r="AT54" s="206"/>
    </row>
    <row r="55" spans="1:46" ht="27.5" thickBot="1" x14ac:dyDescent="0.35">
      <c r="A55" s="160" t="s">
        <v>63</v>
      </c>
      <c r="B55" s="169">
        <v>0</v>
      </c>
      <c r="C55" s="95">
        <v>3</v>
      </c>
      <c r="D55" s="91">
        <v>209739.5</v>
      </c>
      <c r="E55" s="91">
        <v>157304.625</v>
      </c>
      <c r="F55" s="185">
        <v>0</v>
      </c>
      <c r="G55" s="93">
        <v>0</v>
      </c>
      <c r="H55" s="91">
        <v>0</v>
      </c>
      <c r="I55" s="91">
        <v>0</v>
      </c>
      <c r="J55" s="185">
        <v>0</v>
      </c>
      <c r="K55" s="93">
        <v>3</v>
      </c>
      <c r="L55" s="91">
        <v>209739.5</v>
      </c>
      <c r="M55" s="96">
        <v>157304.625</v>
      </c>
      <c r="N55" s="93">
        <v>0</v>
      </c>
      <c r="O55" s="91">
        <v>0</v>
      </c>
      <c r="P55" s="91">
        <v>0</v>
      </c>
      <c r="Q55" s="185">
        <v>0</v>
      </c>
      <c r="R55" s="93">
        <v>0</v>
      </c>
      <c r="S55" s="91">
        <v>0</v>
      </c>
      <c r="T55" s="96">
        <v>0</v>
      </c>
      <c r="U55" s="93">
        <v>0</v>
      </c>
      <c r="V55" s="91">
        <v>0</v>
      </c>
      <c r="W55" s="96">
        <v>0</v>
      </c>
      <c r="X55" s="93">
        <v>0</v>
      </c>
      <c r="Y55" s="91">
        <v>0</v>
      </c>
      <c r="Z55" s="91">
        <v>0</v>
      </c>
      <c r="AA55" s="185">
        <v>0</v>
      </c>
      <c r="AB55" s="93">
        <v>0</v>
      </c>
      <c r="AC55" s="94">
        <v>0</v>
      </c>
      <c r="AD55" s="91">
        <v>0</v>
      </c>
      <c r="AE55" s="91">
        <v>0</v>
      </c>
      <c r="AF55" s="185">
        <v>0</v>
      </c>
      <c r="AG55" s="94">
        <v>0</v>
      </c>
      <c r="AH55" s="96">
        <v>0</v>
      </c>
      <c r="AI55" s="93">
        <v>0</v>
      </c>
      <c r="AJ55" s="91">
        <v>0</v>
      </c>
      <c r="AK55" s="91">
        <v>0</v>
      </c>
      <c r="AL55" s="91">
        <v>0</v>
      </c>
      <c r="AM55" s="91">
        <v>0</v>
      </c>
      <c r="AN55" s="185">
        <v>0</v>
      </c>
      <c r="AO55" s="93">
        <v>0</v>
      </c>
      <c r="AP55" s="91">
        <v>0</v>
      </c>
      <c r="AQ55" s="91">
        <v>0</v>
      </c>
      <c r="AR55" s="185">
        <v>0</v>
      </c>
      <c r="AS55" s="206"/>
      <c r="AT55" s="206"/>
    </row>
    <row r="56" spans="1:46" ht="14" thickBot="1" x14ac:dyDescent="0.35">
      <c r="A56" s="156" t="s">
        <v>185</v>
      </c>
      <c r="B56" s="127">
        <f>B57</f>
        <v>187806169.05703467</v>
      </c>
      <c r="C56" s="137">
        <v>124</v>
      </c>
      <c r="D56" s="138">
        <v>136821816.09</v>
      </c>
      <c r="E56" s="138">
        <v>102616362.0675</v>
      </c>
      <c r="F56" s="186">
        <f t="shared" si="0"/>
        <v>0.72852673997332174</v>
      </c>
      <c r="G56" s="137">
        <v>124</v>
      </c>
      <c r="H56" s="138">
        <v>136821816.09</v>
      </c>
      <c r="I56" s="138">
        <v>102616362.0675</v>
      </c>
      <c r="J56" s="186">
        <f t="shared" si="1"/>
        <v>0.72852673997332174</v>
      </c>
      <c r="K56" s="137">
        <v>2</v>
      </c>
      <c r="L56" s="138">
        <v>925216.38</v>
      </c>
      <c r="M56" s="138">
        <v>693912.28500000003</v>
      </c>
      <c r="N56" s="137">
        <v>110</v>
      </c>
      <c r="O56" s="138">
        <v>104490517.77</v>
      </c>
      <c r="P56" s="138">
        <v>78367887.950000003</v>
      </c>
      <c r="Q56" s="186">
        <f t="shared" si="8"/>
        <v>0.55637425700466403</v>
      </c>
      <c r="R56" s="137">
        <v>0</v>
      </c>
      <c r="S56" s="138">
        <v>0</v>
      </c>
      <c r="T56" s="138">
        <v>0</v>
      </c>
      <c r="U56" s="137">
        <v>4</v>
      </c>
      <c r="V56" s="138">
        <v>156502.94</v>
      </c>
      <c r="W56" s="138">
        <v>117377.205</v>
      </c>
      <c r="X56" s="137">
        <v>110</v>
      </c>
      <c r="Y56" s="138">
        <v>104334014.83</v>
      </c>
      <c r="Z56" s="138">
        <v>78250510.745000005</v>
      </c>
      <c r="AA56" s="186">
        <f t="shared" si="2"/>
        <v>0.5555409353902262</v>
      </c>
      <c r="AB56" s="137">
        <v>98</v>
      </c>
      <c r="AC56" s="137">
        <v>150</v>
      </c>
      <c r="AD56" s="138">
        <v>97435661.230000004</v>
      </c>
      <c r="AE56" s="138">
        <v>73076745.922499999</v>
      </c>
      <c r="AF56" s="186">
        <f t="shared" si="3"/>
        <v>0.51880969469330829</v>
      </c>
      <c r="AG56" s="137">
        <v>0</v>
      </c>
      <c r="AH56" s="137">
        <v>0</v>
      </c>
      <c r="AI56" s="137">
        <v>89</v>
      </c>
      <c r="AJ56" s="138">
        <v>91120078.629999995</v>
      </c>
      <c r="AK56" s="138">
        <v>68340058.430000007</v>
      </c>
      <c r="AL56" s="137">
        <v>0</v>
      </c>
      <c r="AM56" s="137">
        <v>0</v>
      </c>
      <c r="AN56" s="186">
        <f t="shared" si="4"/>
        <v>0.48518149902907515</v>
      </c>
      <c r="AO56" s="137">
        <v>89</v>
      </c>
      <c r="AP56" s="138">
        <v>91120078.629999995</v>
      </c>
      <c r="AQ56" s="138">
        <v>68340058.430000007</v>
      </c>
      <c r="AR56" s="186">
        <f t="shared" si="5"/>
        <v>0.48518149902907515</v>
      </c>
      <c r="AS56" s="206"/>
      <c r="AT56" s="206"/>
    </row>
    <row r="57" spans="1:46" ht="14" thickBot="1" x14ac:dyDescent="0.35">
      <c r="A57" s="164" t="s">
        <v>64</v>
      </c>
      <c r="B57" s="170">
        <v>187806169.05703467</v>
      </c>
      <c r="C57" s="151">
        <v>124</v>
      </c>
      <c r="D57" s="152">
        <v>136821816.09</v>
      </c>
      <c r="E57" s="152">
        <v>102616362.0675</v>
      </c>
      <c r="F57" s="185">
        <f t="shared" si="0"/>
        <v>0.72852673997332174</v>
      </c>
      <c r="G57" s="208">
        <v>124</v>
      </c>
      <c r="H57" s="209">
        <v>136821816.09</v>
      </c>
      <c r="I57" s="209">
        <v>102616362.0675</v>
      </c>
      <c r="J57" s="185">
        <f t="shared" si="1"/>
        <v>0.72852673997332174</v>
      </c>
      <c r="K57" s="153">
        <v>2</v>
      </c>
      <c r="L57" s="152">
        <v>925216.38</v>
      </c>
      <c r="M57" s="154">
        <v>693912.28500000003</v>
      </c>
      <c r="N57" s="153">
        <v>110</v>
      </c>
      <c r="O57" s="152">
        <v>104490517.77</v>
      </c>
      <c r="P57" s="152">
        <v>78367887.950000003</v>
      </c>
      <c r="Q57" s="185">
        <f t="shared" si="8"/>
        <v>0.55637425700466403</v>
      </c>
      <c r="R57" s="153">
        <v>0</v>
      </c>
      <c r="S57" s="152">
        <v>0</v>
      </c>
      <c r="T57" s="154">
        <v>0</v>
      </c>
      <c r="U57" s="153">
        <v>4</v>
      </c>
      <c r="V57" s="152">
        <v>156502.94</v>
      </c>
      <c r="W57" s="154">
        <v>117377.205</v>
      </c>
      <c r="X57" s="153">
        <v>110</v>
      </c>
      <c r="Y57" s="152">
        <v>104334014.83</v>
      </c>
      <c r="Z57" s="152">
        <v>78250510.745000005</v>
      </c>
      <c r="AA57" s="185">
        <f t="shared" si="2"/>
        <v>0.5555409353902262</v>
      </c>
      <c r="AB57" s="153">
        <v>98</v>
      </c>
      <c r="AC57" s="155">
        <v>150</v>
      </c>
      <c r="AD57" s="152">
        <v>97435661.230000004</v>
      </c>
      <c r="AE57" s="152">
        <v>73076745.922499999</v>
      </c>
      <c r="AF57" s="185">
        <f t="shared" si="3"/>
        <v>0.51880969469330829</v>
      </c>
      <c r="AG57" s="155">
        <v>0</v>
      </c>
      <c r="AH57" s="154">
        <v>0</v>
      </c>
      <c r="AI57" s="153">
        <v>89</v>
      </c>
      <c r="AJ57" s="152">
        <v>91120078.629999995</v>
      </c>
      <c r="AK57" s="152">
        <v>68340058.430000007</v>
      </c>
      <c r="AL57" s="152">
        <v>0</v>
      </c>
      <c r="AM57" s="152">
        <v>0</v>
      </c>
      <c r="AN57" s="185">
        <f t="shared" si="4"/>
        <v>0.48518149902907515</v>
      </c>
      <c r="AO57" s="153">
        <v>89</v>
      </c>
      <c r="AP57" s="152">
        <v>91120078.629999995</v>
      </c>
      <c r="AQ57" s="152">
        <v>68340058.430000007</v>
      </c>
      <c r="AR57" s="185">
        <f t="shared" si="5"/>
        <v>0.48518149902907515</v>
      </c>
      <c r="AS57" s="206"/>
      <c r="AT57" s="206"/>
    </row>
    <row r="58" spans="1:46" ht="14" thickBot="1" x14ac:dyDescent="0.35">
      <c r="A58" s="165" t="s">
        <v>65</v>
      </c>
      <c r="B58" s="127">
        <f>SUM(B4+B26+B38+B43+B47+B52+B56)</f>
        <v>3159010395.5042062</v>
      </c>
      <c r="C58" s="128">
        <f>SUM(C4+C26+C38+C43+C47+C52+C56)</f>
        <v>12708</v>
      </c>
      <c r="D58" s="129">
        <f>SUM(D4+D26+D38+D43+D47+D52+D56)</f>
        <v>4103869926.0299997</v>
      </c>
      <c r="E58" s="129">
        <f>SUM(E4+E26+E38+E43+E47+E52+E56)</f>
        <v>3070544189.7865</v>
      </c>
      <c r="F58" s="186">
        <f t="shared" si="0"/>
        <v>1.2990998484431975</v>
      </c>
      <c r="G58" s="128">
        <f>SUM(G4+G26+G38+G43+G47+G52+G56)</f>
        <v>11262</v>
      </c>
      <c r="H58" s="130">
        <f>SUM(H4+H26+H38+H43+H47+H52+H56)</f>
        <v>2837594478.6900005</v>
      </c>
      <c r="I58" s="130">
        <f>SUM(I4+I26+I38+I43+I47+I52+I56)</f>
        <v>2120108235.0254998</v>
      </c>
      <c r="J58" s="186">
        <f t="shared" si="1"/>
        <v>0.89825423896305201</v>
      </c>
      <c r="K58" s="128">
        <f t="shared" ref="K58:Z58" si="10">SUM(K4+K26+K38+K43+K47+K52+K56)</f>
        <v>1988</v>
      </c>
      <c r="L58" s="130">
        <f t="shared" si="10"/>
        <v>965282178.58000004</v>
      </c>
      <c r="M58" s="130">
        <f t="shared" si="10"/>
        <v>731525805.35149992</v>
      </c>
      <c r="N58" s="128">
        <f t="shared" si="10"/>
        <v>9313</v>
      </c>
      <c r="O58" s="130">
        <f t="shared" si="10"/>
        <v>2383689820.4400001</v>
      </c>
      <c r="P58" s="130">
        <f t="shared" si="10"/>
        <v>1768754391.2720003</v>
      </c>
      <c r="Q58" s="186">
        <f t="shared" si="8"/>
        <v>0.75456852685017584</v>
      </c>
      <c r="R58" s="128">
        <f t="shared" si="10"/>
        <v>201</v>
      </c>
      <c r="S58" s="130">
        <f t="shared" si="10"/>
        <v>232535769.62999997</v>
      </c>
      <c r="T58" s="130">
        <f t="shared" si="10"/>
        <v>175345104.48749998</v>
      </c>
      <c r="U58" s="128">
        <f t="shared" si="10"/>
        <v>476</v>
      </c>
      <c r="V58" s="130">
        <f t="shared" si="10"/>
        <v>9860916.5799999982</v>
      </c>
      <c r="W58" s="130">
        <f t="shared" si="10"/>
        <v>7880596.720999999</v>
      </c>
      <c r="X58" s="128">
        <f t="shared" si="10"/>
        <v>9112</v>
      </c>
      <c r="Y58" s="130">
        <f t="shared" si="10"/>
        <v>2141293134.23</v>
      </c>
      <c r="Z58" s="130">
        <f t="shared" si="10"/>
        <v>1585528690.0625</v>
      </c>
      <c r="AA58" s="186">
        <f t="shared" si="2"/>
        <v>0.67783668495596405</v>
      </c>
      <c r="AB58" s="128">
        <f t="shared" ref="AB58:AE58" si="11">SUM(AB4+AB26+AB38+AB43+AB47+AB52+AB56)</f>
        <v>6677</v>
      </c>
      <c r="AC58" s="128">
        <f t="shared" si="11"/>
        <v>7116</v>
      </c>
      <c r="AD58" s="130">
        <f t="shared" si="11"/>
        <v>1154447454.1599998</v>
      </c>
      <c r="AE58" s="205">
        <f t="shared" si="11"/>
        <v>842185823.80499995</v>
      </c>
      <c r="AF58" s="186">
        <f t="shared" si="3"/>
        <v>0.36544591806439425</v>
      </c>
      <c r="AG58" s="128">
        <f t="shared" ref="AG58:AM58" si="12">SUM(AG4+AG26+AG38+AG43+AG47+AG52+AG56)</f>
        <v>51</v>
      </c>
      <c r="AH58" s="130">
        <f t="shared" si="12"/>
        <v>9954455.4399999995</v>
      </c>
      <c r="AI58" s="128">
        <f t="shared" si="12"/>
        <v>7657</v>
      </c>
      <c r="AJ58" s="129">
        <f t="shared" si="12"/>
        <v>1549655038.1900001</v>
      </c>
      <c r="AK58" s="129">
        <f t="shared" si="12"/>
        <v>1137550834.0599999</v>
      </c>
      <c r="AL58" s="129">
        <f t="shared" si="12"/>
        <v>553744643.98000002</v>
      </c>
      <c r="AM58" s="129">
        <f t="shared" si="12"/>
        <v>426813659.48000002</v>
      </c>
      <c r="AN58" s="186">
        <f t="shared" si="4"/>
        <v>0.49055078780222289</v>
      </c>
      <c r="AO58" s="128">
        <f>SUM(AO4+AO26+AO38+AO43+AO47+AO52+AO56)</f>
        <v>6970</v>
      </c>
      <c r="AP58" s="130">
        <f>SUM(AP4+AP26+AP38+AP43+AP47+AP52+AP56)</f>
        <v>1281843951.4500003</v>
      </c>
      <c r="AQ58" s="130">
        <f>SUM(AQ4+AQ26+AQ38+AQ43+AQ47+AQ52+AQ56)</f>
        <v>931996414.83299994</v>
      </c>
      <c r="AR58" s="186">
        <f t="shared" si="5"/>
        <v>0.40577389465836389</v>
      </c>
      <c r="AS58" s="206"/>
      <c r="AT58" s="206"/>
    </row>
    <row r="59" spans="1:46" ht="21" customHeight="1" x14ac:dyDescent="0.3">
      <c r="A59" s="58" t="s">
        <v>169</v>
      </c>
      <c r="B59" s="77"/>
      <c r="C59" s="78"/>
      <c r="D59" s="60"/>
      <c r="F59" s="78"/>
      <c r="G59" s="61"/>
      <c r="H59" s="61"/>
      <c r="I59" s="61"/>
      <c r="J59" s="61"/>
      <c r="K59" s="57"/>
      <c r="L59" s="57"/>
      <c r="M59" s="79"/>
      <c r="S59" s="58"/>
      <c r="Y59" s="82"/>
      <c r="Z59" s="82"/>
      <c r="AB59" s="75"/>
      <c r="AC59" s="75"/>
      <c r="AD59" s="222"/>
      <c r="AE59" s="75"/>
      <c r="AF59" s="75"/>
      <c r="AG59" s="75"/>
      <c r="AH59" s="59"/>
      <c r="AJ59" s="210"/>
      <c r="AK59" s="210"/>
      <c r="AL59" s="210"/>
      <c r="AM59" s="210"/>
      <c r="AN59" s="74"/>
      <c r="AO59" s="74"/>
      <c r="AP59" s="80"/>
      <c r="AQ59" s="80"/>
      <c r="AR59" s="74"/>
      <c r="AS59" s="206"/>
    </row>
    <row r="60" spans="1:46" ht="15.75" customHeight="1" x14ac:dyDescent="0.3">
      <c r="A60" s="58" t="s">
        <v>168</v>
      </c>
      <c r="B60" s="77"/>
      <c r="F60" s="81"/>
      <c r="G60" s="61"/>
      <c r="H60" s="61"/>
      <c r="I60" s="61"/>
      <c r="J60" s="61"/>
      <c r="K60" s="58"/>
      <c r="L60" s="62"/>
      <c r="Y60" s="82"/>
      <c r="AB60" s="75"/>
      <c r="AC60" s="75"/>
      <c r="AD60" s="223"/>
      <c r="AE60" s="225"/>
      <c r="AF60" s="75"/>
      <c r="AG60" s="75"/>
      <c r="AH60" s="75"/>
      <c r="AJ60" s="74"/>
      <c r="AK60" s="74"/>
      <c r="AL60" s="74"/>
      <c r="AM60" s="74"/>
      <c r="AN60" s="74"/>
      <c r="AO60" s="74"/>
      <c r="AP60" s="80"/>
      <c r="AQ60" s="80"/>
      <c r="AR60" s="74"/>
      <c r="AS60" s="206"/>
    </row>
    <row r="61" spans="1:46" ht="12" customHeight="1" x14ac:dyDescent="0.3">
      <c r="A61" s="58" t="s">
        <v>221</v>
      </c>
      <c r="B61" s="77"/>
      <c r="F61" s="81"/>
      <c r="G61" s="61"/>
      <c r="H61" s="61"/>
      <c r="I61" s="61"/>
      <c r="J61" s="61"/>
      <c r="K61" s="58"/>
      <c r="L61" s="62"/>
      <c r="Y61" s="82"/>
      <c r="Z61" s="80"/>
      <c r="AB61" s="75"/>
      <c r="AC61" s="75"/>
      <c r="AD61" s="75"/>
      <c r="AE61" s="75"/>
      <c r="AF61" s="75"/>
      <c r="AG61" s="75"/>
      <c r="AH61" s="75"/>
      <c r="AJ61" s="74"/>
      <c r="AK61" s="74"/>
      <c r="AL61" s="74"/>
      <c r="AM61" s="74"/>
      <c r="AN61" s="74"/>
      <c r="AO61" s="74"/>
      <c r="AP61" s="80"/>
      <c r="AQ61" s="80"/>
      <c r="AR61" s="74"/>
      <c r="AS61" s="206"/>
    </row>
    <row r="62" spans="1:46" ht="15" customHeight="1" x14ac:dyDescent="0.35">
      <c r="A62" s="58" t="s">
        <v>220</v>
      </c>
      <c r="B62" s="77"/>
      <c r="F62" s="81"/>
      <c r="G62" s="61"/>
      <c r="H62" s="61"/>
      <c r="I62" s="61"/>
      <c r="J62" s="61"/>
      <c r="K62" s="58"/>
      <c r="L62" s="62"/>
      <c r="M62" s="62"/>
      <c r="O62" s="60"/>
      <c r="P62" s="60"/>
      <c r="Y62" s="82"/>
      <c r="Z62" s="80"/>
      <c r="AB62" s="75"/>
      <c r="AC62" s="75"/>
      <c r="AD62" s="223"/>
      <c r="AE62" s="225"/>
      <c r="AF62" s="75"/>
      <c r="AG62" s="75"/>
      <c r="AH62" s="75"/>
      <c r="AJ62" s="74"/>
      <c r="AK62" s="74"/>
      <c r="AL62" s="74"/>
      <c r="AM62" s="74"/>
      <c r="AN62" s="74"/>
      <c r="AO62" s="74"/>
      <c r="AP62" s="221"/>
      <c r="AQ62" s="80"/>
      <c r="AR62" s="74"/>
      <c r="AS62" s="206"/>
    </row>
    <row r="63" spans="1:46" ht="12.75" customHeight="1" x14ac:dyDescent="0.3">
      <c r="A63" s="58" t="s">
        <v>218</v>
      </c>
      <c r="B63" s="77"/>
      <c r="F63" s="81"/>
      <c r="G63" s="61"/>
      <c r="H63" s="61"/>
      <c r="I63" s="61"/>
      <c r="J63" s="61"/>
      <c r="K63" s="58"/>
      <c r="L63" s="62"/>
      <c r="O63" s="60"/>
      <c r="P63" s="60"/>
      <c r="Y63" s="82"/>
      <c r="Z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  <c r="AS63" s="206"/>
    </row>
    <row r="64" spans="1:46" ht="24.75" customHeight="1" x14ac:dyDescent="0.3">
      <c r="A64" s="58"/>
      <c r="B64" s="77"/>
      <c r="D64" s="81"/>
      <c r="E64" s="81"/>
      <c r="F64" s="81"/>
      <c r="G64" s="61"/>
      <c r="H64" s="61"/>
      <c r="I64" s="61"/>
      <c r="J64" s="61"/>
      <c r="K64" s="58"/>
      <c r="L64" s="62"/>
      <c r="O64" s="60"/>
      <c r="P64" s="60"/>
      <c r="AB64" s="75"/>
      <c r="AC64" s="75"/>
      <c r="AD64" s="223"/>
      <c r="AE64" s="75"/>
      <c r="AF64" s="75"/>
      <c r="AG64" s="75"/>
      <c r="AH64" s="75"/>
      <c r="AI64" s="80"/>
      <c r="AJ64" s="204"/>
      <c r="AK64" s="204"/>
      <c r="AL64" s="204"/>
      <c r="AM64" s="204"/>
      <c r="AN64" s="74"/>
      <c r="AO64" s="74"/>
      <c r="AP64" s="80"/>
      <c r="AQ64" s="80"/>
      <c r="AR64" s="74"/>
    </row>
    <row r="65" spans="1:44" ht="26.25" customHeight="1" x14ac:dyDescent="0.3">
      <c r="A65" s="58"/>
      <c r="B65" s="7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60"/>
      <c r="AE65" s="224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</row>
    <row r="66" spans="1:44" x14ac:dyDescent="0.3">
      <c r="A66" s="58"/>
      <c r="B66" s="77"/>
      <c r="C66" s="78"/>
      <c r="D66" s="60"/>
      <c r="F66" s="78"/>
      <c r="G66" s="61"/>
      <c r="H66" s="61"/>
      <c r="I66" s="61"/>
      <c r="J66" s="61"/>
      <c r="K66" s="58"/>
      <c r="L66" s="62"/>
      <c r="M66" s="58"/>
      <c r="S66" s="80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0"/>
      <c r="AQ66" s="80"/>
      <c r="AR66" s="74"/>
    </row>
    <row r="67" spans="1:44" x14ac:dyDescent="0.3">
      <c r="B67" s="77"/>
      <c r="C67" s="78"/>
      <c r="D67" s="60"/>
      <c r="F67" s="78"/>
      <c r="G67" s="61"/>
      <c r="H67" s="61"/>
      <c r="I67" s="61"/>
      <c r="J67" s="61"/>
      <c r="K67" s="58"/>
      <c r="L67" s="62"/>
      <c r="M67" s="58"/>
      <c r="S67" s="58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226"/>
      <c r="AR67" s="74"/>
    </row>
    <row r="68" spans="1:44" x14ac:dyDescent="0.3">
      <c r="F68" s="81"/>
      <c r="G68" s="61"/>
      <c r="H68" s="61"/>
      <c r="I68" s="61"/>
      <c r="J68" s="61"/>
      <c r="K68" s="58"/>
      <c r="L68" s="62"/>
      <c r="R68" s="62"/>
      <c r="S68" s="62"/>
      <c r="T68" s="80"/>
      <c r="U68" s="80"/>
      <c r="AB68" s="75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0"/>
      <c r="AQ68" s="80"/>
      <c r="AR68" s="74"/>
    </row>
    <row r="69" spans="1:44" x14ac:dyDescent="0.3">
      <c r="B69" s="77"/>
      <c r="F69" s="81"/>
      <c r="G69" s="61"/>
      <c r="H69" s="61"/>
      <c r="I69" s="61"/>
      <c r="J69" s="61"/>
      <c r="K69" s="58"/>
      <c r="L69" s="58"/>
      <c r="S69" s="62"/>
      <c r="T69" s="62"/>
      <c r="U69" s="62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1:44" x14ac:dyDescent="0.3">
      <c r="B70" s="77"/>
      <c r="F70" s="81"/>
      <c r="G70" s="61"/>
      <c r="H70" s="61"/>
      <c r="I70" s="61"/>
      <c r="J70" s="61"/>
      <c r="K70" s="58"/>
      <c r="L70" s="58"/>
      <c r="S70" s="80"/>
      <c r="T70" s="80"/>
      <c r="U70" s="80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1:44" x14ac:dyDescent="0.3">
      <c r="B71" s="77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</row>
    <row r="72" spans="1:44" x14ac:dyDescent="0.3">
      <c r="B72" s="77"/>
      <c r="F72" s="81"/>
      <c r="G72" s="61"/>
      <c r="H72" s="61"/>
      <c r="I72" s="61"/>
      <c r="J72" s="61"/>
      <c r="S72" s="80"/>
      <c r="T72" s="80"/>
      <c r="U72" s="80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1:44" x14ac:dyDescent="0.3">
      <c r="B73" s="77"/>
      <c r="F73" s="81"/>
      <c r="G73" s="61"/>
      <c r="H73" s="61"/>
      <c r="I73" s="61"/>
      <c r="J73" s="61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1:44" x14ac:dyDescent="0.3">
      <c r="B74" s="77"/>
      <c r="F74" s="81"/>
      <c r="G74" s="61"/>
      <c r="H74" s="61"/>
      <c r="I74" s="61"/>
      <c r="J74" s="61"/>
      <c r="S74" s="198"/>
      <c r="T74" s="198"/>
      <c r="U74" s="198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1:44" x14ac:dyDescent="0.3">
      <c r="B75" s="77"/>
      <c r="F75" s="81"/>
      <c r="G75" s="61"/>
      <c r="H75" s="61"/>
      <c r="I75" s="61"/>
      <c r="J75" s="61"/>
      <c r="X75" s="198"/>
      <c r="Y75" s="198"/>
      <c r="Z75" s="198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1:44" x14ac:dyDescent="0.3">
      <c r="B76" s="77"/>
      <c r="F76" s="81"/>
      <c r="G76" s="61"/>
      <c r="H76" s="61"/>
      <c r="I76" s="61"/>
      <c r="J76" s="61"/>
      <c r="S76" s="198"/>
      <c r="T76" s="198"/>
      <c r="U76" s="198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1:44" x14ac:dyDescent="0.3">
      <c r="B77" s="77"/>
      <c r="F77" s="81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1:44" x14ac:dyDescent="0.3">
      <c r="B78" s="77"/>
      <c r="F78" s="81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0"/>
      <c r="AQ78" s="80"/>
      <c r="AR78" s="74"/>
    </row>
    <row r="79" spans="1:44" x14ac:dyDescent="0.3">
      <c r="B79" s="77"/>
      <c r="F79" s="81"/>
      <c r="G79" s="61"/>
      <c r="H79" s="61"/>
      <c r="I79" s="61"/>
      <c r="J79" s="61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0"/>
      <c r="AQ79" s="80"/>
      <c r="AR79" s="74"/>
    </row>
    <row r="80" spans="1:44" x14ac:dyDescent="0.3">
      <c r="B80" s="77"/>
      <c r="F80" s="81"/>
      <c r="G80" s="61"/>
      <c r="H80" s="61"/>
      <c r="I80" s="61"/>
      <c r="J80" s="61"/>
      <c r="AB80" s="75"/>
      <c r="AC80" s="75"/>
      <c r="AD80" s="75"/>
      <c r="AE80" s="75"/>
      <c r="AF80" s="75"/>
      <c r="AG80" s="75"/>
      <c r="AH80" s="75"/>
      <c r="AJ80" s="74"/>
      <c r="AK80" s="74"/>
      <c r="AL80" s="74"/>
      <c r="AM80" s="74"/>
      <c r="AN80" s="74"/>
      <c r="AO80" s="74"/>
      <c r="AP80" s="80"/>
      <c r="AQ80" s="80"/>
      <c r="AR80" s="74"/>
    </row>
    <row r="81" spans="2:44" x14ac:dyDescent="0.3">
      <c r="B81" s="77"/>
      <c r="F81" s="81"/>
      <c r="G81" s="61"/>
      <c r="H81" s="61"/>
      <c r="I81" s="61"/>
      <c r="J81" s="61"/>
      <c r="AB81" s="75"/>
      <c r="AC81" s="75"/>
      <c r="AD81" s="75"/>
      <c r="AE81" s="75"/>
      <c r="AF81" s="75"/>
      <c r="AG81" s="75"/>
      <c r="AH81" s="75"/>
      <c r="AJ81" s="74"/>
      <c r="AK81" s="74"/>
      <c r="AL81" s="74"/>
      <c r="AM81" s="74"/>
      <c r="AN81" s="74"/>
      <c r="AO81" s="74"/>
      <c r="AP81" s="80"/>
      <c r="AQ81" s="80"/>
      <c r="AR81" s="74"/>
    </row>
    <row r="82" spans="2:44" ht="17.5" x14ac:dyDescent="0.35">
      <c r="B82" s="77"/>
      <c r="F82" s="81"/>
      <c r="G82" s="61"/>
      <c r="H82" s="61"/>
      <c r="I82" s="61"/>
      <c r="J82" s="61"/>
      <c r="P82" s="199"/>
      <c r="AB82" s="75"/>
      <c r="AC82" s="75"/>
      <c r="AD82" s="75"/>
      <c r="AE82" s="75"/>
      <c r="AF82" s="75"/>
      <c r="AG82" s="75"/>
      <c r="AH82" s="75"/>
      <c r="AJ82" s="74"/>
      <c r="AK82" s="74"/>
      <c r="AL82" s="74"/>
      <c r="AM82" s="74"/>
      <c r="AN82" s="74"/>
      <c r="AO82" s="74"/>
      <c r="AP82" s="80"/>
      <c r="AQ82" s="80"/>
      <c r="AR82" s="74"/>
    </row>
    <row r="83" spans="2:44" x14ac:dyDescent="0.3">
      <c r="B83" s="77"/>
    </row>
    <row r="84" spans="2:44" x14ac:dyDescent="0.3">
      <c r="B84" s="77"/>
    </row>
    <row r="85" spans="2:44" x14ac:dyDescent="0.3">
      <c r="B85" s="77"/>
    </row>
    <row r="86" spans="2:44" x14ac:dyDescent="0.3">
      <c r="B86" s="77"/>
      <c r="P86" s="62"/>
    </row>
    <row r="87" spans="2:44" x14ac:dyDescent="0.3">
      <c r="B87" s="77"/>
    </row>
    <row r="88" spans="2:44" x14ac:dyDescent="0.3">
      <c r="B88" s="77"/>
    </row>
    <row r="89" spans="2:44" x14ac:dyDescent="0.3">
      <c r="B89" s="77"/>
    </row>
    <row r="90" spans="2:44" x14ac:dyDescent="0.3">
      <c r="B90" s="77"/>
    </row>
    <row r="91" spans="2:44" x14ac:dyDescent="0.3">
      <c r="B91" s="77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B1235" s="77"/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B1236" s="77"/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B1237" s="77"/>
      <c r="AJ1237" s="74"/>
      <c r="AK1237" s="74"/>
      <c r="AL1237" s="74"/>
      <c r="AM1237" s="74"/>
      <c r="AN1237" s="74"/>
      <c r="AO1237" s="74"/>
      <c r="AP1237" s="80"/>
      <c r="AQ1237" s="80"/>
      <c r="AR1237" s="74"/>
    </row>
    <row r="1238" spans="2:44" x14ac:dyDescent="0.3">
      <c r="B1238" s="77"/>
      <c r="AJ1238" s="74"/>
      <c r="AK1238" s="74"/>
      <c r="AL1238" s="74"/>
      <c r="AM1238" s="74"/>
      <c r="AN1238" s="74"/>
      <c r="AO1238" s="74"/>
      <c r="AP1238" s="80"/>
      <c r="AQ1238" s="80"/>
      <c r="AR1238" s="74"/>
    </row>
    <row r="1239" spans="2:44" x14ac:dyDescent="0.3">
      <c r="B1239" s="77"/>
      <c r="AJ1239" s="74"/>
      <c r="AK1239" s="74"/>
      <c r="AL1239" s="74"/>
      <c r="AM1239" s="74"/>
      <c r="AN1239" s="74"/>
      <c r="AO1239" s="74"/>
      <c r="AP1239" s="80"/>
      <c r="AQ1239" s="80"/>
      <c r="AR1239" s="74"/>
    </row>
    <row r="1240" spans="2:44" x14ac:dyDescent="0.3">
      <c r="AJ1240" s="74"/>
      <c r="AK1240" s="74"/>
      <c r="AL1240" s="74"/>
      <c r="AM1240" s="74"/>
      <c r="AN1240" s="74"/>
      <c r="AO1240" s="74"/>
      <c r="AP1240" s="80"/>
      <c r="AQ1240" s="80"/>
      <c r="AR1240" s="74"/>
    </row>
    <row r="1241" spans="2:44" x14ac:dyDescent="0.3">
      <c r="AJ1241" s="74"/>
      <c r="AK1241" s="74"/>
      <c r="AL1241" s="74"/>
      <c r="AM1241" s="74"/>
      <c r="AN1241" s="74"/>
      <c r="AO1241" s="74"/>
      <c r="AP1241" s="80"/>
      <c r="AQ1241" s="80"/>
      <c r="AR1241" s="74"/>
    </row>
    <row r="1242" spans="2:44" x14ac:dyDescent="0.3">
      <c r="AJ1242" s="74"/>
      <c r="AK1242" s="74"/>
      <c r="AL1242" s="74"/>
      <c r="AM1242" s="74"/>
      <c r="AN1242" s="74"/>
      <c r="AO1242" s="74"/>
      <c r="AP1242" s="80"/>
      <c r="AQ1242" s="80"/>
      <c r="AR1242" s="74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topLeftCell="A7" zoomScale="90" zoomScaleNormal="90" workbookViewId="0">
      <selection activeCell="K43" sqref="K43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49" t="s">
        <v>66</v>
      </c>
      <c r="B1" s="249" t="s">
        <v>67</v>
      </c>
      <c r="C1" s="249"/>
      <c r="D1" s="249" t="s">
        <v>200</v>
      </c>
      <c r="E1" s="249" t="s">
        <v>68</v>
      </c>
      <c r="F1" s="253" t="s">
        <v>69</v>
      </c>
      <c r="G1" s="254"/>
      <c r="H1" s="255"/>
      <c r="I1" s="256" t="s">
        <v>201</v>
      </c>
      <c r="J1" s="257"/>
      <c r="K1" s="258"/>
      <c r="L1" s="243" t="s">
        <v>202</v>
      </c>
      <c r="M1" s="244"/>
      <c r="N1" s="245"/>
      <c r="O1" s="246" t="s">
        <v>70</v>
      </c>
    </row>
    <row r="2" spans="1:15" ht="30.75" customHeight="1" thickBot="1" x14ac:dyDescent="0.3">
      <c r="A2" s="250"/>
      <c r="B2" s="251"/>
      <c r="C2" s="250"/>
      <c r="D2" s="252"/>
      <c r="E2" s="250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47"/>
    </row>
    <row r="3" spans="1:15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- 30 listopada 2020 r'!Z5</f>
        <v>6135577.9800000004</v>
      </c>
      <c r="G3" s="16">
        <f>F3/'Dane - 30 listopada 2020 r'!$B$1</f>
        <v>1366285.4298884361</v>
      </c>
      <c r="H3" s="17">
        <f>G3/E3</f>
        <v>0.92270447876631689</v>
      </c>
      <c r="I3" s="16">
        <f>'Dane - 30 listopada 2020 r'!AK5</f>
        <v>382500</v>
      </c>
      <c r="J3" s="16">
        <f>I3/'Dane - 30 listopada 2020 r'!$B$1</f>
        <v>85176.030462956769</v>
      </c>
      <c r="K3" s="17">
        <f>J3/E3</f>
        <v>5.7522610629115692E-2</v>
      </c>
      <c r="L3" s="16">
        <f>'Dane - 30 listopada 2020 r'!AQ5</f>
        <v>0</v>
      </c>
      <c r="M3" s="16">
        <f>L3/'Dane - 30 listopada 2020 r'!$B$1</f>
        <v>0</v>
      </c>
      <c r="N3" s="17">
        <f>M3/E3</f>
        <v>0</v>
      </c>
      <c r="O3" s="19">
        <f>'Dane - 30 listopada 2020 r'!X5</f>
        <v>1</v>
      </c>
    </row>
    <row r="4" spans="1:15" x14ac:dyDescent="0.25">
      <c r="A4" s="20" t="s">
        <v>74</v>
      </c>
      <c r="B4" s="21" t="s">
        <v>77</v>
      </c>
      <c r="C4" s="2" t="s">
        <v>78</v>
      </c>
      <c r="D4" s="22">
        <v>3834000</v>
      </c>
      <c r="E4" s="22">
        <v>2875500</v>
      </c>
      <c r="F4" s="22">
        <f>'Dane - 30 listopada 2020 r'!Z6</f>
        <v>11377505.487500001</v>
      </c>
      <c r="G4" s="22">
        <f>F4/'Dane - 30 listopada 2020 r'!$B$1</f>
        <v>2533570.59868172</v>
      </c>
      <c r="H4" s="18">
        <f t="shared" ref="H4:H56" si="0">G4/E4</f>
        <v>0.88108871454763349</v>
      </c>
      <c r="I4" s="22">
        <f>'Dane - 30 listopada 2020 r'!AK6</f>
        <v>10174995.42</v>
      </c>
      <c r="J4" s="22">
        <f>I4/'Dane - 30 listopada 2020 r'!$B$1</f>
        <v>2265792.7316454002</v>
      </c>
      <c r="K4" s="18">
        <f>J4/E4</f>
        <v>0.78796478234929579</v>
      </c>
      <c r="L4" s="22">
        <f>'Dane - 30 listopada 2020 r'!AQ6</f>
        <v>8231357.79</v>
      </c>
      <c r="M4" s="22">
        <f>L4/'Dane - 30 listopada 2020 r'!$B$1</f>
        <v>1832978.7761373504</v>
      </c>
      <c r="N4" s="18">
        <f t="shared" ref="N4:N56" si="1">M4/E4</f>
        <v>0.63744697483475932</v>
      </c>
      <c r="O4" s="23">
        <f>'Dane - 30 listopada 2020 r'!X6</f>
        <v>270</v>
      </c>
    </row>
    <row r="5" spans="1:15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- 30 listopada 2020 r'!Z7</f>
        <v>1499986.85</v>
      </c>
      <c r="G5" s="22">
        <f>F5/'Dane - 30 listopada 2020 r'!$B$1</f>
        <v>334020.72060035181</v>
      </c>
      <c r="H5" s="18">
        <f t="shared" si="0"/>
        <v>0.18951530246828471</v>
      </c>
      <c r="I5" s="22">
        <f>'Dane - 30 listopada 2020 r'!AK7</f>
        <v>0</v>
      </c>
      <c r="J5" s="22">
        <f>I5/'Dane - 30 listopada 2020 r'!$B$1</f>
        <v>0</v>
      </c>
      <c r="K5" s="18">
        <f>J5/E5</f>
        <v>0</v>
      </c>
      <c r="L5" s="22">
        <f>'Dane - 30 listopada 2020 r'!AQ7</f>
        <v>0</v>
      </c>
      <c r="M5" s="22">
        <f>L5/'Dane - 30 listopada 2020 r'!$B$1</f>
        <v>0</v>
      </c>
      <c r="N5" s="18">
        <f t="shared" si="1"/>
        <v>0</v>
      </c>
      <c r="O5" s="23">
        <f>'Dane - 30 listopada 2020 r'!X7</f>
        <v>1</v>
      </c>
    </row>
    <row r="6" spans="1:15" x14ac:dyDescent="0.25">
      <c r="A6" s="43" t="s">
        <v>74</v>
      </c>
      <c r="B6" s="44" t="s">
        <v>81</v>
      </c>
      <c r="C6" s="45" t="s">
        <v>82</v>
      </c>
      <c r="D6" s="46">
        <v>35878520</v>
      </c>
      <c r="E6" s="46">
        <v>26908890</v>
      </c>
      <c r="F6" s="46">
        <f t="shared" ref="F6:M6" si="2">SUM(F7:F9)</f>
        <v>91007243.164999992</v>
      </c>
      <c r="G6" s="46">
        <f t="shared" si="2"/>
        <v>20265714.290645108</v>
      </c>
      <c r="H6" s="47">
        <f t="shared" si="0"/>
        <v>0.75312338378302146</v>
      </c>
      <c r="I6" s="46">
        <f t="shared" si="2"/>
        <v>85389740.849999994</v>
      </c>
      <c r="J6" s="46">
        <f t="shared" si="2"/>
        <v>19014795.210100874</v>
      </c>
      <c r="K6" s="47">
        <f>J6/E6</f>
        <v>0.70663617897657149</v>
      </c>
      <c r="L6" s="46">
        <f t="shared" si="2"/>
        <v>60844387.5</v>
      </c>
      <c r="M6" s="46">
        <f t="shared" si="2"/>
        <v>13548976.217516199</v>
      </c>
      <c r="N6" s="47">
        <f t="shared" si="1"/>
        <v>0.50351301066362075</v>
      </c>
      <c r="O6" s="48">
        <f>SUM(O7:O9)</f>
        <v>34</v>
      </c>
    </row>
    <row r="7" spans="1:15" x14ac:dyDescent="0.25">
      <c r="A7" s="20" t="s">
        <v>74</v>
      </c>
      <c r="B7" s="21" t="s">
        <v>83</v>
      </c>
      <c r="C7" s="2" t="s">
        <v>84</v>
      </c>
      <c r="D7" s="22">
        <v>19082920</v>
      </c>
      <c r="E7" s="22">
        <v>14312190</v>
      </c>
      <c r="F7" s="22">
        <f>'Dane - 30 listopada 2020 r'!Z9</f>
        <v>62343817.852499999</v>
      </c>
      <c r="G7" s="22">
        <f>F7/'Dane - 30 listopada 2020 r'!$B$1</f>
        <v>13882873.015899524</v>
      </c>
      <c r="H7" s="18">
        <f t="shared" si="0"/>
        <v>0.97000340380469541</v>
      </c>
      <c r="I7" s="22">
        <f>'Dane - 30 listopada 2020 r'!AK9</f>
        <v>62509236.810000002</v>
      </c>
      <c r="J7" s="22">
        <f>I7/'Dane - 30 listopada 2020 r'!$B$1</f>
        <v>13919708.911750952</v>
      </c>
      <c r="K7" s="18">
        <f>J7/E7</f>
        <v>0.97257714659677885</v>
      </c>
      <c r="L7" s="22">
        <f>'Dane - 30 listopada 2020 r'!AQ9</f>
        <v>40281808.289999999</v>
      </c>
      <c r="M7" s="22">
        <f>L7/'Dane - 30 listopada 2020 r'!$B$1</f>
        <v>8970051.0588549655</v>
      </c>
      <c r="N7" s="18">
        <f t="shared" si="1"/>
        <v>0.62674203310988508</v>
      </c>
      <c r="O7" s="23">
        <f>'Dane - 30 listopada 2020 r'!X9</f>
        <v>14</v>
      </c>
    </row>
    <row r="8" spans="1:15" x14ac:dyDescent="0.25">
      <c r="A8" s="20" t="s">
        <v>74</v>
      </c>
      <c r="B8" s="21" t="s">
        <v>85</v>
      </c>
      <c r="C8" s="2" t="s">
        <v>82</v>
      </c>
      <c r="D8" s="22">
        <v>16475600</v>
      </c>
      <c r="E8" s="22">
        <v>12356700</v>
      </c>
      <c r="F8" s="22">
        <f>'Dane - 30 listopada 2020 r'!Z10</f>
        <v>28266681.932499997</v>
      </c>
      <c r="G8" s="22">
        <f>F8/'Dane - 30 listopada 2020 r'!$B$1</f>
        <v>6294493.4937760253</v>
      </c>
      <c r="H8" s="18">
        <f t="shared" si="0"/>
        <v>0.50939923230118278</v>
      </c>
      <c r="I8" s="22">
        <f>'Dane - 30 listopada 2020 r'!AK10</f>
        <v>22483760.690000001</v>
      </c>
      <c r="J8" s="22">
        <f>I8/'Dane - 30 listopada 2020 r'!$B$1</f>
        <v>5006738.524060837</v>
      </c>
      <c r="K8" s="18">
        <f t="shared" ref="K8:K56" si="3">J8/E8</f>
        <v>0.40518411259161724</v>
      </c>
      <c r="L8" s="22">
        <f>'Dane - 30 listopada 2020 r'!AQ10</f>
        <v>20165835.859999999</v>
      </c>
      <c r="M8" s="22">
        <f>L8/'Dane - 30 listopada 2020 r'!$B$1</f>
        <v>4490577.3843721468</v>
      </c>
      <c r="N8" s="18">
        <f t="shared" si="1"/>
        <v>0.36341234992936194</v>
      </c>
      <c r="O8" s="23">
        <f>'Dane - 30 listopada 2020 r'!X10</f>
        <v>8</v>
      </c>
    </row>
    <row r="9" spans="1:15" x14ac:dyDescent="0.25">
      <c r="A9" s="20" t="s">
        <v>74</v>
      </c>
      <c r="B9" s="21" t="s">
        <v>86</v>
      </c>
      <c r="C9" s="2" t="s">
        <v>87</v>
      </c>
      <c r="D9" s="22">
        <v>320000</v>
      </c>
      <c r="E9" s="22">
        <v>240000</v>
      </c>
      <c r="F9" s="22">
        <f>'Dane - 30 listopada 2020 r'!Z11</f>
        <v>396743.38</v>
      </c>
      <c r="G9" s="22">
        <f>F9/'Dane - 30 listopada 2020 r'!$B$1</f>
        <v>88347.780969559302</v>
      </c>
      <c r="H9" s="18">
        <f t="shared" si="0"/>
        <v>0.36811575403983043</v>
      </c>
      <c r="I9" s="22">
        <f>'Dane - 30 listopada 2020 r'!AK11</f>
        <v>396743.35000000003</v>
      </c>
      <c r="J9" s="22">
        <f>I9/'Dane - 30 listopada 2020 r'!$B$1</f>
        <v>88347.77428908633</v>
      </c>
      <c r="K9" s="18">
        <f t="shared" si="3"/>
        <v>0.36811572620452637</v>
      </c>
      <c r="L9" s="22">
        <f>'Dane - 30 listopada 2020 r'!AQ11</f>
        <v>396743.35</v>
      </c>
      <c r="M9" s="22">
        <f>L9/'Dane - 30 listopada 2020 r'!$B$1</f>
        <v>88347.774289086316</v>
      </c>
      <c r="N9" s="18">
        <f t="shared" si="1"/>
        <v>0.36811572620452632</v>
      </c>
      <c r="O9" s="23">
        <f>'Dane - 30 listopada 2020 r'!X11</f>
        <v>12</v>
      </c>
    </row>
    <row r="10" spans="1:15" x14ac:dyDescent="0.25">
      <c r="A10" s="20" t="s">
        <v>74</v>
      </c>
      <c r="B10" s="21" t="s">
        <v>88</v>
      </c>
      <c r="C10" s="2" t="s">
        <v>89</v>
      </c>
      <c r="D10" s="22">
        <v>5920000</v>
      </c>
      <c r="E10" s="22">
        <v>4440000</v>
      </c>
      <c r="F10" s="22">
        <f>'Dane - 30 listopada 2020 r'!Z12</f>
        <v>13599470.370000001</v>
      </c>
      <c r="G10" s="22">
        <f>F10/'Dane - 30 listopada 2020 r'!$B$1</f>
        <v>3028363.143830583</v>
      </c>
      <c r="H10" s="18">
        <f t="shared" si="0"/>
        <v>0.6820637711330142</v>
      </c>
      <c r="I10" s="22">
        <f>'Dane - 30 listopada 2020 r'!AK12</f>
        <v>11524649.310000001</v>
      </c>
      <c r="J10" s="22">
        <f>I10/'Dane - 30 listopada 2020 r'!$B$1</f>
        <v>2566336.9430155656</v>
      </c>
      <c r="K10" s="18">
        <f t="shared" si="3"/>
        <v>0.57800381599449679</v>
      </c>
      <c r="L10" s="22">
        <f>'Dane - 30 listopada 2020 r'!AQ12</f>
        <v>10410481.140000001</v>
      </c>
      <c r="M10" s="22">
        <f>L10/'Dane - 30 listopada 2020 r'!$B$1</f>
        <v>2318231.2646135348</v>
      </c>
      <c r="N10" s="18">
        <f t="shared" si="1"/>
        <v>0.52212415869674211</v>
      </c>
      <c r="O10" s="23">
        <f>'Dane - 30 listopada 2020 r'!X12</f>
        <v>9</v>
      </c>
    </row>
    <row r="11" spans="1:15" x14ac:dyDescent="0.25">
      <c r="A11" s="20" t="s">
        <v>74</v>
      </c>
      <c r="B11" s="21" t="s">
        <v>90</v>
      </c>
      <c r="C11" s="2" t="s">
        <v>91</v>
      </c>
      <c r="D11" s="22">
        <v>16580474</v>
      </c>
      <c r="E11" s="22">
        <v>8290237</v>
      </c>
      <c r="F11" s="22">
        <f>'Dane - 30 listopada 2020 r'!Z13</f>
        <v>27490381</v>
      </c>
      <c r="G11" s="22">
        <f>F11/'Dane - 30 listopada 2020 r'!$B$1</f>
        <v>6121624.9137105569</v>
      </c>
      <c r="H11" s="18">
        <f t="shared" si="0"/>
        <v>0.73841374060965415</v>
      </c>
      <c r="I11" s="22">
        <f>'Dane - 30 listopada 2020 r'!AK13</f>
        <v>26835697.870000001</v>
      </c>
      <c r="J11" s="22">
        <f>I11/'Dane - 30 listopada 2020 r'!$B$1</f>
        <v>5975838.4817511747</v>
      </c>
      <c r="K11" s="18">
        <f t="shared" si="3"/>
        <v>0.72082842526108415</v>
      </c>
      <c r="L11" s="22">
        <f>'Dane - 30 listopada 2020 r'!AQ13</f>
        <v>26835697.870000001</v>
      </c>
      <c r="M11" s="22">
        <f>L11/'Dane - 30 listopada 2020 r'!$B$1</f>
        <v>5975838.4817511747</v>
      </c>
      <c r="N11" s="18">
        <f t="shared" si="1"/>
        <v>0.72082842526108415</v>
      </c>
      <c r="O11" s="23">
        <f>'Dane - 30 listopada 2020 r'!X13</f>
        <v>154</v>
      </c>
    </row>
    <row r="12" spans="1:15" x14ac:dyDescent="0.25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- 30 listopada 2020 r'!Z14</f>
        <v>2025000</v>
      </c>
      <c r="G12" s="22">
        <f>F12/'Dane - 30 listopada 2020 r'!$B$1</f>
        <v>450931.92598035937</v>
      </c>
      <c r="H12" s="18">
        <f t="shared" si="0"/>
        <v>0.63961975316363029</v>
      </c>
      <c r="I12" s="22">
        <f>'Dane - 30 listopada 2020 r'!AK14</f>
        <v>212737.2</v>
      </c>
      <c r="J12" s="22">
        <f>I12/'Dane - 30 listopada 2020 r'!$B$1</f>
        <v>47372.837196873537</v>
      </c>
      <c r="K12" s="18">
        <f t="shared" si="3"/>
        <v>6.7195513754430544E-2</v>
      </c>
      <c r="L12" s="22">
        <f>'Dane - 30 listopada 2020 r'!AQ14</f>
        <v>212737.2</v>
      </c>
      <c r="M12" s="22">
        <f>L12/'Dane - 30 listopada 2020 r'!$B$1</f>
        <v>47372.837196873537</v>
      </c>
      <c r="N12" s="18">
        <f t="shared" si="1"/>
        <v>6.7195513754430544E-2</v>
      </c>
      <c r="O12" s="23">
        <f>'Dane - 30 listopada 2020 r'!X14</f>
        <v>3</v>
      </c>
    </row>
    <row r="13" spans="1:15" x14ac:dyDescent="0.25">
      <c r="A13" s="20" t="s">
        <v>74</v>
      </c>
      <c r="B13" s="21" t="s">
        <v>94</v>
      </c>
      <c r="C13" s="2" t="s">
        <v>95</v>
      </c>
      <c r="D13" s="22">
        <v>13038008</v>
      </c>
      <c r="E13" s="22">
        <v>9778506</v>
      </c>
      <c r="F13" s="22">
        <f>'Dane - 30 listopada 2020 r'!Z15</f>
        <v>19905471.655000001</v>
      </c>
      <c r="G13" s="22">
        <f>F13/'Dane - 30 listopada 2020 r'!$B$1</f>
        <v>4432598.8498452352</v>
      </c>
      <c r="H13" s="18">
        <f t="shared" si="0"/>
        <v>0.45330021271605653</v>
      </c>
      <c r="I13" s="22">
        <f>'Dane - 30 listopada 2020 r'!AK15</f>
        <v>16238485.959999999</v>
      </c>
      <c r="J13" s="22">
        <f>I13/'Dane - 30 listopada 2020 r'!$B$1</f>
        <v>3616025.5550359627</v>
      </c>
      <c r="K13" s="18">
        <f t="shared" si="3"/>
        <v>0.3697932542083589</v>
      </c>
      <c r="L13" s="22">
        <f>'Dane - 30 listopada 2020 r'!AQ15</f>
        <v>10501995.57</v>
      </c>
      <c r="M13" s="22">
        <f>L13/'Dane - 30 listopada 2020 r'!$B$1</f>
        <v>2338609.9205023716</v>
      </c>
      <c r="N13" s="18">
        <f t="shared" si="1"/>
        <v>0.23915820274614258</v>
      </c>
      <c r="O13" s="23">
        <f>'Dane - 30 listopada 2020 r'!X15</f>
        <v>128</v>
      </c>
    </row>
    <row r="14" spans="1:15" x14ac:dyDescent="0.25">
      <c r="A14" s="20" t="s">
        <v>74</v>
      </c>
      <c r="B14" s="21" t="s">
        <v>96</v>
      </c>
      <c r="C14" s="2" t="s">
        <v>97</v>
      </c>
      <c r="D14" s="22">
        <v>8397340</v>
      </c>
      <c r="E14" s="22">
        <v>6298005</v>
      </c>
      <c r="F14" s="22">
        <f>'Dane - 30 listopada 2020 r'!Z16</f>
        <v>16586143.1875</v>
      </c>
      <c r="G14" s="22">
        <f>F14/'Dane - 30 listopada 2020 r'!$B$1</f>
        <v>3693442.7121606874</v>
      </c>
      <c r="H14" s="18">
        <f t="shared" si="0"/>
        <v>0.58644645600641587</v>
      </c>
      <c r="I14" s="22">
        <f>'Dane - 30 listopada 2020 r'!AK16</f>
        <v>12748193.379999999</v>
      </c>
      <c r="J14" s="22">
        <f>I14/'Dane - 30 listopada 2020 r'!$B$1</f>
        <v>2838798.7128955391</v>
      </c>
      <c r="K14" s="18">
        <f t="shared" si="3"/>
        <v>0.45074570644125228</v>
      </c>
      <c r="L14" s="22">
        <f>'Dane - 30 listopada 2020 r'!AQ16</f>
        <v>9335791.4800000004</v>
      </c>
      <c r="M14" s="22">
        <f>L14/'Dane - 30 listopada 2020 r'!$B$1</f>
        <v>2078916.7568530517</v>
      </c>
      <c r="N14" s="18">
        <f t="shared" si="1"/>
        <v>0.33009131571871597</v>
      </c>
      <c r="O14" s="23">
        <f>'Dane - 30 listopada 2020 r'!X16</f>
        <v>228</v>
      </c>
    </row>
    <row r="15" spans="1:15" x14ac:dyDescent="0.25">
      <c r="A15" s="20" t="s">
        <v>74</v>
      </c>
      <c r="B15" s="21" t="s">
        <v>98</v>
      </c>
      <c r="C15" s="2" t="s">
        <v>99</v>
      </c>
      <c r="D15" s="22">
        <v>80120000</v>
      </c>
      <c r="E15" s="22">
        <v>51310000</v>
      </c>
      <c r="F15" s="22">
        <f>'Dane - 30 listopada 2020 r'!Z17</f>
        <v>216487750</v>
      </c>
      <c r="G15" s="22">
        <f>F15/'Dane - 30 listopada 2020 r'!$B$1</f>
        <v>48208018.794397309</v>
      </c>
      <c r="H15" s="18">
        <f t="shared" si="0"/>
        <v>0.93954431483916023</v>
      </c>
      <c r="I15" s="22">
        <f>'Dane - 30 listopada 2020 r'!AK17</f>
        <v>178626962.5</v>
      </c>
      <c r="J15" s="22">
        <f>I15/'Dane - 30 listopada 2020 r'!$B$1</f>
        <v>39777086.534393296</v>
      </c>
      <c r="K15" s="18">
        <f t="shared" si="3"/>
        <v>0.7752306866964197</v>
      </c>
      <c r="L15" s="22">
        <f>'Dane - 30 listopada 2020 r'!AQ17</f>
        <v>178626962.5</v>
      </c>
      <c r="M15" s="22">
        <f>L15/'Dane - 30 listopada 2020 r'!$B$1</f>
        <v>39777086.534393296</v>
      </c>
      <c r="N15" s="18">
        <f t="shared" si="1"/>
        <v>0.7752306866964197</v>
      </c>
      <c r="O15" s="23">
        <f>'Dane - 30 listopada 2020 r'!X17</f>
        <v>3845</v>
      </c>
    </row>
    <row r="16" spans="1:15" x14ac:dyDescent="0.25">
      <c r="A16" s="20" t="s">
        <v>74</v>
      </c>
      <c r="B16" s="21" t="s">
        <v>228</v>
      </c>
      <c r="C16" s="2" t="s">
        <v>99</v>
      </c>
      <c r="D16" s="22">
        <v>35120000</v>
      </c>
      <c r="E16" s="22">
        <v>17560000</v>
      </c>
      <c r="F16" s="22">
        <f>'Dane - 30 listopada 2020 r'!Z18</f>
        <v>75439000</v>
      </c>
      <c r="G16" s="22">
        <f>F16/'Dane - 30 listopada 2020 r'!$B$1</f>
        <v>16798940.031620905</v>
      </c>
      <c r="H16" s="18">
        <f t="shared" si="0"/>
        <v>0.95665945510369621</v>
      </c>
      <c r="I16" s="22">
        <f>'Dane - 30 listopada 2020 r'!AK18</f>
        <v>75439000</v>
      </c>
      <c r="J16" s="22">
        <f>I16/'Dane - 30 listopada 2020 r'!$B$1</f>
        <v>16798940.031620905</v>
      </c>
      <c r="K16" s="18">
        <f t="shared" si="3"/>
        <v>0.95665945510369621</v>
      </c>
      <c r="L16" s="22">
        <f>'Dane - 30 listopada 2020 r'!AQ18</f>
        <v>75439000</v>
      </c>
      <c r="M16" s="22">
        <f>L16/'Dane - 30 listopada 2020 r'!$B$1</f>
        <v>16798940.031620905</v>
      </c>
      <c r="N16" s="18">
        <f t="shared" si="1"/>
        <v>0.95665945510369621</v>
      </c>
      <c r="O16" s="23">
        <f>'Dane - 30 listopada 2020 r'!X18</f>
        <v>2645</v>
      </c>
    </row>
    <row r="17" spans="1:15" x14ac:dyDescent="0.25">
      <c r="A17" s="20" t="s">
        <v>74</v>
      </c>
      <c r="B17" s="21" t="s">
        <v>229</v>
      </c>
      <c r="C17" s="2" t="s">
        <v>227</v>
      </c>
      <c r="D17" s="22">
        <v>45000000</v>
      </c>
      <c r="E17" s="22">
        <v>33750000</v>
      </c>
      <c r="F17" s="22">
        <f>'Dane - 30 listopada 2020 r'!Z19</f>
        <v>141048750</v>
      </c>
      <c r="G17" s="22">
        <f>F17/'Dane - 30 listopada 2020 r'!$B$1</f>
        <v>31409078.762776401</v>
      </c>
      <c r="H17" s="18">
        <f t="shared" si="0"/>
        <v>0.93063937074893044</v>
      </c>
      <c r="I17" s="22">
        <f>'Dane - 30 listopada 2020 r'!AK19</f>
        <v>103187962.5</v>
      </c>
      <c r="J17" s="22">
        <f>I17/'Dane - 30 listopada 2020 r'!$B$1</f>
        <v>22978146.502772395</v>
      </c>
      <c r="K17" s="18">
        <f t="shared" si="3"/>
        <v>0.68083397045251537</v>
      </c>
      <c r="L17" s="22">
        <f>'Dane - 30 listopada 2020 r'!AQ19</f>
        <v>103187962.5</v>
      </c>
      <c r="M17" s="22">
        <f>L17/'Dane - 30 listopada 2020 r'!$B$1</f>
        <v>22978146.502772395</v>
      </c>
      <c r="N17" s="18">
        <f t="shared" si="1"/>
        <v>0.68083397045251537</v>
      </c>
      <c r="O17" s="23">
        <f>'Dane - 30 listopada 2020 r'!X19</f>
        <v>1200</v>
      </c>
    </row>
    <row r="18" spans="1:15" ht="20" x14ac:dyDescent="0.25">
      <c r="A18" s="20" t="s">
        <v>74</v>
      </c>
      <c r="B18" s="21" t="s">
        <v>100</v>
      </c>
      <c r="C18" s="2" t="s">
        <v>101</v>
      </c>
      <c r="D18" s="22">
        <v>23080000</v>
      </c>
      <c r="E18" s="22">
        <v>17310000</v>
      </c>
      <c r="F18" s="22">
        <f>'Dane - 30 listopada 2020 r'!Z20</f>
        <v>59045738.710000001</v>
      </c>
      <c r="G18" s="22">
        <f>F18/'Dane - 30 listopada 2020 r'!$B$1</f>
        <v>13148448.729596721</v>
      </c>
      <c r="H18" s="18">
        <f t="shared" si="0"/>
        <v>0.75958687057173435</v>
      </c>
      <c r="I18" s="22">
        <f>'Dane - 30 listopada 2020 r'!AK20</f>
        <v>42250796.280000001</v>
      </c>
      <c r="J18" s="22">
        <f>I18/'Dane - 30 listopada 2020 r'!$B$1</f>
        <v>9408510.0941946693</v>
      </c>
      <c r="K18" s="18">
        <f t="shared" si="3"/>
        <v>0.54353033473106116</v>
      </c>
      <c r="L18" s="22">
        <f>'Dane - 30 listopada 2020 r'!AQ20</f>
        <v>24157842.510000002</v>
      </c>
      <c r="M18" s="22">
        <f>L18/'Dane - 30 listopada 2020 r'!$B$1</f>
        <v>5379527.1360812346</v>
      </c>
      <c r="N18" s="18">
        <f t="shared" si="1"/>
        <v>0.31077568665980559</v>
      </c>
      <c r="O18" s="23">
        <f>'Dane - 30 listopada 2020 r'!X20</f>
        <v>357</v>
      </c>
    </row>
    <row r="19" spans="1:15" x14ac:dyDescent="0.25">
      <c r="A19" s="20" t="s">
        <v>74</v>
      </c>
      <c r="B19" s="21" t="s">
        <v>102</v>
      </c>
      <c r="C19" s="2" t="s">
        <v>103</v>
      </c>
      <c r="D19" s="22">
        <v>31410000</v>
      </c>
      <c r="E19" s="22">
        <v>23557500</v>
      </c>
      <c r="F19" s="22">
        <f>'Dane - 30 listopada 2020 r'!Z21</f>
        <v>63455302.989999995</v>
      </c>
      <c r="G19" s="22">
        <f>F19/'Dane - 30 listopada 2020 r'!$B$1</f>
        <v>14130381.230097756</v>
      </c>
      <c r="H19" s="18">
        <f t="shared" si="0"/>
        <v>0.59982516099321892</v>
      </c>
      <c r="I19" s="22">
        <f>'Dane - 30 listopada 2020 r'!AK21</f>
        <v>5712470.3799999999</v>
      </c>
      <c r="J19" s="22">
        <f>I19/'Dane - 30 listopada 2020 r'!$B$1</f>
        <v>1272066.800276126</v>
      </c>
      <c r="K19" s="18">
        <f t="shared" si="3"/>
        <v>5.3998378447463698E-2</v>
      </c>
      <c r="L19" s="22">
        <f>'Dane - 30 listopada 2020 r'!AQ21</f>
        <v>63956.1</v>
      </c>
      <c r="M19" s="22">
        <f>L19/'Dane - 30 listopada 2020 r'!$B$1</f>
        <v>14241.899926514796</v>
      </c>
      <c r="N19" s="18">
        <f t="shared" si="1"/>
        <v>6.0455905450556278E-4</v>
      </c>
      <c r="O19" s="23">
        <f>'Dane - 30 listopada 2020 r'!X21</f>
        <v>8</v>
      </c>
    </row>
    <row r="20" spans="1:15" x14ac:dyDescent="0.25">
      <c r="A20" s="20" t="s">
        <v>74</v>
      </c>
      <c r="B20" s="21" t="s">
        <v>104</v>
      </c>
      <c r="C20" s="2" t="s">
        <v>105</v>
      </c>
      <c r="D20" s="22">
        <v>9106668</v>
      </c>
      <c r="E20" s="22">
        <v>6830001</v>
      </c>
      <c r="F20" s="22">
        <f>'Dane - 30 listopada 2020 r'!Z22</f>
        <v>25832979.780000001</v>
      </c>
      <c r="G20" s="22">
        <f>F20/'Dane - 30 listopada 2020 r'!$B$1</f>
        <v>5752550.7782751014</v>
      </c>
      <c r="H20" s="18">
        <f t="shared" si="0"/>
        <v>0.84224742840815126</v>
      </c>
      <c r="I20" s="22">
        <f>'Dane - 30 listopada 2020 r'!AK22</f>
        <v>9296877.1799999997</v>
      </c>
      <c r="J20" s="22">
        <f>I20/'Dane - 30 listopada 2020 r'!$B$1</f>
        <v>2070251.2258667911</v>
      </c>
      <c r="K20" s="18">
        <f t="shared" si="3"/>
        <v>0.30311140889537075</v>
      </c>
      <c r="L20" s="22">
        <f>'Dane - 30 listopada 2020 r'!AQ22</f>
        <v>820728.57</v>
      </c>
      <c r="M20" s="22">
        <f>L20/'Dane - 30 listopada 2020 r'!$B$1</f>
        <v>182761.83445787959</v>
      </c>
      <c r="N20" s="18">
        <f t="shared" si="1"/>
        <v>2.6758683411302515E-2</v>
      </c>
      <c r="O20" s="23">
        <f>'Dane - 30 listopada 2020 r'!X22</f>
        <v>6</v>
      </c>
    </row>
    <row r="21" spans="1:15" x14ac:dyDescent="0.25">
      <c r="A21" s="20" t="s">
        <v>74</v>
      </c>
      <c r="B21" s="21" t="s">
        <v>106</v>
      </c>
      <c r="C21" s="2" t="s">
        <v>107</v>
      </c>
      <c r="D21" s="22">
        <v>0</v>
      </c>
      <c r="E21" s="22">
        <v>0</v>
      </c>
      <c r="F21" s="22">
        <f>'Dane - 30 listopada 2020 r'!Z23</f>
        <v>0</v>
      </c>
      <c r="G21" s="22">
        <f>F21/'Dane - 30 listopada 2020 r'!$B$1</f>
        <v>0</v>
      </c>
      <c r="H21" s="18">
        <v>0</v>
      </c>
      <c r="I21" s="22">
        <f>'Dane - 30 listopada 2020 r'!AK23</f>
        <v>0</v>
      </c>
      <c r="J21" s="22">
        <f>I21/'Dane - 30 listopada 2020 r'!$B$1</f>
        <v>0</v>
      </c>
      <c r="K21" s="18">
        <v>0</v>
      </c>
      <c r="L21" s="22">
        <f>'Dane - 30 listopada 2020 r'!AQ23</f>
        <v>0</v>
      </c>
      <c r="M21" s="22">
        <f>L21/'Dane - 30 listopada 2020 r'!$B$1</f>
        <v>0</v>
      </c>
      <c r="N21" s="18">
        <v>0</v>
      </c>
      <c r="O21" s="23">
        <f>'Dane - 30 listopada 2020 r'!X23</f>
        <v>0</v>
      </c>
    </row>
    <row r="22" spans="1:15" x14ac:dyDescent="0.25">
      <c r="A22" s="20" t="s">
        <v>74</v>
      </c>
      <c r="B22" s="21" t="s">
        <v>108</v>
      </c>
      <c r="C22" s="2" t="s">
        <v>109</v>
      </c>
      <c r="D22" s="22">
        <v>2350000</v>
      </c>
      <c r="E22" s="22">
        <v>1762500</v>
      </c>
      <c r="F22" s="22">
        <f>'Dane - 30 listopada 2020 r'!Z24</f>
        <v>0</v>
      </c>
      <c r="G22" s="22">
        <f>F22/'Dane - 30 listopada 2020 r'!$B$1</f>
        <v>0</v>
      </c>
      <c r="H22" s="18">
        <f t="shared" si="0"/>
        <v>0</v>
      </c>
      <c r="I22" s="22">
        <f>'Dane - 30 listopada 2020 r'!AK24</f>
        <v>0</v>
      </c>
      <c r="J22" s="22">
        <f>I22/'Dane - 30 listopada 2020 r'!$B$1</f>
        <v>0</v>
      </c>
      <c r="K22" s="18">
        <f t="shared" si="3"/>
        <v>0</v>
      </c>
      <c r="L22" s="22">
        <f>'Dane - 30 listopada 2020 r'!AQ24</f>
        <v>0</v>
      </c>
      <c r="M22" s="22">
        <f>L22/'Dane - 30 listopada 2020 r'!$B$1</f>
        <v>0</v>
      </c>
      <c r="N22" s="18">
        <f t="shared" si="1"/>
        <v>0</v>
      </c>
      <c r="O22" s="23">
        <f>'Dane - 30 listopada 2020 r'!X24</f>
        <v>0</v>
      </c>
    </row>
    <row r="23" spans="1:15" ht="11" thickBot="1" x14ac:dyDescent="0.3">
      <c r="A23" s="24" t="s">
        <v>74</v>
      </c>
      <c r="B23" s="25" t="s">
        <v>110</v>
      </c>
      <c r="C23" s="3" t="s">
        <v>111</v>
      </c>
      <c r="D23" s="26">
        <v>1304000</v>
      </c>
      <c r="E23" s="26">
        <v>978000</v>
      </c>
      <c r="F23" s="22">
        <f>'Dane - 30 listopada 2020 r'!Z25</f>
        <v>1540201.76</v>
      </c>
      <c r="G23" s="22">
        <f>F23/'Dane - 30 listopada 2020 r'!$B$1</f>
        <v>342975.87458525394</v>
      </c>
      <c r="H23" s="27">
        <f t="shared" si="0"/>
        <v>0.35069107830803059</v>
      </c>
      <c r="I23" s="22">
        <f>'Dane - 30 listopada 2020 r'!AK25</f>
        <v>861062.21</v>
      </c>
      <c r="J23" s="22">
        <f>I23/'Dane - 30 listopada 2020 r'!$B$1</f>
        <v>191743.4275280023</v>
      </c>
      <c r="K23" s="27">
        <f t="shared" si="3"/>
        <v>0.19605667436401053</v>
      </c>
      <c r="L23" s="22">
        <f>'Dane - 30 listopada 2020 r'!AQ25</f>
        <v>789062.21</v>
      </c>
      <c r="M23" s="22">
        <f>L23/'Dane - 30 listopada 2020 r'!$B$1</f>
        <v>175710.29238203395</v>
      </c>
      <c r="N23" s="27">
        <f t="shared" si="1"/>
        <v>0.17966287564625147</v>
      </c>
      <c r="O23" s="23">
        <f>'Dane - 30 listopada 2020 r'!X25</f>
        <v>6</v>
      </c>
    </row>
    <row r="24" spans="1:15" ht="30.5" thickBot="1" x14ac:dyDescent="0.3">
      <c r="A24" s="248" t="s">
        <v>74</v>
      </c>
      <c r="B24" s="248"/>
      <c r="C24" s="49" t="s">
        <v>15</v>
      </c>
      <c r="D24" s="50">
        <f>SUM(D10:D23)+SUM(D3:D6)-D16-D17</f>
        <v>236283330</v>
      </c>
      <c r="E24" s="50">
        <f t="shared" ref="E24:O24" si="4">SUM(E10:E23)+SUM(E3:E6)-E16-E17</f>
        <v>164287379</v>
      </c>
      <c r="F24" s="50">
        <f t="shared" si="4"/>
        <v>555988752.93499994</v>
      </c>
      <c r="G24" s="50">
        <f t="shared" si="4"/>
        <v>123808927.99229518</v>
      </c>
      <c r="H24" s="51">
        <f>G24/E24</f>
        <v>0.75361192530982657</v>
      </c>
      <c r="I24" s="50">
        <f t="shared" si="4"/>
        <v>400255168.53999996</v>
      </c>
      <c r="J24" s="50">
        <f t="shared" si="4"/>
        <v>89129794.584363237</v>
      </c>
      <c r="K24" s="51">
        <f t="shared" si="3"/>
        <v>0.5425236870104504</v>
      </c>
      <c r="L24" s="50">
        <f t="shared" si="4"/>
        <v>330831000.44</v>
      </c>
      <c r="M24" s="50">
        <f t="shared" si="4"/>
        <v>73670251.951811507</v>
      </c>
      <c r="N24" s="51">
        <f t="shared" si="1"/>
        <v>0.44842307668571124</v>
      </c>
      <c r="O24" s="52">
        <f t="shared" si="4"/>
        <v>5050</v>
      </c>
    </row>
    <row r="25" spans="1:15" x14ac:dyDescent="0.25">
      <c r="A25" s="29" t="s">
        <v>112</v>
      </c>
      <c r="B25" s="30" t="s">
        <v>113</v>
      </c>
      <c r="C25" s="4" t="s">
        <v>114</v>
      </c>
      <c r="D25" s="31">
        <v>14764000</v>
      </c>
      <c r="E25" s="31">
        <v>11073000</v>
      </c>
      <c r="F25" s="31">
        <f>'Dane - 30 listopada 2020 r'!Z27</f>
        <v>28526769.647500001</v>
      </c>
      <c r="G25" s="31">
        <f>F25/'Dane - 30 listopada 2020 r'!$B$1</f>
        <v>6352410.4588371525</v>
      </c>
      <c r="H25" s="32">
        <f t="shared" si="0"/>
        <v>0.57368467974687554</v>
      </c>
      <c r="I25" s="31">
        <f>'Dane - 30 listopada 2020 r'!AK27</f>
        <v>11490263.32</v>
      </c>
      <c r="J25" s="31">
        <f>I25/'Dane - 30 listopada 2020 r'!$B$1</f>
        <v>2558679.7871155944</v>
      </c>
      <c r="K25" s="32">
        <f t="shared" si="3"/>
        <v>0.2310737638504104</v>
      </c>
      <c r="L25" s="31">
        <f>'Dane - 30 listopada 2020 r'!AQ27</f>
        <v>1530380.25</v>
      </c>
      <c r="M25" s="31">
        <f>L25/'Dane - 30 listopada 2020 r'!$B$1</f>
        <v>340788.79684681672</v>
      </c>
      <c r="N25" s="32">
        <f t="shared" si="1"/>
        <v>3.0776555300895576E-2</v>
      </c>
      <c r="O25" s="33">
        <f>'Dane - 30 listopada 2020 r'!X27</f>
        <v>7</v>
      </c>
    </row>
    <row r="26" spans="1:15" x14ac:dyDescent="0.25">
      <c r="A26" s="20" t="s">
        <v>112</v>
      </c>
      <c r="B26" s="21" t="s">
        <v>115</v>
      </c>
      <c r="C26" s="2" t="s">
        <v>116</v>
      </c>
      <c r="D26" s="22">
        <v>2500000</v>
      </c>
      <c r="E26" s="22">
        <v>1875000</v>
      </c>
      <c r="F26" s="31">
        <f>'Dane - 30 listopada 2020 r'!Z28</f>
        <v>5308736.34</v>
      </c>
      <c r="G26" s="31">
        <f>F26/'Dane - 30 listopada 2020 r'!$B$1</f>
        <v>1182162.3221324068</v>
      </c>
      <c r="H26" s="18">
        <f t="shared" si="0"/>
        <v>0.63048657180395029</v>
      </c>
      <c r="I26" s="31">
        <f>'Dane - 30 listopada 2020 r'!AK28</f>
        <v>1478897.85</v>
      </c>
      <c r="J26" s="31">
        <f>I26/'Dane - 30 listopada 2020 r'!$B$1</f>
        <v>329324.57077961118</v>
      </c>
      <c r="K26" s="18">
        <f t="shared" si="3"/>
        <v>0.17563977108245929</v>
      </c>
      <c r="L26" s="31">
        <f>'Dane - 30 listopada 2020 r'!AQ28</f>
        <v>199971.4</v>
      </c>
      <c r="M26" s="31">
        <f>L26/'Dane - 30 listopada 2020 r'!$B$1</f>
        <v>44530.117799006832</v>
      </c>
      <c r="N26" s="18">
        <f t="shared" si="1"/>
        <v>2.3749396159470311E-2</v>
      </c>
      <c r="O26" s="33">
        <f>'Dane - 30 listopada 2020 r'!X28</f>
        <v>11</v>
      </c>
    </row>
    <row r="27" spans="1:15" x14ac:dyDescent="0.25">
      <c r="A27" s="43" t="s">
        <v>112</v>
      </c>
      <c r="B27" s="44" t="s">
        <v>117</v>
      </c>
      <c r="C27" s="45" t="s">
        <v>118</v>
      </c>
      <c r="D27" s="46">
        <v>112746600</v>
      </c>
      <c r="E27" s="46">
        <v>84559950</v>
      </c>
      <c r="F27" s="46">
        <f>SUM(F28:F30)</f>
        <v>239654630.54000002</v>
      </c>
      <c r="G27" s="46">
        <f t="shared" ref="G27:O27" si="5">SUM(G28:G30)</f>
        <v>53366876.108401805</v>
      </c>
      <c r="H27" s="47">
        <f t="shared" si="0"/>
        <v>0.63111290993433422</v>
      </c>
      <c r="I27" s="46">
        <f t="shared" si="5"/>
        <v>134073890.79000001</v>
      </c>
      <c r="J27" s="46">
        <f t="shared" si="5"/>
        <v>29855900.146970406</v>
      </c>
      <c r="K27" s="47">
        <f t="shared" si="3"/>
        <v>0.35307376774667448</v>
      </c>
      <c r="L27" s="46">
        <f t="shared" si="5"/>
        <v>71582724.609999999</v>
      </c>
      <c r="M27" s="46">
        <f t="shared" si="5"/>
        <v>15940215.247066157</v>
      </c>
      <c r="N27" s="47">
        <f t="shared" si="1"/>
        <v>0.18850786036493822</v>
      </c>
      <c r="O27" s="48">
        <f t="shared" si="5"/>
        <v>542</v>
      </c>
    </row>
    <row r="28" spans="1:15" x14ac:dyDescent="0.25">
      <c r="A28" s="20" t="s">
        <v>112</v>
      </c>
      <c r="B28" s="21" t="s">
        <v>119</v>
      </c>
      <c r="C28" s="2" t="s">
        <v>120</v>
      </c>
      <c r="D28" s="22">
        <v>65161660</v>
      </c>
      <c r="E28" s="22">
        <v>48871245</v>
      </c>
      <c r="F28" s="22">
        <f>'Dane - 30 listopada 2020 r'!Z30</f>
        <v>169986948.32750002</v>
      </c>
      <c r="G28" s="22">
        <f>F28/'Dane - 30 listopada 2020 r'!$B$1</f>
        <v>37853107.160910323</v>
      </c>
      <c r="H28" s="18">
        <f t="shared" si="0"/>
        <v>0.77454763349921463</v>
      </c>
      <c r="I28" s="22">
        <f>'Dane - 30 listopada 2020 r'!AK30</f>
        <v>106774389.02000001</v>
      </c>
      <c r="J28" s="22">
        <f>I28/'Dane - 30 listopada 2020 r'!$B$1</f>
        <v>23776780.684525799</v>
      </c>
      <c r="K28" s="18">
        <f t="shared" si="3"/>
        <v>0.48651882481254161</v>
      </c>
      <c r="L28" s="22">
        <f>'Dane - 30 listopada 2020 r'!AQ30</f>
        <v>63921734.229999997</v>
      </c>
      <c r="M28" s="22">
        <f>L28/'Dane - 30 listopada 2020 r'!$B$1</f>
        <v>14234247.27325361</v>
      </c>
      <c r="N28" s="18">
        <f t="shared" si="1"/>
        <v>0.29126017299648516</v>
      </c>
      <c r="O28" s="23">
        <f>'Dane - 30 listopada 2020 r'!X30</f>
        <v>406</v>
      </c>
    </row>
    <row r="29" spans="1:15" x14ac:dyDescent="0.25">
      <c r="A29" s="20" t="s">
        <v>112</v>
      </c>
      <c r="B29" s="21" t="s">
        <v>121</v>
      </c>
      <c r="C29" s="2" t="s">
        <v>122</v>
      </c>
      <c r="D29" s="22">
        <v>8382000</v>
      </c>
      <c r="E29" s="22">
        <v>6286500</v>
      </c>
      <c r="F29" s="22">
        <f>'Dane - 30 listopada 2020 r'!Z31</f>
        <v>12882670.425000001</v>
      </c>
      <c r="G29" s="22">
        <f>F29/'Dane - 30 listopada 2020 r'!$B$1</f>
        <v>2868744.388402699</v>
      </c>
      <c r="H29" s="18">
        <f t="shared" si="0"/>
        <v>0.45633411093656234</v>
      </c>
      <c r="I29" s="22">
        <f>'Dane - 30 listopada 2020 r'!AK31</f>
        <v>5543764.5499999998</v>
      </c>
      <c r="J29" s="22">
        <f>I29/'Dane - 30 listopada 2020 r'!$B$1</f>
        <v>1234498.97566081</v>
      </c>
      <c r="K29" s="18">
        <f t="shared" si="3"/>
        <v>0.19637301768246401</v>
      </c>
      <c r="L29" s="22">
        <f>'Dane - 30 listopada 2020 r'!AQ31</f>
        <v>3230065.12</v>
      </c>
      <c r="M29" s="22">
        <f>L29/'Dane - 30 listopada 2020 r'!$B$1</f>
        <v>719278.75832275592</v>
      </c>
      <c r="N29" s="18">
        <f t="shared" si="1"/>
        <v>0.11441640950016001</v>
      </c>
      <c r="O29" s="23">
        <f>'Dane - 30 listopada 2020 r'!X31</f>
        <v>101</v>
      </c>
    </row>
    <row r="30" spans="1:15" x14ac:dyDescent="0.25">
      <c r="A30" s="20" t="s">
        <v>112</v>
      </c>
      <c r="B30" s="21" t="s">
        <v>123</v>
      </c>
      <c r="C30" s="2" t="s">
        <v>124</v>
      </c>
      <c r="D30" s="22">
        <v>39202940</v>
      </c>
      <c r="E30" s="22">
        <v>29402205</v>
      </c>
      <c r="F30" s="22">
        <f>'Dane - 30 listopada 2020 r'!Z32</f>
        <v>56785011.787500001</v>
      </c>
      <c r="G30" s="22">
        <f>F30/'Dane - 30 listopada 2020 r'!$B$1</f>
        <v>12645024.559088783</v>
      </c>
      <c r="H30" s="18">
        <f t="shared" si="0"/>
        <v>0.4300706208629177</v>
      </c>
      <c r="I30" s="22">
        <f>'Dane - 30 listopada 2020 r'!AK32</f>
        <v>21755737.219999999</v>
      </c>
      <c r="J30" s="22">
        <f>I30/'Dane - 30 listopada 2020 r'!$B$1</f>
        <v>4844620.4867837969</v>
      </c>
      <c r="K30" s="18">
        <f t="shared" si="3"/>
        <v>0.16477065195565424</v>
      </c>
      <c r="L30" s="22">
        <f>'Dane - 30 listopada 2020 r'!AQ32</f>
        <v>4430925.26</v>
      </c>
      <c r="M30" s="22">
        <f>L30/'Dane - 30 listopada 2020 r'!$B$1</f>
        <v>986689.21548978984</v>
      </c>
      <c r="N30" s="18">
        <f t="shared" si="1"/>
        <v>3.355834079416118E-2</v>
      </c>
      <c r="O30" s="23">
        <f>'Dane - 30 listopada 2020 r'!X32</f>
        <v>35</v>
      </c>
    </row>
    <row r="31" spans="1:15" x14ac:dyDescent="0.25">
      <c r="A31" s="20" t="s">
        <v>112</v>
      </c>
      <c r="B31" s="21" t="s">
        <v>125</v>
      </c>
      <c r="C31" s="2" t="s">
        <v>126</v>
      </c>
      <c r="D31" s="22">
        <v>0</v>
      </c>
      <c r="E31" s="22">
        <v>0</v>
      </c>
      <c r="F31" s="22">
        <f>'Dane - 30 listopada 2020 r'!Z33</f>
        <v>0</v>
      </c>
      <c r="G31" s="22">
        <f>F31/'Dane - 30 listopada 2020 r'!$B$1</f>
        <v>0</v>
      </c>
      <c r="H31" s="18">
        <v>0</v>
      </c>
      <c r="I31" s="22">
        <f>'Dane - 30 listopada 2020 r'!AK33</f>
        <v>0</v>
      </c>
      <c r="J31" s="22">
        <f>I31/'Dane - 30 listopada 2020 r'!$B$1</f>
        <v>0</v>
      </c>
      <c r="K31" s="18">
        <v>0</v>
      </c>
      <c r="L31" s="22">
        <f>'Dane - 30 listopada 2020 r'!AQ33</f>
        <v>0</v>
      </c>
      <c r="M31" s="22">
        <f>L31/'Dane - 30 listopada 2020 r'!$B$1</f>
        <v>0</v>
      </c>
      <c r="N31" s="18">
        <v>0</v>
      </c>
      <c r="O31" s="23">
        <f>'Dane - 30 listopada 2020 r'!X33</f>
        <v>0</v>
      </c>
    </row>
    <row r="32" spans="1:15" x14ac:dyDescent="0.25">
      <c r="A32" s="20" t="s">
        <v>112</v>
      </c>
      <c r="B32" s="21" t="s">
        <v>127</v>
      </c>
      <c r="C32" s="2" t="s">
        <v>128</v>
      </c>
      <c r="D32" s="22">
        <v>49274168</v>
      </c>
      <c r="E32" s="22">
        <v>36955626</v>
      </c>
      <c r="F32" s="22">
        <f>'Dane - 30 listopada 2020 r'!Z34</f>
        <v>155695261.80250001</v>
      </c>
      <c r="G32" s="22">
        <f>F32/'Dane - 30 listopada 2020 r'!$B$1</f>
        <v>34670599.639811166</v>
      </c>
      <c r="H32" s="18">
        <f t="shared" si="0"/>
        <v>0.93816837630652405</v>
      </c>
      <c r="I32" s="22">
        <f>'Dane - 30 listopada 2020 r'!AK34</f>
        <v>156164574.12000003</v>
      </c>
      <c r="J32" s="22">
        <f>I32/'Dane - 30 listopada 2020 r'!$B$1</f>
        <v>34775107.248313189</v>
      </c>
      <c r="K32" s="18">
        <f t="shared" si="3"/>
        <v>0.9409962977846239</v>
      </c>
      <c r="L32" s="22">
        <f>'Dane - 30 listopada 2020 r'!AQ34</f>
        <v>156164574.12</v>
      </c>
      <c r="M32" s="22">
        <f>L32/'Dane - 30 listopada 2020 r'!$B$1</f>
        <v>34775107.248313181</v>
      </c>
      <c r="N32" s="18">
        <f t="shared" si="1"/>
        <v>0.94099629778462368</v>
      </c>
      <c r="O32" s="23">
        <f>'Dane - 30 listopada 2020 r'!X34</f>
        <v>905</v>
      </c>
    </row>
    <row r="33" spans="1:15" x14ac:dyDescent="0.25">
      <c r="A33" s="20" t="s">
        <v>112</v>
      </c>
      <c r="B33" s="21" t="s">
        <v>129</v>
      </c>
      <c r="C33" s="2" t="s">
        <v>130</v>
      </c>
      <c r="D33" s="22">
        <v>1880000</v>
      </c>
      <c r="E33" s="22">
        <v>1410000</v>
      </c>
      <c r="F33" s="22">
        <f>'Dane - 30 listopada 2020 r'!Z35</f>
        <v>4190609.58</v>
      </c>
      <c r="G33" s="22">
        <f>F33/'Dane - 30 listopada 2020 r'!$B$1</f>
        <v>933175.13527957769</v>
      </c>
      <c r="H33" s="18">
        <f t="shared" si="0"/>
        <v>0.66182633707771465</v>
      </c>
      <c r="I33" s="22">
        <f>'Dane - 30 listopada 2020 r'!AK35</f>
        <v>2516929.2599999998</v>
      </c>
      <c r="J33" s="22">
        <f>I33/'Dane - 30 listopada 2020 r'!$B$1</f>
        <v>560475.93025586207</v>
      </c>
      <c r="K33" s="18">
        <f t="shared" si="3"/>
        <v>0.39750065975593052</v>
      </c>
      <c r="L33" s="22">
        <f>'Dane - 30 listopada 2020 r'!AQ35</f>
        <v>1314264.4500000002</v>
      </c>
      <c r="M33" s="22">
        <f>L33/'Dane - 30 listopada 2020 r'!$B$1</f>
        <v>292663.60478321865</v>
      </c>
      <c r="N33" s="18">
        <f t="shared" si="1"/>
        <v>0.20756284027178629</v>
      </c>
      <c r="O33" s="23">
        <f>'Dane - 30 listopada 2020 r'!X35</f>
        <v>8</v>
      </c>
    </row>
    <row r="34" spans="1:15" x14ac:dyDescent="0.25">
      <c r="A34" s="24" t="s">
        <v>112</v>
      </c>
      <c r="B34" s="25" t="s">
        <v>131</v>
      </c>
      <c r="C34" s="3" t="s">
        <v>132</v>
      </c>
      <c r="D34" s="26">
        <v>0</v>
      </c>
      <c r="E34" s="26">
        <v>0</v>
      </c>
      <c r="F34" s="22">
        <f>'Dane - 30 listopada 2020 r'!Z36</f>
        <v>0</v>
      </c>
      <c r="G34" s="22">
        <f>F34/'Dane - 30 listopada 2020 r'!$B$1</f>
        <v>0</v>
      </c>
      <c r="H34" s="27">
        <v>0</v>
      </c>
      <c r="I34" s="22">
        <f>'Dane - 30 listopada 2020 r'!AK36</f>
        <v>0</v>
      </c>
      <c r="J34" s="22">
        <f>I34/'Dane - 30 listopada 2020 r'!$B$1</f>
        <v>0</v>
      </c>
      <c r="K34" s="27">
        <v>0</v>
      </c>
      <c r="L34" s="22">
        <f>'Dane - 30 listopada 2020 r'!AQ36</f>
        <v>0</v>
      </c>
      <c r="M34" s="22">
        <f>L34/'Dane - 30 listopada 2020 r'!$B$1</f>
        <v>0</v>
      </c>
      <c r="N34" s="18">
        <v>0</v>
      </c>
      <c r="O34" s="23">
        <f>'Dane - 30 listopada 2020 r'!X36</f>
        <v>0</v>
      </c>
    </row>
    <row r="35" spans="1:15" ht="11" thickBot="1" x14ac:dyDescent="0.3">
      <c r="A35" s="219" t="s">
        <v>112</v>
      </c>
      <c r="B35" s="25" t="s">
        <v>230</v>
      </c>
      <c r="C35" s="3" t="s">
        <v>231</v>
      </c>
      <c r="D35" s="220">
        <v>15000000</v>
      </c>
      <c r="E35" s="220">
        <v>11250000</v>
      </c>
      <c r="F35" s="22">
        <f>'Dane - 30 listopada 2020 r'!Z37</f>
        <v>18091351.100000001</v>
      </c>
      <c r="G35" s="22">
        <f>F35/'Dane - 30 listopada 2020 r'!$B$1</f>
        <v>4028626.0716592069</v>
      </c>
      <c r="H35" s="27">
        <f t="shared" si="0"/>
        <v>0.35810009525859615</v>
      </c>
      <c r="I35" s="22">
        <f>'Dane - 30 listopada 2020 r'!AK37</f>
        <v>4050618.3099999996</v>
      </c>
      <c r="J35" s="22">
        <f>I35/'Dane - 30 listopada 2020 r'!$B$1</f>
        <v>902001.53873560904</v>
      </c>
      <c r="K35" s="27">
        <f t="shared" si="3"/>
        <v>8.0177914554276364E-2</v>
      </c>
      <c r="L35" s="22">
        <f>'Dane - 30 listopada 2020 r'!AQ37</f>
        <v>4050618.31</v>
      </c>
      <c r="M35" s="22">
        <f>L35/'Dane - 30 listopada 2020 r'!$B$1</f>
        <v>902001.53873560904</v>
      </c>
      <c r="N35" s="18">
        <f t="shared" si="1"/>
        <v>8.0177914554276364E-2</v>
      </c>
      <c r="O35" s="23">
        <f>'Dane - 30 listopada 2020 r'!X37</f>
        <v>304</v>
      </c>
    </row>
    <row r="36" spans="1:15" ht="20.5" thickBot="1" x14ac:dyDescent="0.3">
      <c r="A36" s="248" t="s">
        <v>112</v>
      </c>
      <c r="B36" s="248"/>
      <c r="C36" s="49" t="s">
        <v>35</v>
      </c>
      <c r="D36" s="50">
        <f>SUM(D31:D34)+SUM(D25:D27)+D35</f>
        <v>196164768</v>
      </c>
      <c r="E36" s="50">
        <f>SUM(E31:E34)+SUM(E25:E27)+E35</f>
        <v>147123576</v>
      </c>
      <c r="F36" s="50">
        <f t="shared" ref="F36:G36" si="6">SUM(F31:F34)+SUM(F25:F27)+F35</f>
        <v>451467359.01000011</v>
      </c>
      <c r="G36" s="50">
        <f t="shared" si="6"/>
        <v>100533849.73612133</v>
      </c>
      <c r="H36" s="51">
        <f t="shared" si="0"/>
        <v>0.68332929683629584</v>
      </c>
      <c r="I36" s="50">
        <f>SUM(I31:I34)+SUM(I25:I27)+I35</f>
        <v>309775173.65000004</v>
      </c>
      <c r="J36" s="50">
        <f>SUM(J31:J34)+SUM(J25:J27)+J35</f>
        <v>68981489.222170278</v>
      </c>
      <c r="K36" s="51">
        <f t="shared" si="3"/>
        <v>0.46886767639586385</v>
      </c>
      <c r="L36" s="50">
        <f>SUM(L31:L34)+SUM(L25:L27)+L35</f>
        <v>234842533.13999999</v>
      </c>
      <c r="M36" s="50">
        <f>SUM(M31:M34)+SUM(M25:M27)+M35</f>
        <v>52295306.553543992</v>
      </c>
      <c r="N36" s="51">
        <f t="shared" si="1"/>
        <v>0.3554515732648042</v>
      </c>
      <c r="O36" s="52">
        <f>SUM(O31:O34)+SUM(O25:O27)+O35</f>
        <v>1777</v>
      </c>
    </row>
    <row r="37" spans="1:15" x14ac:dyDescent="0.25">
      <c r="A37" s="37" t="s">
        <v>133</v>
      </c>
      <c r="B37" s="38">
        <v>3.1</v>
      </c>
      <c r="C37" s="39" t="s">
        <v>134</v>
      </c>
      <c r="D37" s="40">
        <v>20531936</v>
      </c>
      <c r="E37" s="40">
        <v>16193028</v>
      </c>
      <c r="F37" s="40">
        <f t="shared" ref="F37:O37" si="7">SUM(F38:F39)</f>
        <v>54785322.429999992</v>
      </c>
      <c r="G37" s="40">
        <f t="shared" si="7"/>
        <v>12199728.868550558</v>
      </c>
      <c r="H37" s="41">
        <f t="shared" si="0"/>
        <v>0.75339392166496333</v>
      </c>
      <c r="I37" s="40">
        <f t="shared" si="7"/>
        <v>18349393.649999999</v>
      </c>
      <c r="J37" s="40">
        <f t="shared" si="7"/>
        <v>4086087.6144030993</v>
      </c>
      <c r="K37" s="41">
        <f t="shared" si="3"/>
        <v>0.25233622855485083</v>
      </c>
      <c r="L37" s="40">
        <f t="shared" si="7"/>
        <v>18349393.649999999</v>
      </c>
      <c r="M37" s="40">
        <f t="shared" si="7"/>
        <v>4086087.6144030993</v>
      </c>
      <c r="N37" s="41">
        <f t="shared" si="1"/>
        <v>0.25233622855485083</v>
      </c>
      <c r="O37" s="42">
        <f t="shared" si="7"/>
        <v>47</v>
      </c>
    </row>
    <row r="38" spans="1:15" x14ac:dyDescent="0.25">
      <c r="A38" s="20" t="s">
        <v>133</v>
      </c>
      <c r="B38" s="21" t="s">
        <v>135</v>
      </c>
      <c r="C38" s="2" t="s">
        <v>134</v>
      </c>
      <c r="D38" s="22">
        <v>9103367</v>
      </c>
      <c r="E38" s="22">
        <v>8193030</v>
      </c>
      <c r="F38" s="22">
        <f>'Dane - 30 listopada 2020 r'!Z40</f>
        <v>23274941.429999996</v>
      </c>
      <c r="G38" s="22">
        <f>F38/'Dane - 30 listopada 2020 r'!$B$1</f>
        <v>5182920.5758567695</v>
      </c>
      <c r="H38" s="18">
        <f t="shared" si="0"/>
        <v>0.63260119587707719</v>
      </c>
      <c r="I38" s="22">
        <f>'Dane - 30 listopada 2020 r'!AK40</f>
        <v>18340433.649999999</v>
      </c>
      <c r="J38" s="22">
        <f>I38/'Dane - 30 listopada 2020 r'!$B$1</f>
        <v>4084092.3798071565</v>
      </c>
      <c r="K38" s="18">
        <f t="shared" si="3"/>
        <v>0.49848375751183099</v>
      </c>
      <c r="L38" s="22">
        <f>'Dane - 30 listopada 2020 r'!AQ40</f>
        <v>18340433.649999999</v>
      </c>
      <c r="M38" s="22">
        <f>L38/'Dane - 30 listopada 2020 r'!$B$1</f>
        <v>4084092.3798071565</v>
      </c>
      <c r="N38" s="18">
        <f t="shared" si="1"/>
        <v>0.49848375751183099</v>
      </c>
      <c r="O38" s="23">
        <f>'Dane - 30 listopada 2020 r'!X40</f>
        <v>45</v>
      </c>
    </row>
    <row r="39" spans="1:15" x14ac:dyDescent="0.25">
      <c r="A39" s="20" t="s">
        <v>133</v>
      </c>
      <c r="B39" s="21" t="s">
        <v>136</v>
      </c>
      <c r="C39" s="2" t="s">
        <v>137</v>
      </c>
      <c r="D39" s="22">
        <v>11428569</v>
      </c>
      <c r="E39" s="22">
        <v>7999998</v>
      </c>
      <c r="F39" s="22">
        <f>'Dane - 30 listopada 2020 r'!Z41</f>
        <v>31510381</v>
      </c>
      <c r="G39" s="22">
        <f>F39/'Dane - 30 listopada 2020 r'!$B$1</f>
        <v>7016808.2926937891</v>
      </c>
      <c r="H39" s="18">
        <f t="shared" si="0"/>
        <v>0.87710125586203758</v>
      </c>
      <c r="I39" s="22">
        <f>'Dane - 30 listopada 2020 r'!AK41</f>
        <v>8960</v>
      </c>
      <c r="J39" s="22">
        <f>I39/'Dane - 30 listopada 2020 r'!$B$1</f>
        <v>1995.2345959427259</v>
      </c>
      <c r="K39" s="18">
        <f t="shared" si="3"/>
        <v>2.4940438684393747E-4</v>
      </c>
      <c r="L39" s="22">
        <f>'Dane - 30 listopada 2020 r'!AQ41</f>
        <v>8960</v>
      </c>
      <c r="M39" s="22">
        <f>L39/'Dane - 30 listopada 2020 r'!$B$1</f>
        <v>1995.2345959427259</v>
      </c>
      <c r="N39" s="18">
        <f t="shared" si="1"/>
        <v>2.4940438684393747E-4</v>
      </c>
      <c r="O39" s="23">
        <f>'Dane - 30 listopada 2020 r'!X41</f>
        <v>2</v>
      </c>
    </row>
    <row r="40" spans="1:15" ht="11" thickBot="1" x14ac:dyDescent="0.3">
      <c r="A40" s="24" t="s">
        <v>133</v>
      </c>
      <c r="B40" s="25" t="s">
        <v>138</v>
      </c>
      <c r="C40" s="3" t="s">
        <v>139</v>
      </c>
      <c r="D40" s="26">
        <v>9292889</v>
      </c>
      <c r="E40" s="26">
        <v>7434311</v>
      </c>
      <c r="F40" s="22">
        <f>'Dane - 30 listopada 2020 r'!Z42</f>
        <v>28715072.18</v>
      </c>
      <c r="G40" s="22">
        <f>F40/'Dane - 30 listopada 2020 r'!$B$1</f>
        <v>6394342.1248357715</v>
      </c>
      <c r="H40" s="27">
        <f t="shared" si="0"/>
        <v>0.86011227198267215</v>
      </c>
      <c r="I40" s="22">
        <f>'Dane - 30 listopada 2020 r'!AK42</f>
        <v>25858294.66</v>
      </c>
      <c r="J40" s="22">
        <f>I40/'Dane - 30 listopada 2020 r'!$B$1</f>
        <v>5758187.9573340453</v>
      </c>
      <c r="K40" s="27">
        <f t="shared" si="3"/>
        <v>0.77454224841199748</v>
      </c>
      <c r="L40" s="22">
        <f>'Dane - 30 listopada 2020 r'!AQ42</f>
        <v>24135090.280000001</v>
      </c>
      <c r="M40" s="22">
        <f>L40/'Dane - 30 listopada 2020 r'!$B$1</f>
        <v>5374460.6141581489</v>
      </c>
      <c r="N40" s="27">
        <f t="shared" si="1"/>
        <v>0.72292652461783602</v>
      </c>
      <c r="O40" s="23">
        <f>'Dane - 30 listopada 2020 r'!X42</f>
        <v>3</v>
      </c>
    </row>
    <row r="41" spans="1:15" ht="11" thickBot="1" x14ac:dyDescent="0.3">
      <c r="A41" s="248" t="s">
        <v>133</v>
      </c>
      <c r="B41" s="248"/>
      <c r="C41" s="49" t="s">
        <v>46</v>
      </c>
      <c r="D41" s="50">
        <f>D40+D37</f>
        <v>29824825</v>
      </c>
      <c r="E41" s="50">
        <f t="shared" ref="E41:O41" si="8">E40+E37</f>
        <v>23627339</v>
      </c>
      <c r="F41" s="50">
        <f t="shared" si="8"/>
        <v>83500394.609999985</v>
      </c>
      <c r="G41" s="50">
        <f t="shared" si="8"/>
        <v>18594070.993386328</v>
      </c>
      <c r="H41" s="51">
        <f t="shared" si="0"/>
        <v>0.78697270959655374</v>
      </c>
      <c r="I41" s="50">
        <f t="shared" si="8"/>
        <v>44207688.310000002</v>
      </c>
      <c r="J41" s="50">
        <f t="shared" si="8"/>
        <v>9844275.5717371441</v>
      </c>
      <c r="K41" s="51">
        <f t="shared" si="3"/>
        <v>0.41664766276630405</v>
      </c>
      <c r="L41" s="50">
        <f t="shared" si="8"/>
        <v>42484483.93</v>
      </c>
      <c r="M41" s="50">
        <f t="shared" si="8"/>
        <v>9460548.2285612486</v>
      </c>
      <c r="N41" s="51">
        <f t="shared" si="1"/>
        <v>0.40040684346896827</v>
      </c>
      <c r="O41" s="52">
        <f t="shared" si="8"/>
        <v>50</v>
      </c>
    </row>
    <row r="42" spans="1:15" x14ac:dyDescent="0.25">
      <c r="A42" s="29" t="s">
        <v>140</v>
      </c>
      <c r="B42" s="30" t="s">
        <v>141</v>
      </c>
      <c r="C42" s="4" t="s">
        <v>142</v>
      </c>
      <c r="D42" s="31">
        <v>25000</v>
      </c>
      <c r="E42" s="31">
        <v>21250</v>
      </c>
      <c r="F42" s="31">
        <f>'Dane - 30 listopada 2020 r'!Z44</f>
        <v>84839.35</v>
      </c>
      <c r="G42" s="31">
        <f>F42/'Dane - 30 listopada 2020 r'!$B$1</f>
        <v>18892.232836751507</v>
      </c>
      <c r="H42" s="32">
        <f t="shared" si="0"/>
        <v>0.88904625114124736</v>
      </c>
      <c r="I42" s="31">
        <f>'Dane - 30 listopada 2020 r'!AK44</f>
        <v>84839.35</v>
      </c>
      <c r="J42" s="31">
        <f>I42/'Dane - 30 listopada 2020 r'!$B$1</f>
        <v>18892.232836751507</v>
      </c>
      <c r="K42" s="32">
        <f t="shared" si="3"/>
        <v>0.88904625114124736</v>
      </c>
      <c r="L42" s="31">
        <f>'Dane - 30 listopada 2020 r'!AQ44</f>
        <v>84839.35</v>
      </c>
      <c r="M42" s="31">
        <f>L42/'Dane - 30 listopada 2020 r'!$B$1</f>
        <v>18892.232836751507</v>
      </c>
      <c r="N42" s="32">
        <f t="shared" si="1"/>
        <v>0.88904625114124736</v>
      </c>
      <c r="O42" s="33">
        <f>'Dane - 30 listopada 2020 r'!X44</f>
        <v>5</v>
      </c>
    </row>
    <row r="43" spans="1:15" x14ac:dyDescent="0.25">
      <c r="A43" s="20" t="s">
        <v>140</v>
      </c>
      <c r="B43" s="21" t="s">
        <v>143</v>
      </c>
      <c r="C43" s="2" t="s">
        <v>144</v>
      </c>
      <c r="D43" s="22">
        <v>90857860</v>
      </c>
      <c r="E43" s="22">
        <v>77229181</v>
      </c>
      <c r="F43" s="31">
        <f>'Dane - 30 listopada 2020 r'!Z45</f>
        <v>230637558.74499997</v>
      </c>
      <c r="G43" s="31">
        <f>F43/'Dane - 30 listopada 2020 r'!$B$1</f>
        <v>51358932.6263166</v>
      </c>
      <c r="H43" s="18">
        <f t="shared" si="0"/>
        <v>0.66501977570261428</v>
      </c>
      <c r="I43" s="31">
        <f>'Dane - 30 listopada 2020 r'!AK45</f>
        <v>182170696.19</v>
      </c>
      <c r="J43" s="31">
        <f>I43/'Dane - 30 listopada 2020 r'!$B$1</f>
        <v>40566213.772908449</v>
      </c>
      <c r="K43" s="18">
        <f t="shared" si="3"/>
        <v>0.52527054214013291</v>
      </c>
      <c r="L43" s="31">
        <f>'Dane - 30 listopada 2020 r'!AQ45</f>
        <v>143514551.023</v>
      </c>
      <c r="M43" s="31">
        <f>L43/'Dane - 30 listopada 2020 r'!$B$1</f>
        <v>31958169.33284343</v>
      </c>
      <c r="N43" s="18">
        <f t="shared" si="1"/>
        <v>0.41380950722296833</v>
      </c>
      <c r="O43" s="33">
        <f>'Dane - 30 listopada 2020 r'!X45</f>
        <v>1876</v>
      </c>
    </row>
    <row r="44" spans="1:15" ht="11" thickBot="1" x14ac:dyDescent="0.3">
      <c r="A44" s="24" t="s">
        <v>140</v>
      </c>
      <c r="B44" s="25" t="s">
        <v>145</v>
      </c>
      <c r="C44" s="3" t="s">
        <v>146</v>
      </c>
      <c r="D44" s="26">
        <v>2881840</v>
      </c>
      <c r="E44" s="26">
        <v>2449564</v>
      </c>
      <c r="F44" s="31">
        <f>'Dane - 30 listopada 2020 r'!Z46</f>
        <v>3881257.56</v>
      </c>
      <c r="G44" s="31">
        <f>F44/'Dane - 30 listopada 2020 r'!$B$1</f>
        <v>864287.87494154577</v>
      </c>
      <c r="H44" s="27">
        <f t="shared" si="0"/>
        <v>0.3528333511357718</v>
      </c>
      <c r="I44" s="31">
        <f>'Dane - 30 listopada 2020 r'!AK46</f>
        <v>2829164.18</v>
      </c>
      <c r="J44" s="31">
        <f>I44/'Dane - 30 listopada 2020 r'!$B$1</f>
        <v>630005.16177878727</v>
      </c>
      <c r="K44" s="27">
        <f t="shared" si="3"/>
        <v>0.25719073344431387</v>
      </c>
      <c r="L44" s="31">
        <f>'Dane - 30 listopada 2020 r'!AQ46</f>
        <v>2483450.5</v>
      </c>
      <c r="M44" s="31">
        <f>L44/'Dane - 30 listopada 2020 r'!$B$1</f>
        <v>553020.79853920324</v>
      </c>
      <c r="N44" s="27">
        <f t="shared" si="1"/>
        <v>0.22576295150451398</v>
      </c>
      <c r="O44" s="33">
        <f>'Dane - 30 listopada 2020 r'!X46</f>
        <v>68</v>
      </c>
    </row>
    <row r="45" spans="1:15" ht="11" thickBot="1" x14ac:dyDescent="0.3">
      <c r="A45" s="248" t="s">
        <v>140</v>
      </c>
      <c r="B45" s="248"/>
      <c r="C45" s="49" t="s">
        <v>51</v>
      </c>
      <c r="D45" s="50">
        <f>SUM(D42:D44)</f>
        <v>93764700</v>
      </c>
      <c r="E45" s="50">
        <f t="shared" ref="E45:O45" si="9">SUM(E42:E44)</f>
        <v>79699995</v>
      </c>
      <c r="F45" s="50">
        <f t="shared" si="9"/>
        <v>234603655.65499997</v>
      </c>
      <c r="G45" s="50">
        <f t="shared" si="9"/>
        <v>52242112.734094895</v>
      </c>
      <c r="H45" s="51">
        <f t="shared" si="0"/>
        <v>0.65548451708302991</v>
      </c>
      <c r="I45" s="50">
        <f t="shared" si="9"/>
        <v>185084699.72</v>
      </c>
      <c r="J45" s="50">
        <f t="shared" si="9"/>
        <v>41215111.167523988</v>
      </c>
      <c r="K45" s="51">
        <f t="shared" si="3"/>
        <v>0.51712815248638333</v>
      </c>
      <c r="L45" s="50">
        <f t="shared" si="9"/>
        <v>146082840.873</v>
      </c>
      <c r="M45" s="50">
        <f>SUM(M42:M44)</f>
        <v>32530082.364219386</v>
      </c>
      <c r="N45" s="51">
        <f t="shared" si="1"/>
        <v>0.40815664247180172</v>
      </c>
      <c r="O45" s="52">
        <f t="shared" si="9"/>
        <v>1949</v>
      </c>
    </row>
    <row r="46" spans="1:15" x14ac:dyDescent="0.25">
      <c r="A46" s="29" t="s">
        <v>147</v>
      </c>
      <c r="B46" s="30" t="s">
        <v>148</v>
      </c>
      <c r="C46" s="4" t="s">
        <v>149</v>
      </c>
      <c r="D46" s="31">
        <v>17704480</v>
      </c>
      <c r="E46" s="31">
        <v>13278360</v>
      </c>
      <c r="F46" s="31">
        <f>'Dane - 30 listopada 2020 r'!Z48</f>
        <v>25752920.557500001</v>
      </c>
      <c r="G46" s="31">
        <f>F46/'Dane - 30 listopada 2020 r'!$B$1</f>
        <v>5734722.9958581068</v>
      </c>
      <c r="H46" s="32">
        <f t="shared" si="0"/>
        <v>0.43188488607464376</v>
      </c>
      <c r="I46" s="31">
        <f>'Dane - 30 listopada 2020 r'!AK48</f>
        <v>22714894.560000002</v>
      </c>
      <c r="J46" s="31">
        <f>I46/'Dane - 30 listopada 2020 r'!$B$1</f>
        <v>5058207.9764847355</v>
      </c>
      <c r="K46" s="32">
        <f t="shared" si="3"/>
        <v>0.3809361981814573</v>
      </c>
      <c r="L46" s="31">
        <f>'Dane - 30 listopada 2020 r'!AQ48</f>
        <v>16956646.16</v>
      </c>
      <c r="M46" s="31">
        <f>L46/'Dane - 30 listopada 2020 r'!$B$1</f>
        <v>3775947.2153561804</v>
      </c>
      <c r="N46" s="32">
        <f t="shared" si="1"/>
        <v>0.28436849244606865</v>
      </c>
      <c r="O46" s="33">
        <f>'Dane - 30 listopada 2020 r'!X48</f>
        <v>24</v>
      </c>
    </row>
    <row r="47" spans="1:15" x14ac:dyDescent="0.25">
      <c r="A47" s="20" t="s">
        <v>147</v>
      </c>
      <c r="B47" s="21" t="s">
        <v>150</v>
      </c>
      <c r="C47" s="2" t="s">
        <v>151</v>
      </c>
      <c r="D47" s="22">
        <v>2509002</v>
      </c>
      <c r="E47" s="22">
        <v>2509002</v>
      </c>
      <c r="F47" s="31">
        <f>'Dane - 30 listopada 2020 r'!Z49</f>
        <v>0</v>
      </c>
      <c r="G47" s="31">
        <f>F47/'Dane - 30 listopada 2020 r'!$B$1</f>
        <v>0</v>
      </c>
      <c r="H47" s="18">
        <f t="shared" si="0"/>
        <v>0</v>
      </c>
      <c r="I47" s="31">
        <f>'Dane - 30 listopada 2020 r'!AK49</f>
        <v>0</v>
      </c>
      <c r="J47" s="31">
        <f>I47/'Dane - 30 listopada 2020 r'!$B$1</f>
        <v>0</v>
      </c>
      <c r="K47" s="18">
        <f t="shared" si="3"/>
        <v>0</v>
      </c>
      <c r="L47" s="31">
        <f>'Dane - 30 listopada 2020 r'!AQ49</f>
        <v>0</v>
      </c>
      <c r="M47" s="31">
        <f>L47/'Dane - 30 listopada 2020 r'!$B$1</f>
        <v>0</v>
      </c>
      <c r="N47" s="18">
        <f t="shared" si="1"/>
        <v>0</v>
      </c>
      <c r="O47" s="33">
        <f>'Dane - 30 listopada 2020 r'!X49</f>
        <v>0</v>
      </c>
    </row>
    <row r="48" spans="1:15" x14ac:dyDescent="0.25">
      <c r="A48" s="20" t="s">
        <v>147</v>
      </c>
      <c r="B48" s="21" t="s">
        <v>152</v>
      </c>
      <c r="C48" s="2" t="s">
        <v>153</v>
      </c>
      <c r="D48" s="22">
        <v>18287520</v>
      </c>
      <c r="E48" s="22">
        <v>13715640</v>
      </c>
      <c r="F48" s="31">
        <f>'Dane - 30 listopada 2020 r'!Z50</f>
        <v>45636932.472499996</v>
      </c>
      <c r="G48" s="31">
        <f>F48/'Dane - 30 listopada 2020 r'!$B$1</f>
        <v>10162543.138597544</v>
      </c>
      <c r="H48" s="18">
        <f t="shared" si="0"/>
        <v>0.74094560214452587</v>
      </c>
      <c r="I48" s="31">
        <f>'Dane - 30 listopada 2020 r'!AK50</f>
        <v>20426936.829999998</v>
      </c>
      <c r="J48" s="31">
        <f>I48/'Dane - 30 listopada 2020 r'!$B$1</f>
        <v>4548719.9835214997</v>
      </c>
      <c r="K48" s="18">
        <f t="shared" si="3"/>
        <v>0.33164474887949086</v>
      </c>
      <c r="L48" s="31">
        <f>'Dane - 30 listopada 2020 r'!AQ50</f>
        <v>11887802.800000001</v>
      </c>
      <c r="M48" s="31">
        <f>L48/'Dane - 30 listopada 2020 r'!$B$1</f>
        <v>2647204.8455697331</v>
      </c>
      <c r="N48" s="18">
        <f t="shared" si="1"/>
        <v>0.19300629395126534</v>
      </c>
      <c r="O48" s="33">
        <f>'Dane - 30 listopada 2020 r'!X50</f>
        <v>19</v>
      </c>
    </row>
    <row r="49" spans="1:15" ht="11" thickBot="1" x14ac:dyDescent="0.3">
      <c r="A49" s="24" t="s">
        <v>147</v>
      </c>
      <c r="B49" s="25" t="s">
        <v>154</v>
      </c>
      <c r="C49" s="3" t="s">
        <v>155</v>
      </c>
      <c r="D49" s="26">
        <v>73213336</v>
      </c>
      <c r="E49" s="26">
        <v>54910002</v>
      </c>
      <c r="F49" s="31">
        <f>'Dane - 30 listopada 2020 r'!Z51</f>
        <v>109482298.44750001</v>
      </c>
      <c r="G49" s="31">
        <f>F49/'Dane - 30 listopada 2020 r'!$B$1</f>
        <v>24379784.543055646</v>
      </c>
      <c r="H49" s="27">
        <f t="shared" si="0"/>
        <v>0.44399533154370757</v>
      </c>
      <c r="I49" s="31">
        <f>'Dane - 30 listopada 2020 r'!AK51</f>
        <v>86746214.019999996</v>
      </c>
      <c r="J49" s="31">
        <f>I49/'Dane - 30 listopada 2020 r'!$B$1</f>
        <v>19316857.955329902</v>
      </c>
      <c r="K49" s="27">
        <f t="shared" si="3"/>
        <v>0.35179124479598273</v>
      </c>
      <c r="L49" s="31">
        <f>'Dane - 30 listopada 2020 r'!AQ51</f>
        <v>80571049.060000002</v>
      </c>
      <c r="M49" s="31">
        <f>L49/'Dane - 30 listopada 2020 r'!$B$1</f>
        <v>17941757.200436458</v>
      </c>
      <c r="N49" s="27">
        <f t="shared" si="1"/>
        <v>0.32674843465561082</v>
      </c>
      <c r="O49" s="33">
        <f>'Dane - 30 listopada 2020 r'!X51</f>
        <v>132</v>
      </c>
    </row>
    <row r="50" spans="1:15" ht="11" thickBot="1" x14ac:dyDescent="0.3">
      <c r="A50" s="248" t="s">
        <v>147</v>
      </c>
      <c r="B50" s="248"/>
      <c r="C50" s="49" t="s">
        <v>55</v>
      </c>
      <c r="D50" s="50">
        <f>SUM(D46:D49)</f>
        <v>111714338</v>
      </c>
      <c r="E50" s="50">
        <f t="shared" ref="E50:O50" si="10">SUM(E46:E49)</f>
        <v>84413004</v>
      </c>
      <c r="F50" s="50">
        <f t="shared" si="10"/>
        <v>180872151.47750002</v>
      </c>
      <c r="G50" s="50">
        <f t="shared" si="10"/>
        <v>40277050.677511297</v>
      </c>
      <c r="H50" s="51">
        <f t="shared" si="0"/>
        <v>0.47714272409392394</v>
      </c>
      <c r="I50" s="50">
        <f t="shared" si="10"/>
        <v>129888045.41</v>
      </c>
      <c r="J50" s="50">
        <f t="shared" si="10"/>
        <v>28923785.91533614</v>
      </c>
      <c r="K50" s="51">
        <f t="shared" si="3"/>
        <v>0.34264609177202293</v>
      </c>
      <c r="L50" s="50">
        <f t="shared" si="10"/>
        <v>109415498.02000001</v>
      </c>
      <c r="M50" s="50">
        <f t="shared" si="10"/>
        <v>24364909.261362374</v>
      </c>
      <c r="N50" s="51">
        <f t="shared" si="1"/>
        <v>0.28863928668339267</v>
      </c>
      <c r="O50" s="52">
        <f t="shared" si="10"/>
        <v>175</v>
      </c>
    </row>
    <row r="51" spans="1:15" x14ac:dyDescent="0.25">
      <c r="A51" s="29" t="s">
        <v>156</v>
      </c>
      <c r="B51" s="30" t="s">
        <v>157</v>
      </c>
      <c r="C51" s="4" t="s">
        <v>158</v>
      </c>
      <c r="D51" s="31">
        <v>259996</v>
      </c>
      <c r="E51" s="31">
        <v>194996</v>
      </c>
      <c r="F51" s="31">
        <f>'Dane - 30 listopada 2020 r'!Z53</f>
        <v>845865.63000000012</v>
      </c>
      <c r="G51" s="31">
        <f>F51/'Dane - 30 listopada 2020 r'!$B$1</f>
        <v>188359.41612666179</v>
      </c>
      <c r="H51" s="32">
        <f t="shared" si="0"/>
        <v>0.96596553840418153</v>
      </c>
      <c r="I51" s="31">
        <f>'Dane - 30 listopada 2020 r'!AK53</f>
        <v>0</v>
      </c>
      <c r="J51" s="31">
        <f>I51/'Dane - 30 listopada 2020 r'!$B$1</f>
        <v>0</v>
      </c>
      <c r="K51" s="32">
        <f t="shared" si="3"/>
        <v>0</v>
      </c>
      <c r="L51" s="31">
        <f>'Dane - 30 listopada 2020 r'!AQ53</f>
        <v>0</v>
      </c>
      <c r="M51" s="31">
        <f>L51/'Dane - 30 listopada 2020 r'!$B$1</f>
        <v>0</v>
      </c>
      <c r="N51" s="32">
        <f t="shared" si="1"/>
        <v>0</v>
      </c>
      <c r="O51" s="33">
        <f>'Dane - 30 listopada 2020 r'!X53</f>
        <v>1</v>
      </c>
    </row>
    <row r="52" spans="1:15" ht="20" x14ac:dyDescent="0.25">
      <c r="A52" s="20" t="s">
        <v>156</v>
      </c>
      <c r="B52" s="21" t="s">
        <v>159</v>
      </c>
      <c r="C52" s="2" t="s">
        <v>160</v>
      </c>
      <c r="D52" s="22">
        <v>0</v>
      </c>
      <c r="E52" s="22">
        <v>0</v>
      </c>
      <c r="F52" s="31">
        <f>'Dane - 30 listopada 2020 r'!Z54</f>
        <v>0</v>
      </c>
      <c r="G52" s="31">
        <f>F52/'Dane - 30 listopada 2020 r'!$B$1</f>
        <v>0</v>
      </c>
      <c r="H52" s="18">
        <v>0</v>
      </c>
      <c r="I52" s="31">
        <f>'Dane - 30 listopada 2020 r'!AK54</f>
        <v>0</v>
      </c>
      <c r="J52" s="31">
        <f>I52/'Dane - 30 listopada 2020 r'!$B$1</f>
        <v>0</v>
      </c>
      <c r="K52" s="18">
        <v>0</v>
      </c>
      <c r="L52" s="31">
        <f>'Dane - 30 listopada 2020 r'!AQ54</f>
        <v>0</v>
      </c>
      <c r="M52" s="31">
        <f>L52/'Dane - 30 listopada 2020 r'!$B$1</f>
        <v>0</v>
      </c>
      <c r="N52" s="18">
        <v>0</v>
      </c>
      <c r="O52" s="33">
        <f>'Dane - 30 listopada 2020 r'!X54</f>
        <v>0</v>
      </c>
    </row>
    <row r="53" spans="1:15" ht="11" thickBot="1" x14ac:dyDescent="0.3">
      <c r="A53" s="24" t="s">
        <v>156</v>
      </c>
      <c r="B53" s="25" t="s">
        <v>161</v>
      </c>
      <c r="C53" s="3" t="s">
        <v>162</v>
      </c>
      <c r="D53" s="26">
        <v>0</v>
      </c>
      <c r="E53" s="26">
        <v>0</v>
      </c>
      <c r="F53" s="31">
        <f>'Dane - 30 listopada 2020 r'!Z55</f>
        <v>0</v>
      </c>
      <c r="G53" s="31">
        <f>F53/'Dane - 30 listopada 2020 r'!$B$1</f>
        <v>0</v>
      </c>
      <c r="H53" s="27">
        <v>0</v>
      </c>
      <c r="I53" s="31">
        <f>'Dane - 30 listopada 2020 r'!AK55</f>
        <v>0</v>
      </c>
      <c r="J53" s="31">
        <f>I53/'Dane - 30 listopada 2020 r'!$B$1</f>
        <v>0</v>
      </c>
      <c r="K53" s="27">
        <v>0</v>
      </c>
      <c r="L53" s="31">
        <f>'Dane - 30 listopada 2020 r'!AQ55</f>
        <v>0</v>
      </c>
      <c r="M53" s="31">
        <f>L53/'Dane - 30 listopada 2020 r'!$B$1</f>
        <v>0</v>
      </c>
      <c r="N53" s="27">
        <v>0</v>
      </c>
      <c r="O53" s="33">
        <f>'Dane - 30 listopada 2020 r'!X55</f>
        <v>0</v>
      </c>
    </row>
    <row r="54" spans="1:15" ht="11" thickBot="1" x14ac:dyDescent="0.3">
      <c r="A54" s="248" t="s">
        <v>156</v>
      </c>
      <c r="B54" s="248"/>
      <c r="C54" s="49" t="s">
        <v>60</v>
      </c>
      <c r="D54" s="50">
        <f>SUM(D51:D53)</f>
        <v>259996</v>
      </c>
      <c r="E54" s="50">
        <f t="shared" ref="E54:O54" si="11">SUM(E51:E53)</f>
        <v>194996</v>
      </c>
      <c r="F54" s="50">
        <f t="shared" si="11"/>
        <v>845865.63000000012</v>
      </c>
      <c r="G54" s="50">
        <f t="shared" si="11"/>
        <v>188359.41612666179</v>
      </c>
      <c r="H54" s="51">
        <f t="shared" si="0"/>
        <v>0.96596553840418153</v>
      </c>
      <c r="I54" s="50">
        <f t="shared" si="11"/>
        <v>0</v>
      </c>
      <c r="J54" s="50">
        <f t="shared" si="11"/>
        <v>0</v>
      </c>
      <c r="K54" s="51">
        <f t="shared" si="3"/>
        <v>0</v>
      </c>
      <c r="L54" s="50">
        <f t="shared" si="11"/>
        <v>0</v>
      </c>
      <c r="M54" s="50">
        <f t="shared" si="11"/>
        <v>0</v>
      </c>
      <c r="N54" s="51">
        <f t="shared" si="1"/>
        <v>0</v>
      </c>
      <c r="O54" s="52">
        <f t="shared" si="11"/>
        <v>1</v>
      </c>
    </row>
    <row r="55" spans="1:15" ht="19.5" customHeight="1" thickBot="1" x14ac:dyDescent="0.3">
      <c r="A55" s="248" t="s">
        <v>165</v>
      </c>
      <c r="B55" s="248"/>
      <c r="C55" s="49" t="s">
        <v>163</v>
      </c>
      <c r="D55" s="50">
        <v>42497556</v>
      </c>
      <c r="E55" s="50">
        <v>31873167</v>
      </c>
      <c r="F55" s="50">
        <f>'Dane - 30 listopada 2020 r'!Z57</f>
        <v>78250510.745000005</v>
      </c>
      <c r="G55" s="50">
        <f>F55/'Dane - 30 listopada 2020 r'!$B$1</f>
        <v>17425014.083550449</v>
      </c>
      <c r="H55" s="51">
        <f t="shared" si="0"/>
        <v>0.54669854688586328</v>
      </c>
      <c r="I55" s="50">
        <f>'Dane - 30 listopada 2020 r'!AK57-'Dane - 30 listopada 2020 r'!AM57</f>
        <v>68340058.430000007</v>
      </c>
      <c r="J55" s="50">
        <f>I55/'Dane - 30 listopada 2020 r'!B1</f>
        <v>15218130.454049481</v>
      </c>
      <c r="K55" s="51">
        <f t="shared" si="3"/>
        <v>0.47745900035755723</v>
      </c>
      <c r="L55" s="50">
        <f>'Dane - 30 listopada 2020 r'!AQ57</f>
        <v>68340058.430000007</v>
      </c>
      <c r="M55" s="50">
        <f>L55/'Dane - 30 listopada 2020 r'!$B$1</f>
        <v>15218130.454049481</v>
      </c>
      <c r="N55" s="51">
        <f t="shared" si="1"/>
        <v>0.47745900035755723</v>
      </c>
      <c r="O55" s="52">
        <f>'Dane - 30 listopada 2020 r'!X57</f>
        <v>110</v>
      </c>
    </row>
    <row r="56" spans="1:15" ht="24" customHeight="1" thickBot="1" x14ac:dyDescent="0.3">
      <c r="A56" s="34" t="s">
        <v>164</v>
      </c>
      <c r="B56" s="34"/>
      <c r="C56" s="5" t="s">
        <v>65</v>
      </c>
      <c r="D56" s="35">
        <f>D55+D54+D50+D45+D41+D36+D24</f>
        <v>710509513</v>
      </c>
      <c r="E56" s="35">
        <f t="shared" ref="E56:O56" si="12">E55+E54+E50+E45+E41+E36+E24</f>
        <v>531219456</v>
      </c>
      <c r="F56" s="35">
        <f t="shared" si="12"/>
        <v>1585528690.0625</v>
      </c>
      <c r="G56" s="35">
        <f t="shared" si="12"/>
        <v>353069385.63308614</v>
      </c>
      <c r="H56" s="28">
        <f t="shared" si="0"/>
        <v>0.66463940965499224</v>
      </c>
      <c r="I56" s="35">
        <f t="shared" si="12"/>
        <v>1137550834.0599999</v>
      </c>
      <c r="J56" s="35">
        <f t="shared" si="12"/>
        <v>253312586.91518027</v>
      </c>
      <c r="K56" s="28">
        <f t="shared" si="3"/>
        <v>0.47685110937499298</v>
      </c>
      <c r="L56" s="35">
        <f t="shared" si="12"/>
        <v>931996414.83299994</v>
      </c>
      <c r="M56" s="35">
        <f t="shared" si="12"/>
        <v>207539228.81354797</v>
      </c>
      <c r="N56" s="28">
        <f t="shared" si="1"/>
        <v>0.3906845400134365</v>
      </c>
      <c r="O56" s="36">
        <f t="shared" si="12"/>
        <v>9112</v>
      </c>
    </row>
    <row r="57" spans="1:15" x14ac:dyDescent="0.25">
      <c r="A57" s="6" t="s">
        <v>226</v>
      </c>
    </row>
    <row r="58" spans="1:15" x14ac:dyDescent="0.25">
      <c r="A58" s="6" t="s">
        <v>209</v>
      </c>
    </row>
    <row r="59" spans="1:15" x14ac:dyDescent="0.25">
      <c r="A59" s="6" t="s">
        <v>216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2" customWidth="1"/>
  </cols>
  <sheetData>
    <row r="1" spans="1:13" ht="63" customHeight="1" thickTop="1" x14ac:dyDescent="0.35">
      <c r="A1" s="278" t="s">
        <v>186</v>
      </c>
      <c r="B1" s="281" t="s">
        <v>187</v>
      </c>
      <c r="C1" s="191" t="s">
        <v>203</v>
      </c>
      <c r="D1" s="191" t="s">
        <v>204</v>
      </c>
      <c r="E1" s="191" t="s">
        <v>205</v>
      </c>
      <c r="F1" s="191" t="s">
        <v>211</v>
      </c>
      <c r="G1" s="191" t="s">
        <v>206</v>
      </c>
      <c r="H1" s="191" t="s">
        <v>212</v>
      </c>
      <c r="I1" s="191" t="s">
        <v>207</v>
      </c>
      <c r="J1" s="191" t="s">
        <v>208</v>
      </c>
      <c r="K1" s="265" t="s">
        <v>215</v>
      </c>
      <c r="L1" s="268" t="s">
        <v>213</v>
      </c>
      <c r="M1" s="271" t="s">
        <v>214</v>
      </c>
    </row>
    <row r="2" spans="1:13" ht="15.5" x14ac:dyDescent="0.35">
      <c r="A2" s="279"/>
      <c r="B2" s="282"/>
      <c r="C2" s="192"/>
      <c r="D2" s="192"/>
      <c r="E2" s="192"/>
      <c r="F2" s="192"/>
      <c r="G2" s="192"/>
      <c r="H2" s="192"/>
      <c r="I2" s="192"/>
      <c r="J2" s="192"/>
      <c r="K2" s="266"/>
      <c r="L2" s="269"/>
      <c r="M2" s="272"/>
    </row>
    <row r="3" spans="1:13" ht="16" thickBot="1" x14ac:dyDescent="0.4">
      <c r="A3" s="280"/>
      <c r="B3" s="283"/>
      <c r="C3" s="193"/>
      <c r="D3" s="193"/>
      <c r="E3" s="193"/>
      <c r="F3" s="193"/>
      <c r="G3" s="193"/>
      <c r="H3" s="193"/>
      <c r="I3" s="193"/>
      <c r="J3" s="193"/>
      <c r="K3" s="267"/>
      <c r="L3" s="270"/>
      <c r="M3" s="273"/>
    </row>
    <row r="4" spans="1:13" ht="18" thickTop="1" thickBot="1" x14ac:dyDescent="0.4">
      <c r="A4" s="274" t="s">
        <v>188</v>
      </c>
      <c r="B4" s="275"/>
      <c r="C4" s="275"/>
      <c r="D4" s="275"/>
      <c r="E4" s="275"/>
      <c r="F4" s="275"/>
      <c r="G4" s="275"/>
      <c r="H4" s="275"/>
      <c r="I4" s="275"/>
      <c r="J4" s="275"/>
      <c r="K4" s="172"/>
      <c r="L4" s="172"/>
      <c r="M4" s="195"/>
    </row>
    <row r="5" spans="1:13" ht="32" thickTop="1" thickBot="1" x14ac:dyDescent="0.4">
      <c r="A5" s="87" t="s">
        <v>189</v>
      </c>
      <c r="B5" s="98" t="s">
        <v>98</v>
      </c>
      <c r="C5" s="98">
        <f>'Dane - 30 listopada 2020 r'!C17</f>
        <v>3969</v>
      </c>
      <c r="D5" s="99">
        <f>'Dane - 30 listopada 2020 r'!D17/'Dane - 30 listopada 2020 r'!$B$1</f>
        <v>78003451.800387457</v>
      </c>
      <c r="E5" s="98">
        <f>'Dane - 30 listopada 2020 r'!X17</f>
        <v>3845</v>
      </c>
      <c r="F5" s="99">
        <f>'Dane - 30 listopada 2020 r'!Y17/'Dane - 30 listopada 2020 r'!$B$1</f>
        <v>75476651.746943682</v>
      </c>
      <c r="G5" s="98">
        <f>'Dane - 30 listopada 2020 r'!AB17</f>
        <v>3710</v>
      </c>
      <c r="H5" s="99">
        <f>'Dane - 30 listopada 2020 r'!AD17/'Dane - 30 listopada 2020 r'!$B$1</f>
        <v>68856795.711136341</v>
      </c>
      <c r="I5" s="98">
        <f>'Dane - 30 listopada 2020 r'!AO17</f>
        <v>3358</v>
      </c>
      <c r="J5" s="99">
        <f>'Dane - 30 listopada 2020 r'!AP17/'Dane - 30 listopada 2020 r'!$B$1</f>
        <v>64235408.733604997</v>
      </c>
      <c r="K5" s="100">
        <v>3000</v>
      </c>
      <c r="L5" s="100">
        <f>G5</f>
        <v>3710</v>
      </c>
      <c r="M5" s="178">
        <f>L5/K5</f>
        <v>1.2366666666666666</v>
      </c>
    </row>
    <row r="6" spans="1:13" ht="43.5" customHeight="1" thickTop="1" thickBot="1" x14ac:dyDescent="0.4">
      <c r="A6" s="276" t="s">
        <v>190</v>
      </c>
      <c r="B6" s="98" t="s">
        <v>88</v>
      </c>
      <c r="C6" s="98">
        <f>'Dane - 30 listopada 2020 r'!C12</f>
        <v>13</v>
      </c>
      <c r="D6" s="99">
        <f>'Dane - 30 listopada 2020 r'!D12/'Dane - 30 listopada 2020 r'!$B$1</f>
        <v>6742135.0234929956</v>
      </c>
      <c r="E6" s="98">
        <f>'Dane - 30 listopada 2020 r'!X12</f>
        <v>9</v>
      </c>
      <c r="F6" s="99">
        <f>'Dane - 30 listopada 2020 r'!Y12/'Dane - 30 listopada 2020 r'!$B$1</f>
        <v>4037817.534014741</v>
      </c>
      <c r="G6" s="98">
        <f>'Dane - 30 listopada 2020 r'!AB12</f>
        <v>8</v>
      </c>
      <c r="H6" s="99">
        <f>'Dane - 30 listopada 2020 r'!AD12/'Dane - 30 listopada 2020 r'!$B$1</f>
        <v>3074686.6390540451</v>
      </c>
      <c r="I6" s="98">
        <f>'Dane - 30 listopada 2020 r'!AO12</f>
        <v>8</v>
      </c>
      <c r="J6" s="99">
        <f>'Dane - 30 listopada 2020 r'!AP12/'Dane - 30 listopada 2020 r'!$B$1</f>
        <v>3090975.0306188343</v>
      </c>
      <c r="K6" s="259">
        <v>122</v>
      </c>
      <c r="L6" s="261">
        <f>G6+G7+G8</f>
        <v>244</v>
      </c>
      <c r="M6" s="264">
        <f>L6/K6</f>
        <v>2</v>
      </c>
    </row>
    <row r="7" spans="1:13" ht="39.75" customHeight="1" thickTop="1" thickBot="1" x14ac:dyDescent="0.4">
      <c r="A7" s="277"/>
      <c r="B7" s="98" t="s">
        <v>100</v>
      </c>
      <c r="C7" s="98">
        <f>'Dane - 30 listopada 2020 r'!C20</f>
        <v>501</v>
      </c>
      <c r="D7" s="99">
        <f>'Dane - 30 listopada 2020 r'!D20/'Dane - 30 listopada 2020 r'!$B$1</f>
        <v>28651816.001959603</v>
      </c>
      <c r="E7" s="98">
        <f>'Dane - 30 listopada 2020 r'!X20</f>
        <v>357</v>
      </c>
      <c r="F7" s="99">
        <f>'Dane - 30 listopada 2020 r'!Y20/'Dane - 30 listopada 2020 r'!$B$1</f>
        <v>17531265.081167746</v>
      </c>
      <c r="G7" s="98">
        <f>'Dane - 30 listopada 2020 r'!AB20</f>
        <v>233</v>
      </c>
      <c r="H7" s="99">
        <f>'Dane - 30 listopada 2020 r'!AD20/'Dane - 30 listopada 2020 r'!$B$1</f>
        <v>10527192.838532966</v>
      </c>
      <c r="I7" s="98">
        <f>'Dane - 30 listopada 2020 r'!AO20</f>
        <v>167</v>
      </c>
      <c r="J7" s="99">
        <f>'Dane - 30 listopada 2020 r'!AP20/'Dane - 30 listopada 2020 r'!$B$1</f>
        <v>7172702.9126862176</v>
      </c>
      <c r="K7" s="260"/>
      <c r="L7" s="262"/>
      <c r="M7" s="264"/>
    </row>
    <row r="8" spans="1:13" ht="51" customHeight="1" thickTop="1" thickBot="1" x14ac:dyDescent="0.4">
      <c r="A8" s="277"/>
      <c r="B8" s="98" t="s">
        <v>102</v>
      </c>
      <c r="C8" s="98">
        <f>'Dane - 30 listopada 2020 r'!C21</f>
        <v>34</v>
      </c>
      <c r="D8" s="99">
        <f>'Dane - 30 listopada 2020 r'!D21/'Dane - 30 listopada 2020 r'!$B$1</f>
        <v>101654838.28579064</v>
      </c>
      <c r="E8" s="98">
        <f>'Dane - 30 listopada 2020 r'!X21</f>
        <v>8</v>
      </c>
      <c r="F8" s="99">
        <f>'Dane - 30 listopada 2020 r'!Y21/'Dane - 30 listopada 2020 r'!$B$1</f>
        <v>18840508.317188855</v>
      </c>
      <c r="G8" s="98">
        <f>'Dane - 30 listopada 2020 r'!AB21</f>
        <v>3</v>
      </c>
      <c r="H8" s="99">
        <f>'Dane - 30 listopada 2020 r'!AD21/'Dane - 30 listopada 2020 r'!$B$1</f>
        <v>56255.819805375555</v>
      </c>
      <c r="I8" s="98">
        <f>'Dane - 30 listopada 2020 r'!AO21</f>
        <v>1</v>
      </c>
      <c r="J8" s="99">
        <f>'Dane - 30 listopada 2020 r'!AP21/'Dane - 30 listopada 2020 r'!$B$1</f>
        <v>18989.202128844052</v>
      </c>
      <c r="K8" s="260"/>
      <c r="L8" s="263"/>
      <c r="M8" s="264"/>
    </row>
    <row r="9" spans="1:13" ht="16.5" thickTop="1" thickBot="1" x14ac:dyDescent="0.4">
      <c r="A9" s="284" t="s">
        <v>191</v>
      </c>
      <c r="B9" s="285"/>
      <c r="C9" s="190"/>
      <c r="D9" s="190"/>
      <c r="E9" s="190"/>
      <c r="F9" s="190"/>
      <c r="G9" s="190"/>
      <c r="H9" s="190"/>
      <c r="I9" s="190"/>
      <c r="J9" s="190"/>
      <c r="K9" s="173">
        <v>242523328</v>
      </c>
      <c r="L9" s="173">
        <f>'Dane - 30 listopada 2020 r'!AP4/'Dane - 30 listopada 2020 r'!$B$1</f>
        <v>113410188.58975214</v>
      </c>
      <c r="M9" s="178">
        <f>L9/K9</f>
        <v>0.46762589613545191</v>
      </c>
    </row>
    <row r="10" spans="1:13" ht="18" thickTop="1" thickBot="1" x14ac:dyDescent="0.4">
      <c r="A10" s="290" t="s">
        <v>210</v>
      </c>
      <c r="B10" s="291"/>
      <c r="C10" s="291"/>
      <c r="D10" s="291"/>
      <c r="E10" s="291"/>
      <c r="F10" s="291"/>
      <c r="G10" s="291"/>
      <c r="H10" s="291"/>
      <c r="I10" s="291"/>
      <c r="J10" s="291"/>
      <c r="K10" s="172"/>
      <c r="L10" s="172"/>
      <c r="M10" s="195"/>
    </row>
    <row r="11" spans="1:13" ht="15.5" thickTop="1" thickBot="1" x14ac:dyDescent="0.4">
      <c r="A11" s="292" t="s">
        <v>192</v>
      </c>
      <c r="B11" s="98" t="s">
        <v>119</v>
      </c>
      <c r="C11" s="98">
        <f>'Dane - 30 listopada 2020 r'!C30</f>
        <v>709</v>
      </c>
      <c r="D11" s="99">
        <f>'Dane - 30 listopada 2020 r'!D30/'Dane - 30 listopada 2020 r'!$B$1</f>
        <v>108648951.63560246</v>
      </c>
      <c r="E11" s="98">
        <f>'Dane - 30 listopada 2020 r'!X30</f>
        <v>406</v>
      </c>
      <c r="F11" s="99">
        <f>'Dane - 30 listopada 2020 r'!Y30/'Dane - 30 listopada 2020 r'!$B$1</f>
        <v>50470809.855924465</v>
      </c>
      <c r="G11" s="98">
        <f>'Dane - 30 listopada 2020 r'!AB30</f>
        <v>292</v>
      </c>
      <c r="H11" s="99">
        <f>'Dane - 30 listopada 2020 r'!AD30/'Dane - 30 listopada 2020 r'!$B$1</f>
        <v>27149823.321531162</v>
      </c>
      <c r="I11" s="98">
        <f>'Dane - 30 listopada 2020 r'!AO30</f>
        <v>212</v>
      </c>
      <c r="J11" s="99">
        <f>'Dane - 30 listopada 2020 r'!AP30/'Dane - 30 listopada 2020 r'!$B$1</f>
        <v>18978981.871423163</v>
      </c>
      <c r="K11" s="259">
        <v>560</v>
      </c>
      <c r="L11" s="261">
        <f>G11+G12+G13</f>
        <v>345</v>
      </c>
      <c r="M11" s="264">
        <f>L11/K11</f>
        <v>0.6160714285714286</v>
      </c>
    </row>
    <row r="12" spans="1:13" ht="15.5" thickTop="1" thickBot="1" x14ac:dyDescent="0.4">
      <c r="A12" s="293"/>
      <c r="B12" s="98" t="s">
        <v>121</v>
      </c>
      <c r="C12" s="98">
        <f>'Dane - 30 listopada 2020 r'!C31</f>
        <v>179</v>
      </c>
      <c r="D12" s="99">
        <f>'Dane - 30 listopada 2020 r'!D31/'Dane - 30 listopada 2020 r'!$B$1</f>
        <v>10359520.134945551</v>
      </c>
      <c r="E12" s="98">
        <f>'Dane - 30 listopada 2020 r'!X31</f>
        <v>101</v>
      </c>
      <c r="F12" s="99">
        <f>'Dane - 30 listopada 2020 r'!Y31/'Dane - 30 listopada 2020 r'!$B$1</f>
        <v>3824992.5579531025</v>
      </c>
      <c r="G12" s="98">
        <f>'Dane - 30 listopada 2020 r'!AB31</f>
        <v>34</v>
      </c>
      <c r="H12" s="99">
        <f>'Dane - 30 listopada 2020 r'!AD31/'Dane - 30 listopada 2020 r'!$B$1</f>
        <v>1140440.3567372567</v>
      </c>
      <c r="I12" s="98">
        <f>'Dane - 30 listopada 2020 r'!AO31</f>
        <v>23</v>
      </c>
      <c r="J12" s="99">
        <f>'Dane - 30 listopada 2020 r'!AP31/'Dane - 30 listopada 2020 r'!$B$1</f>
        <v>959038.35036853922</v>
      </c>
      <c r="K12" s="260"/>
      <c r="L12" s="262"/>
      <c r="M12" s="264"/>
    </row>
    <row r="13" spans="1:13" ht="15.5" thickTop="1" thickBot="1" x14ac:dyDescent="0.4">
      <c r="A13" s="293"/>
      <c r="B13" s="101" t="s">
        <v>123</v>
      </c>
      <c r="C13" s="98">
        <f>'Dane - 30 listopada 2020 r'!C32</f>
        <v>116</v>
      </c>
      <c r="D13" s="99">
        <f>'Dane - 30 listopada 2020 r'!D32/'Dane - 30 listopada 2020 r'!$B$1</f>
        <v>69681003.92589128</v>
      </c>
      <c r="E13" s="98">
        <f>'Dane - 30 listopada 2020 r'!X32</f>
        <v>35</v>
      </c>
      <c r="F13" s="99">
        <f>'Dane - 30 listopada 2020 r'!Y32/'Dane - 30 listopada 2020 r'!$B$1</f>
        <v>16860032.769946776</v>
      </c>
      <c r="G13" s="98">
        <f>'Dane - 30 listopada 2020 r'!AB32</f>
        <v>19</v>
      </c>
      <c r="H13" s="99">
        <f>'Dane - 30 listopada 2020 r'!AD32/'Dane - 30 listopada 2020 r'!$B$1</f>
        <v>1759552.2479791569</v>
      </c>
      <c r="I13" s="98">
        <f>'Dane - 30 listopada 2020 r'!AO32</f>
        <v>13</v>
      </c>
      <c r="J13" s="99">
        <f>'Dane - 30 listopada 2020 r'!AP32/'Dane - 30 listopada 2020 r'!$B$1</f>
        <v>1315585.6347562741</v>
      </c>
      <c r="K13" s="260"/>
      <c r="L13" s="263"/>
      <c r="M13" s="264"/>
    </row>
    <row r="14" spans="1:13" ht="16.5" thickTop="1" thickBot="1" x14ac:dyDescent="0.4">
      <c r="A14" s="284" t="s">
        <v>191</v>
      </c>
      <c r="B14" s="285"/>
      <c r="C14" s="190"/>
      <c r="D14" s="190"/>
      <c r="E14" s="190"/>
      <c r="F14" s="190"/>
      <c r="G14" s="190"/>
      <c r="H14" s="190"/>
      <c r="I14" s="190"/>
      <c r="J14" s="190"/>
      <c r="K14" s="104">
        <v>217264768</v>
      </c>
      <c r="L14" s="173">
        <f>'Dane - 30 listopada 2020 r'!AP26/'Dane - 30 listopada 2020 r'!$B$1</f>
        <v>69727062.041552544</v>
      </c>
      <c r="M14" s="178">
        <f>L14/K14</f>
        <v>0.32093128896790363</v>
      </c>
    </row>
    <row r="15" spans="1:13" ht="18" thickTop="1" thickBot="1" x14ac:dyDescent="0.4">
      <c r="A15" s="294" t="s">
        <v>193</v>
      </c>
      <c r="B15" s="295"/>
      <c r="C15" s="295"/>
      <c r="D15" s="295"/>
      <c r="E15" s="295"/>
      <c r="F15" s="295"/>
      <c r="G15" s="295"/>
      <c r="H15" s="295"/>
      <c r="I15" s="295"/>
      <c r="J15" s="295"/>
      <c r="K15" s="172"/>
      <c r="L15" s="172"/>
      <c r="M15" s="195"/>
    </row>
    <row r="16" spans="1:13" ht="63" thickTop="1" thickBot="1" x14ac:dyDescent="0.4">
      <c r="A16" s="88" t="s">
        <v>194</v>
      </c>
      <c r="B16" s="171" t="s">
        <v>135</v>
      </c>
      <c r="C16" s="98">
        <f>'Dane - 30 listopada 2020 r'!C40</f>
        <v>50</v>
      </c>
      <c r="D16" s="99">
        <f>'Dane - 30 listopada 2020 r'!D40/'Dane - 30 listopada 2020 r'!$B$1</f>
        <v>6679469.6483844388</v>
      </c>
      <c r="E16" s="98">
        <f>'Dane - 30 listopada 2020 r'!X40</f>
        <v>45</v>
      </c>
      <c r="F16" s="99">
        <f>'Dane - 30 listopada 2020 r'!Y40/'Dane - 30 listopada 2020 r'!$B$1</f>
        <v>5758800.6435522297</v>
      </c>
      <c r="G16" s="98">
        <f>'Dane - 30 listopada 2020 r'!AB40</f>
        <v>43</v>
      </c>
      <c r="H16" s="99">
        <f>'Dane - 30 listopada 2020 r'!AD40/'Dane - 30 listopada 2020 r'!$B$1</f>
        <v>4802915.6033580499</v>
      </c>
      <c r="I16" s="98">
        <f>'Dane - 30 listopada 2020 r'!AO40</f>
        <v>39</v>
      </c>
      <c r="J16" s="99">
        <f>'Dane - 30 listopada 2020 r'!AP40/'Dane - 30 listopada 2020 r'!$B$1</f>
        <v>4537880.4507092424</v>
      </c>
      <c r="K16" s="188">
        <v>20</v>
      </c>
      <c r="L16" s="100">
        <f>G16</f>
        <v>43</v>
      </c>
      <c r="M16" s="178">
        <f>L16/K16</f>
        <v>2.15</v>
      </c>
    </row>
    <row r="17" spans="1:13" ht="16.5" thickTop="1" thickBot="1" x14ac:dyDescent="0.4">
      <c r="A17" s="284" t="s">
        <v>191</v>
      </c>
      <c r="B17" s="285"/>
      <c r="C17" s="190"/>
      <c r="D17" s="190"/>
      <c r="E17" s="190"/>
      <c r="F17" s="190"/>
      <c r="G17" s="190"/>
      <c r="H17" s="190"/>
      <c r="I17" s="190"/>
      <c r="J17" s="190"/>
      <c r="K17" s="104">
        <v>29824825</v>
      </c>
      <c r="L17" s="173">
        <f>'Dane - 30 listopada 2020 r'!AP38/'Dane - 30 listopada 2020 r'!$B$1</f>
        <v>11258806.560224462</v>
      </c>
      <c r="M17" s="178">
        <f>L17/K17</f>
        <v>0.37749782472233995</v>
      </c>
    </row>
    <row r="18" spans="1:13" ht="18" thickTop="1" thickBot="1" x14ac:dyDescent="0.4">
      <c r="A18" s="296" t="s">
        <v>195</v>
      </c>
      <c r="B18" s="297"/>
      <c r="C18" s="297"/>
      <c r="D18" s="297"/>
      <c r="E18" s="297"/>
      <c r="F18" s="297"/>
      <c r="G18" s="297"/>
      <c r="H18" s="297"/>
      <c r="I18" s="297"/>
      <c r="J18" s="297"/>
      <c r="K18" s="172"/>
      <c r="L18" s="172"/>
      <c r="M18" s="195"/>
    </row>
    <row r="19" spans="1:13" ht="32" thickTop="1" thickBot="1" x14ac:dyDescent="0.4">
      <c r="A19" s="174" t="s">
        <v>166</v>
      </c>
      <c r="B19" s="175" t="s">
        <v>143</v>
      </c>
      <c r="C19" s="176">
        <f>'Dane - 30 listopada 2020 r'!C45</f>
        <v>3111</v>
      </c>
      <c r="D19" s="177">
        <f>'Dane - 30 listopada 2020 r'!D45/'Dane - 30 listopada 2020 r'!$B$1</f>
        <v>101583232.74767855</v>
      </c>
      <c r="E19" s="176">
        <f>'Dane - 30 listopada 2020 r'!X45</f>
        <v>1876</v>
      </c>
      <c r="F19" s="177">
        <f>'Dane - 30 listopada 2020 r'!Y45/'Dane - 30 listopada 2020 r'!$B$1</f>
        <v>60422273.828133687</v>
      </c>
      <c r="G19" s="176">
        <f>'Dane - 30 listopada 2020 r'!AB45</f>
        <v>1458</v>
      </c>
      <c r="H19" s="177">
        <f>'Dane - 30 listopada 2020 r'!AD45/'Dane - 30 listopada 2020 r'!$B$1</f>
        <v>45842458.868327871</v>
      </c>
      <c r="I19" s="176">
        <f>'Dane - 30 listopada 2020 r'!AO45</f>
        <v>1221</v>
      </c>
      <c r="J19" s="177">
        <f>'Dane - 30 listopada 2020 r'!AP45/'Dane - 30 listopada 2020 r'!$B$1</f>
        <v>37597846.67201104</v>
      </c>
      <c r="K19" s="189">
        <v>36</v>
      </c>
      <c r="L19" s="196">
        <v>36</v>
      </c>
      <c r="M19" s="179">
        <f>L19/K19</f>
        <v>1</v>
      </c>
    </row>
    <row r="20" spans="1:13" ht="16.5" thickTop="1" thickBot="1" x14ac:dyDescent="0.4">
      <c r="A20" s="284" t="s">
        <v>191</v>
      </c>
      <c r="B20" s="285"/>
      <c r="C20" s="190"/>
      <c r="D20" s="190"/>
      <c r="E20" s="190"/>
      <c r="F20" s="190"/>
      <c r="G20" s="190"/>
      <c r="H20" s="190"/>
      <c r="I20" s="190"/>
      <c r="J20" s="190"/>
      <c r="K20" s="104">
        <v>93764700</v>
      </c>
      <c r="L20" s="173">
        <f>'Dane - 30 listopada 2020 r'!AP43/'Dane - 30 listopada 2020 r'!$B$1</f>
        <v>38270685.545683295</v>
      </c>
      <c r="M20" s="178">
        <f>L20/K20</f>
        <v>0.40815664685839442</v>
      </c>
    </row>
    <row r="21" spans="1:13" ht="18" thickTop="1" thickBot="1" x14ac:dyDescent="0.4">
      <c r="A21" s="294" t="s">
        <v>196</v>
      </c>
      <c r="B21" s="295"/>
      <c r="C21" s="295"/>
      <c r="D21" s="295"/>
      <c r="E21" s="295"/>
      <c r="F21" s="295"/>
      <c r="G21" s="295"/>
      <c r="H21" s="295"/>
      <c r="I21" s="295"/>
      <c r="J21" s="295"/>
      <c r="K21" s="172"/>
      <c r="L21" s="172"/>
      <c r="M21" s="195"/>
    </row>
    <row r="22" spans="1:13" ht="78.5" thickTop="1" thickBot="1" x14ac:dyDescent="0.4">
      <c r="A22" s="89" t="s">
        <v>167</v>
      </c>
      <c r="B22" s="102" t="s">
        <v>148</v>
      </c>
      <c r="C22" s="98">
        <f>'Dane - 30 listopada 2020 r'!C48</f>
        <v>38</v>
      </c>
      <c r="D22" s="99">
        <f>'Dane - 30 listopada 2020 r'!D48/'Dane - 30 listopada 2020 r'!$B$1</f>
        <v>16827610.679849464</v>
      </c>
      <c r="E22" s="98">
        <f>'Dane - 30 listopada 2020 r'!X48</f>
        <v>24</v>
      </c>
      <c r="F22" s="99">
        <f>'Dane - 30 listopada 2020 r'!Y48/'Dane - 30 listopada 2020 r'!$B$1</f>
        <v>7646297.3500790512</v>
      </c>
      <c r="G22" s="98">
        <f>'Dane - 30 listopada 2020 r'!AB48</f>
        <v>23</v>
      </c>
      <c r="H22" s="99">
        <f>'Dane - 30 listopada 2020 r'!AD48/'Dane - 30 listopada 2020 r'!$B$1</f>
        <v>6614200.9085443253</v>
      </c>
      <c r="I22" s="98">
        <f>'Dane - 30 listopada 2020 r'!AO48</f>
        <v>16</v>
      </c>
      <c r="J22" s="99">
        <f>'Dane - 30 listopada 2020 r'!AP48/'Dane - 30 listopada 2020 r'!$B$1</f>
        <v>5034596.312378916</v>
      </c>
      <c r="K22" s="188">
        <v>15</v>
      </c>
      <c r="L22" s="100">
        <v>13</v>
      </c>
      <c r="M22" s="178">
        <f>L22/K22</f>
        <v>0.8666666666666667</v>
      </c>
    </row>
    <row r="23" spans="1:13" ht="32" thickTop="1" thickBot="1" x14ac:dyDescent="0.4">
      <c r="A23" s="90" t="s">
        <v>197</v>
      </c>
      <c r="B23" s="103" t="s">
        <v>154</v>
      </c>
      <c r="C23" s="98">
        <f>'Dane - 30 listopada 2020 r'!C51</f>
        <v>297</v>
      </c>
      <c r="D23" s="99">
        <f>'Dane - 30 listopada 2020 r'!D51/'Dane - 30 listopada 2020 r'!$B$1</f>
        <v>84078142.30075489</v>
      </c>
      <c r="E23" s="98">
        <f>'Dane - 30 listopada 2020 r'!X51</f>
        <v>132</v>
      </c>
      <c r="F23" s="99">
        <f>'Dane - 30 listopada 2020 r'!Y51/'Dane - 30 listopada 2020 r'!$B$1</f>
        <v>32506379.444184642</v>
      </c>
      <c r="G23" s="98">
        <f>'Dane - 30 listopada 2020 r'!AB51</f>
        <v>52</v>
      </c>
      <c r="H23" s="99">
        <f>'Dane - 30 listopada 2020 r'!AD51/'Dane - 30 listopada 2020 r'!$B$1</f>
        <v>9379530.6700514387</v>
      </c>
      <c r="I23" s="98">
        <f>'Dane - 30 listopada 2020 r'!AO51</f>
        <v>118</v>
      </c>
      <c r="J23" s="99">
        <f>'Dane - 30 listopada 2020 r'!AP51/'Dane - 30 listopada 2020 r'!$B$1</f>
        <v>23922343.008885026</v>
      </c>
      <c r="K23" s="188">
        <v>55</v>
      </c>
      <c r="L23" s="100">
        <f>G23</f>
        <v>52</v>
      </c>
      <c r="M23" s="178">
        <f>L23/K23</f>
        <v>0.94545454545454544</v>
      </c>
    </row>
    <row r="24" spans="1:13" ht="16.5" thickTop="1" thickBot="1" x14ac:dyDescent="0.4">
      <c r="A24" s="284" t="s">
        <v>191</v>
      </c>
      <c r="B24" s="285"/>
      <c r="C24" s="190"/>
      <c r="D24" s="190"/>
      <c r="E24" s="190"/>
      <c r="F24" s="190"/>
      <c r="G24" s="190"/>
      <c r="H24" s="190"/>
      <c r="I24" s="190"/>
      <c r="J24" s="190"/>
      <c r="K24" s="173">
        <v>81301002</v>
      </c>
      <c r="L24" s="173">
        <f>'Dane - 30 listopada 2020 r'!AP47/'Dane - 30 listopada 2020 r'!$B$1</f>
        <v>32486545.796869084</v>
      </c>
      <c r="M24" s="178">
        <f>L24/K24</f>
        <v>0.39958358442948938</v>
      </c>
    </row>
    <row r="25" spans="1:13" ht="18" thickTop="1" thickBot="1" x14ac:dyDescent="0.4">
      <c r="A25" s="286" t="s">
        <v>198</v>
      </c>
      <c r="B25" s="287"/>
      <c r="C25" s="287"/>
      <c r="D25" s="287"/>
      <c r="E25" s="287"/>
      <c r="F25" s="287"/>
      <c r="G25" s="287"/>
      <c r="H25" s="287"/>
      <c r="I25" s="287"/>
      <c r="J25" s="287"/>
      <c r="K25" s="172"/>
      <c r="L25" s="172"/>
      <c r="M25" s="195"/>
    </row>
    <row r="26" spans="1:13" ht="32" thickTop="1" thickBot="1" x14ac:dyDescent="0.4">
      <c r="A26" s="88" t="s">
        <v>199</v>
      </c>
      <c r="B26" s="171" t="s">
        <v>157</v>
      </c>
      <c r="C26" s="98">
        <f>'Dane - 30 listopada 2020 r'!C52</f>
        <v>10</v>
      </c>
      <c r="D26" s="99">
        <f>'Dane - 30 listopada 2020 r'!D52/'Dane - 30 listopada 2020 r'!$B$1</f>
        <v>815225.92914244987</v>
      </c>
      <c r="E26" s="98">
        <f>'Dane - 30 listopada 2020 r'!X52</f>
        <v>1</v>
      </c>
      <c r="F26" s="99">
        <f>'Dane - 30 listopada 2020 r'!Y52/'Dane - 30 listopada 2020 r'!$B$1</f>
        <v>251145.88816888235</v>
      </c>
      <c r="G26" s="98">
        <f>'Dane - 30 listopada 2020 r'!AB52</f>
        <v>0</v>
      </c>
      <c r="H26" s="99">
        <f>'Dane - 30 listopada 2020 r'!AD52/'Dane - 30 listopada 2020 r'!$B$1</f>
        <v>0</v>
      </c>
      <c r="I26" s="98">
        <f>'Dane - 30 listopada 2020 r'!AO52</f>
        <v>0</v>
      </c>
      <c r="J26" s="99">
        <f>'Dane - 30 listopada 2020 r'!AP52/'Dane - 30 listopada 2020 r'!$B$1</f>
        <v>0</v>
      </c>
      <c r="K26" s="188">
        <v>10</v>
      </c>
      <c r="L26" s="100">
        <f>G26</f>
        <v>0</v>
      </c>
      <c r="M26" s="178">
        <f>L26/K26</f>
        <v>0</v>
      </c>
    </row>
    <row r="27" spans="1:13" ht="16.5" thickTop="1" thickBot="1" x14ac:dyDescent="0.4">
      <c r="A27" s="288" t="s">
        <v>191</v>
      </c>
      <c r="B27" s="289"/>
      <c r="C27" s="187"/>
      <c r="D27" s="187"/>
      <c r="E27" s="187"/>
      <c r="F27" s="187"/>
      <c r="G27" s="187"/>
      <c r="H27" s="187"/>
      <c r="I27" s="187"/>
      <c r="J27" s="187"/>
      <c r="K27" s="105">
        <v>3333334</v>
      </c>
      <c r="L27" s="197">
        <f>'Dane - 30 listopada 2020 r'!AP52/'Dane - 30 listopada 2020 r'!$B$1</f>
        <v>0</v>
      </c>
      <c r="M27" s="194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listopada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2022-04-27T07:48:06Z</dcterms:modified>
</cp:coreProperties>
</file>