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-120" yWindow="-120" windowWidth="29040" windowHeight="15840"/>
  </bookViews>
  <sheets>
    <sheet name="Dane - 31 lipc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<sst xmlns="http://schemas.openxmlformats.org/spreadsheetml/2006/main" count="335" uniqueCount="235">
  <si>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</si>
  <si>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</si>
  <si>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</si>
  <si>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</si>
  <si>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</si>
  <si>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</si>
  <si>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</si>
  <si>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</si>
  <si>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</si>
  <si>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</si>
  <si>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</si>
  <si>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</si>
  <si>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</si>
  <si>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</si>
  <si>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</si>
  <si>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</si>
  <si>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</si>
  <si>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</si>
  <si>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</si>
  <si>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</si>
  <si>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</si>
  <si>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</si>
  <si>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</si>
  <si>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</si>
  <si>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</si>
  <si>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</si>
  <si>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</si>
  <si>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</si>
  <si>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</si>
  <si>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</si>
  <si>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</si>
  <si>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</si>
  <si>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</si>
  <si>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</si>
  <si>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</si>
  <si>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</si>
  <si>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</si>
  <si>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</si>
  <si>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</si>
  <si>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</si>
  <si>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</si>
  <si>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</si>
  <si>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</si>
  <si>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</si>
  <si>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</si>
  <si>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</si>
  <si>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</si>
  <si>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</si>
  <si>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</si>
  <si>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</si>
  <si>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</si>
  <si>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</si>
  <si>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</si>
  <si>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</si>
  <si>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</si>
  <si>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</si>
  <si>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</si>
  <si>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</si>
  <si>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</si>
  <si>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</si>
  <si>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</si>
  <si>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</si>
  <si>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</si>
  <si>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</si>
  <si>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</si>
  <si>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</si>
  <si>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</si>
  <si>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</si>
  <si>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</si>
  <si>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</si>
  <si>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</si>
  <si>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</si>
  <si>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</si>
  <si>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</si>
  <si>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</si>
  <si>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</si>
  <si>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</si>
  <si>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</si>
  <si>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</si>
  <si>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</si>
  <si>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</si>
  <si>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</si>
  <si>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</si>
  <si>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</si>
  <si>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</si>
  <si>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</si>
  <si>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</si>
  <si>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</si>
  <si>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</si>
  <si>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</si>
  <si>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</si>
  <si>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</si>
  <si>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</si>
  <si>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</si>
  <si>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</si>
  <si>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</si>
  <si>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</si>
  <si>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</si>
  <si>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</si>
  <si>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</si>
  <si>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</si>
  <si>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</si>
  <si>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</si>
  <si>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</si>
  <si>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</si>
  <si>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</si>
  <si>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</si>
  <si>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</si>
  <si>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</si>
  <si>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</si>
  <si>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</si>
  <si>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</si>
  <si>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</si>
  <si>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</si>
  <si>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</si>
  <si>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</si>
  <si>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</si>
  <si>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</si>
  <si>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</si>
  <si>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</si>
  <si>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</si>
  <si>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</si>
  <si>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</si>
  <si>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</si>
  <si>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</si>
  <si>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</si>
  <si>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</si>
  <si>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</si>
  <si>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</si>
  <si>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</si>
  <si>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</si>
  <si>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</si>
  <si>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</si>
  <si>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</si>
  <si>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</si>
  <si>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</si>
  <si>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</si>
  <si>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</si>
  <si>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</si>
  <si>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</si>
  <si>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</si>
  <si>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</si>
  <si>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</si>
  <si>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</si>
  <si>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</si>
  <si>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</si>
  <si>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</si>
  <si>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</si>
  <si>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</si>
  <si>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</si>
  <si>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</si>
  <si>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</si>
  <si>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</si>
  <si>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</si>
  <si>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</si>
  <si>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</si>
  <si>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</si>
  <si>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</si>
  <si>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</si>
  <si>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</si>
  <si>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</si>
  <si>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</si>
  <si>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</si>
  <si>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</si>
  <si>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</si>
  <si>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</si>
  <si>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</si>
  <si>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</si>
  <si>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</si>
  <si>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</si>
  <si>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</si>
  <si>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</si>
  <si>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</si>
  <si>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</si>
  <si>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</si>
  <si>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</si>
  <si>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</si>
  <si>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</si>
  <si>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</si>
  <si>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</si>
  <si>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</si>
  <si>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</si>
  <si>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</si>
  <si>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</si>
  <si>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</si>
  <si>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</si>
  <si>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</si>
  <si>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</si>
  <si>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</si>
  <si>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</si>
  <si>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</si>
  <si>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</si>
  <si>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</si>
  <si>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</si>
  <si>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</si>
  <si>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</si>
  <si>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</si>
  <si>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</si>
  <si>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</si>
  <si>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</si>
  <si>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</si>
  <si>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</si>
  <si>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</si>
  <si>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</si>
  <si>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</si>
  <si>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</si>
  <si>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</si>
  <si>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</si>
  <si>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</si>
  <si>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</si>
  <si>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</si>
  <si>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</si>
  <si>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</si>
  <si>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</si>
  <si>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</si>
  <si>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</si>
  <si>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</si>
  <si>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</si>
  <si>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</si>
  <si>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</si>
  <si>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</si>
  <si>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</si>
  <si>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</si>
  <si>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</si>
  <si>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</si>
  <si>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</si>
  <si>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</si>
  <si>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</si>
  <si>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</si>
  <si>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</si>
  <si>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</si>
  <si>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</si>
  <si>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</si>
  <si>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 xml:space="preserve">Limit finansowy zgodny z arkuszem kalkulacyjnym z dnia 05.08.2021, kurs 1 EUR= 4,5782 PLN   </t>
  </si>
  <si>
    <t>31.07.2021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</si>
</sst>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4.81640625" style="71" bestFit="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2" style="71" bestFit="1" customWidth="1"/>
    <col min="47" max="48" width="15.1796875" style="71" bestFit="1" customWidth="1"/>
    <col min="49" max="16384" width="9.1796875" style="71"/>
  </cols>
  <sheetData>
    <row r="1" spans="1:48" s="51" customFormat="1" ht="45" customHeight="1" thickBot="1" x14ac:dyDescent="0.35">
      <c r="A1" s="60" t="s">
        <v>233</v>
      </c>
      <c r="B1" s="120">
        <v>4.5781999999999998</v>
      </c>
      <c r="C1" s="235"/>
      <c r="D1" s="235"/>
      <c r="E1" s="53"/>
      <c r="F1" s="236"/>
      <c r="G1" s="236"/>
      <c r="H1" s="236"/>
      <c r="I1" s="236"/>
      <c r="J1" s="236"/>
      <c r="K1" s="61"/>
      <c r="L1" s="61"/>
      <c r="M1" s="62"/>
      <c r="N1" s="63"/>
      <c r="O1" s="64" t="s">
        <v>0</v>
      </c>
      <c r="P1" s="242" t="s">
        <v>234</v>
      </c>
      <c r="Q1" s="242"/>
      <c r="R1" s="237"/>
      <c r="S1" s="237"/>
      <c r="T1" s="237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8" s="65" customFormat="1" ht="28.5" customHeight="1" thickBot="1" x14ac:dyDescent="0.4">
      <c r="A2" s="243" t="s">
        <v>230</v>
      </c>
      <c r="B2" s="244" t="s">
        <v>1</v>
      </c>
      <c r="C2" s="233" t="s">
        <v>175</v>
      </c>
      <c r="D2" s="233"/>
      <c r="E2" s="233"/>
      <c r="F2" s="245"/>
      <c r="G2" s="246" t="s">
        <v>174</v>
      </c>
      <c r="H2" s="247"/>
      <c r="I2" s="247"/>
      <c r="J2" s="248"/>
      <c r="K2" s="238" t="s">
        <v>176</v>
      </c>
      <c r="L2" s="238"/>
      <c r="M2" s="238"/>
      <c r="N2" s="238" t="s">
        <v>2</v>
      </c>
      <c r="O2" s="238"/>
      <c r="P2" s="238"/>
      <c r="Q2" s="239"/>
      <c r="R2" s="240"/>
      <c r="S2" s="240"/>
      <c r="T2" s="240"/>
      <c r="U2" s="238" t="s">
        <v>3</v>
      </c>
      <c r="V2" s="238"/>
      <c r="W2" s="238"/>
      <c r="X2" s="238" t="s">
        <v>216</v>
      </c>
      <c r="Y2" s="238"/>
      <c r="Z2" s="238"/>
      <c r="AA2" s="239"/>
      <c r="AB2" s="233" t="s">
        <v>4</v>
      </c>
      <c r="AC2" s="241"/>
      <c r="AD2" s="241"/>
      <c r="AE2" s="241"/>
      <c r="AF2" s="234"/>
      <c r="AG2" s="241"/>
      <c r="AH2" s="241"/>
      <c r="AI2" s="233" t="s">
        <v>218</v>
      </c>
      <c r="AJ2" s="233"/>
      <c r="AK2" s="233"/>
      <c r="AL2" s="233"/>
      <c r="AM2" s="233"/>
      <c r="AN2" s="234"/>
      <c r="AO2" s="233" t="s">
        <v>221</v>
      </c>
      <c r="AP2" s="233"/>
      <c r="AQ2" s="233"/>
      <c r="AR2" s="234"/>
    </row>
    <row r="3" spans="1:48" s="65" customFormat="1" ht="58.5" thickBot="1" x14ac:dyDescent="0.4">
      <c r="A3" s="243"/>
      <c r="B3" s="244"/>
      <c r="C3" s="104" t="s">
        <v>5</v>
      </c>
      <c r="D3" s="103" t="s">
        <v>6</v>
      </c>
      <c r="E3" s="103" t="s">
        <v>7</v>
      </c>
      <c r="F3" s="81" t="s">
        <v>8</v>
      </c>
      <c r="G3" s="104" t="s">
        <v>5</v>
      </c>
      <c r="H3" s="103" t="s">
        <v>6</v>
      </c>
      <c r="I3" s="103" t="s">
        <v>7</v>
      </c>
      <c r="J3" s="81" t="s">
        <v>8</v>
      </c>
      <c r="K3" s="105" t="s">
        <v>169</v>
      </c>
      <c r="L3" s="103" t="s">
        <v>170</v>
      </c>
      <c r="M3" s="103" t="s">
        <v>7</v>
      </c>
      <c r="N3" s="104" t="s">
        <v>5</v>
      </c>
      <c r="O3" s="103" t="s">
        <v>9</v>
      </c>
      <c r="P3" s="103" t="s">
        <v>7</v>
      </c>
      <c r="Q3" s="81" t="s">
        <v>8</v>
      </c>
      <c r="R3" s="105" t="s">
        <v>171</v>
      </c>
      <c r="S3" s="103" t="s">
        <v>172</v>
      </c>
      <c r="T3" s="103" t="s">
        <v>7</v>
      </c>
      <c r="U3" s="104" t="s">
        <v>5</v>
      </c>
      <c r="V3" s="103" t="s">
        <v>9</v>
      </c>
      <c r="W3" s="103" t="s">
        <v>7</v>
      </c>
      <c r="X3" s="105" t="s">
        <v>5</v>
      </c>
      <c r="Y3" s="103" t="s">
        <v>9</v>
      </c>
      <c r="Z3" s="103" t="s">
        <v>7</v>
      </c>
      <c r="AA3" s="81" t="s">
        <v>8</v>
      </c>
      <c r="AB3" s="105" t="s">
        <v>10</v>
      </c>
      <c r="AC3" s="105" t="s">
        <v>11</v>
      </c>
      <c r="AD3" s="103" t="s">
        <v>6</v>
      </c>
      <c r="AE3" s="103" t="s">
        <v>7</v>
      </c>
      <c r="AF3" s="81" t="s">
        <v>8</v>
      </c>
      <c r="AG3" s="105" t="s">
        <v>173</v>
      </c>
      <c r="AH3" s="103" t="s">
        <v>177</v>
      </c>
      <c r="AI3" s="105" t="s">
        <v>10</v>
      </c>
      <c r="AJ3" s="103" t="s">
        <v>9</v>
      </c>
      <c r="AK3" s="103" t="s">
        <v>7</v>
      </c>
      <c r="AL3" s="103" t="s">
        <v>12</v>
      </c>
      <c r="AM3" s="103" t="s">
        <v>13</v>
      </c>
      <c r="AN3" s="81" t="s">
        <v>8</v>
      </c>
      <c r="AO3" s="105" t="s">
        <v>10</v>
      </c>
      <c r="AP3" s="103" t="s">
        <v>9</v>
      </c>
      <c r="AQ3" s="103" t="s">
        <v>7</v>
      </c>
      <c r="AR3" s="81" t="s">
        <v>8</v>
      </c>
    </row>
    <row r="4" spans="1:48" s="65" customFormat="1" ht="81.75" customHeight="1" thickBot="1" x14ac:dyDescent="0.4">
      <c r="A4" s="153" t="s">
        <v>178</v>
      </c>
      <c r="B4" s="124">
        <v>1068025657.4740655</v>
      </c>
      <c r="C4" s="134">
        <v>6385</v>
      </c>
      <c r="D4" s="135">
        <v>1685264917.74</v>
      </c>
      <c r="E4" s="135">
        <v>1206754344.3475001</v>
      </c>
      <c r="F4" s="183">
        <f>D4/B4</f>
        <v>1.5779254982747666</v>
      </c>
      <c r="G4" s="134">
        <v>5517</v>
      </c>
      <c r="H4" s="135">
        <v>1023020617.47</v>
      </c>
      <c r="I4" s="135">
        <v>710071119.1450001</v>
      </c>
      <c r="J4" s="183">
        <f>H4/B4</f>
        <v>0.95786146176440679</v>
      </c>
      <c r="K4" s="134">
        <v>657</v>
      </c>
      <c r="L4" s="135">
        <v>325564441.15000004</v>
      </c>
      <c r="M4" s="135">
        <v>239944952.61499998</v>
      </c>
      <c r="N4" s="134">
        <v>5317</v>
      </c>
      <c r="O4" s="135">
        <v>1091948959.49</v>
      </c>
      <c r="P4" s="135">
        <v>766580800.54000008</v>
      </c>
      <c r="Q4" s="183">
        <f>O4/B4</f>
        <v>1.0223995573968834</v>
      </c>
      <c r="R4" s="134">
        <v>70</v>
      </c>
      <c r="S4" s="135">
        <v>205103517.25</v>
      </c>
      <c r="T4" s="135">
        <v>152922286.01999998</v>
      </c>
      <c r="U4" s="134">
        <v>109</v>
      </c>
      <c r="V4" s="135">
        <v>3139894.7499999995</v>
      </c>
      <c r="W4" s="135">
        <v>2354921.0625</v>
      </c>
      <c r="X4" s="134">
        <v>5247</v>
      </c>
      <c r="Y4" s="135">
        <v>883705547.49000001</v>
      </c>
      <c r="Z4" s="135">
        <v>611303593.45749998</v>
      </c>
      <c r="AA4" s="183">
        <f>Y4/B4</f>
        <v>0.82741977339758688</v>
      </c>
      <c r="AB4" s="134">
        <v>4906</v>
      </c>
      <c r="AC4" s="134">
        <v>5051</v>
      </c>
      <c r="AD4" s="135">
        <v>639636070.67000008</v>
      </c>
      <c r="AE4" s="135">
        <v>430898410.75999993</v>
      </c>
      <c r="AF4" s="183">
        <f>AD4/B4</f>
        <v>0.59889579074604971</v>
      </c>
      <c r="AG4" s="134">
        <v>12</v>
      </c>
      <c r="AH4" s="135">
        <v>1245008.8699999999</v>
      </c>
      <c r="AI4" s="134">
        <v>5106</v>
      </c>
      <c r="AJ4" s="135">
        <v>692938528.51000011</v>
      </c>
      <c r="AK4" s="135">
        <v>468555670.72999996</v>
      </c>
      <c r="AL4" s="135">
        <v>308690585.69999993</v>
      </c>
      <c r="AM4" s="135">
        <v>231517938.28999999</v>
      </c>
      <c r="AN4" s="183">
        <f>AJ4/B4</f>
        <v>0.64880326016589773</v>
      </c>
      <c r="AO4" s="134">
        <v>4820</v>
      </c>
      <c r="AP4" s="135">
        <v>586542620.54000008</v>
      </c>
      <c r="AQ4" s="135">
        <v>388758740.24000001</v>
      </c>
      <c r="AR4" s="183">
        <f>AP4/B4</f>
        <v>0.54918401672784056</v>
      </c>
      <c r="AS4" s="203"/>
      <c r="AT4" s="203"/>
    </row>
    <row r="5" spans="1:48" x14ac:dyDescent="0.3">
      <c r="A5" s="154" t="s">
        <v>15</v>
      </c>
      <c r="B5" s="163">
        <v>9038831.8239999991</v>
      </c>
      <c r="C5" s="128">
        <v>3</v>
      </c>
      <c r="D5" s="129">
        <v>9954416.0800000001</v>
      </c>
      <c r="E5" s="130">
        <v>7465812.0600000005</v>
      </c>
      <c r="F5" s="182">
        <f t="shared" ref="F5:F58" si="0">D5/B5</f>
        <v>1.1012945338322295</v>
      </c>
      <c r="G5" s="131">
        <v>1</v>
      </c>
      <c r="H5" s="129">
        <v>8181268.0800000001</v>
      </c>
      <c r="I5" s="129">
        <v>6135951.0600000005</v>
      </c>
      <c r="J5" s="182">
        <f t="shared" ref="J5:J58" si="1">H5/B5</f>
        <v>0.90512449388393457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0.90506946132998445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0.90506946132998445</v>
      </c>
      <c r="AB5" s="131">
        <v>1</v>
      </c>
      <c r="AC5" s="133">
        <v>1</v>
      </c>
      <c r="AD5" s="129">
        <v>755343.71</v>
      </c>
      <c r="AE5" s="129">
        <v>566507.78249999997</v>
      </c>
      <c r="AF5" s="182">
        <f t="shared" ref="AF5:AF58" si="3">AD5/B5</f>
        <v>8.3566518849748209E-2</v>
      </c>
      <c r="AG5" s="133">
        <v>0</v>
      </c>
      <c r="AH5" s="132">
        <v>0</v>
      </c>
      <c r="AI5" s="131">
        <v>1</v>
      </c>
      <c r="AJ5" s="129">
        <v>2810000</v>
      </c>
      <c r="AK5" s="129">
        <v>2107500</v>
      </c>
      <c r="AL5" s="129">
        <v>2810000</v>
      </c>
      <c r="AM5" s="129">
        <v>2107500</v>
      </c>
      <c r="AN5" s="182">
        <f t="shared" ref="AN5:AN58" si="4">AJ5/B5</f>
        <v>0.31088088092742905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  <c r="AU5" s="65"/>
      <c r="AV5" s="65"/>
    </row>
    <row r="6" spans="1:48" x14ac:dyDescent="0.3">
      <c r="A6" s="155" t="s">
        <v>16</v>
      </c>
      <c r="B6" s="164">
        <v>16346077.830615999</v>
      </c>
      <c r="C6" s="66">
        <v>359</v>
      </c>
      <c r="D6" s="67">
        <v>21704961.059999999</v>
      </c>
      <c r="E6" s="82">
        <v>16278720.794999998</v>
      </c>
      <c r="F6" s="182">
        <f t="shared" si="0"/>
        <v>1.3278390868387326</v>
      </c>
      <c r="G6" s="69">
        <v>271</v>
      </c>
      <c r="H6" s="67">
        <v>16538405.83</v>
      </c>
      <c r="I6" s="67">
        <v>12403804.372500001</v>
      </c>
      <c r="J6" s="182">
        <f t="shared" si="1"/>
        <v>1.011766002913786</v>
      </c>
      <c r="K6" s="69">
        <v>72</v>
      </c>
      <c r="L6" s="67">
        <v>4413657.08</v>
      </c>
      <c r="M6" s="68">
        <v>3310242.8099999996</v>
      </c>
      <c r="N6" s="69">
        <v>285</v>
      </c>
      <c r="O6" s="67">
        <v>16286164.68</v>
      </c>
      <c r="P6" s="67">
        <v>12214623.470000001</v>
      </c>
      <c r="Q6" s="182">
        <f t="shared" ref="Q6:Q25" si="6">O6/$B6</f>
        <v>0.99633470785855538</v>
      </c>
      <c r="R6" s="69">
        <v>16</v>
      </c>
      <c r="S6" s="67">
        <v>646645.88</v>
      </c>
      <c r="T6" s="68">
        <v>484984.41000000003</v>
      </c>
      <c r="U6" s="69">
        <v>15</v>
      </c>
      <c r="V6" s="67">
        <v>43459.31</v>
      </c>
      <c r="W6" s="68">
        <v>32594.482500000002</v>
      </c>
      <c r="X6" s="69">
        <v>269</v>
      </c>
      <c r="Y6" s="67">
        <v>15596059.49</v>
      </c>
      <c r="Z6" s="67">
        <v>11697044.577500001</v>
      </c>
      <c r="AA6" s="182">
        <f t="shared" si="2"/>
        <v>0.95411631166889321</v>
      </c>
      <c r="AB6" s="69">
        <v>262</v>
      </c>
      <c r="AC6" s="70">
        <v>267</v>
      </c>
      <c r="AD6" s="67">
        <v>14438183.43</v>
      </c>
      <c r="AE6" s="67">
        <v>10828637.5725</v>
      </c>
      <c r="AF6" s="182">
        <f t="shared" si="3"/>
        <v>0.88328121153060113</v>
      </c>
      <c r="AG6" s="70">
        <v>1</v>
      </c>
      <c r="AH6" s="68">
        <v>59760</v>
      </c>
      <c r="AI6" s="69">
        <v>261</v>
      </c>
      <c r="AJ6" s="67">
        <v>15148424.959999999</v>
      </c>
      <c r="AK6" s="67">
        <v>11361318.649999999</v>
      </c>
      <c r="AL6" s="67">
        <v>12944222.219999999</v>
      </c>
      <c r="AM6" s="67">
        <v>9708166.6600000001</v>
      </c>
      <c r="AN6" s="182">
        <f t="shared" si="4"/>
        <v>0.92673148366069746</v>
      </c>
      <c r="AO6" s="69">
        <v>236</v>
      </c>
      <c r="AP6" s="67">
        <v>12950087.970000001</v>
      </c>
      <c r="AQ6" s="67">
        <v>9712565.9000000004</v>
      </c>
      <c r="AR6" s="182">
        <f t="shared" si="5"/>
        <v>0.79224436003508125</v>
      </c>
      <c r="AS6" s="203"/>
      <c r="AT6" s="203"/>
      <c r="AU6" s="65"/>
      <c r="AV6" s="65"/>
    </row>
    <row r="7" spans="1:48" s="72" customFormat="1" ht="27" x14ac:dyDescent="0.3">
      <c r="A7" s="155" t="s">
        <v>17</v>
      </c>
      <c r="B7" s="164">
        <v>10758770</v>
      </c>
      <c r="C7" s="92">
        <v>6</v>
      </c>
      <c r="D7" s="88">
        <v>22278380.25</v>
      </c>
      <c r="E7" s="89">
        <v>16708785.187500002</v>
      </c>
      <c r="F7" s="182">
        <f t="shared" si="0"/>
        <v>2.0707181443603684</v>
      </c>
      <c r="G7" s="90">
        <v>2</v>
      </c>
      <c r="H7" s="88">
        <v>4194998.17</v>
      </c>
      <c r="I7" s="88">
        <v>3146248.6274999999</v>
      </c>
      <c r="J7" s="182">
        <f t="shared" si="1"/>
        <v>0.38991429038821351</v>
      </c>
      <c r="K7" s="90">
        <v>3</v>
      </c>
      <c r="L7" s="88">
        <v>12090510.48</v>
      </c>
      <c r="M7" s="93">
        <v>9067882.8599999994</v>
      </c>
      <c r="N7" s="90">
        <v>2</v>
      </c>
      <c r="O7" s="88">
        <v>4194517.53</v>
      </c>
      <c r="P7" s="88">
        <v>3145888.14</v>
      </c>
      <c r="Q7" s="182">
        <f t="shared" si="6"/>
        <v>0.38986961613641713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0.38986961613641713</v>
      </c>
      <c r="AB7" s="90">
        <v>1</v>
      </c>
      <c r="AC7" s="91">
        <v>1</v>
      </c>
      <c r="AD7" s="88">
        <v>187396.72</v>
      </c>
      <c r="AE7" s="88">
        <v>140547.54</v>
      </c>
      <c r="AF7" s="182">
        <f t="shared" si="3"/>
        <v>1.7418043140619236E-2</v>
      </c>
      <c r="AG7" s="91">
        <v>0</v>
      </c>
      <c r="AH7" s="93">
        <v>0</v>
      </c>
      <c r="AI7" s="90">
        <v>2</v>
      </c>
      <c r="AJ7" s="88">
        <v>1147311.8400000001</v>
      </c>
      <c r="AK7" s="88">
        <v>860483.86</v>
      </c>
      <c r="AL7" s="88">
        <v>1147311.8400000001</v>
      </c>
      <c r="AM7" s="88">
        <v>860483.86</v>
      </c>
      <c r="AN7" s="182">
        <f t="shared" si="4"/>
        <v>0.10663968464796628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  <c r="AU7" s="65"/>
      <c r="AV7" s="65"/>
    </row>
    <row r="8" spans="1:48" s="72" customFormat="1" x14ac:dyDescent="0.3">
      <c r="A8" s="155" t="s">
        <v>18</v>
      </c>
      <c r="B8" s="164">
        <v>164465894.11740935</v>
      </c>
      <c r="C8" s="69">
        <v>62</v>
      </c>
      <c r="D8" s="94">
        <v>186141007.26000002</v>
      </c>
      <c r="E8" s="94">
        <v>139605755.44499999</v>
      </c>
      <c r="F8" s="182">
        <f t="shared" si="0"/>
        <v>1.1317909300217417</v>
      </c>
      <c r="G8" s="69">
        <v>45</v>
      </c>
      <c r="H8" s="94">
        <v>158692882.19</v>
      </c>
      <c r="I8" s="94">
        <v>119019661.6425</v>
      </c>
      <c r="J8" s="182">
        <f t="shared" si="1"/>
        <v>0.96489842493855837</v>
      </c>
      <c r="K8" s="69">
        <v>16</v>
      </c>
      <c r="L8" s="94">
        <v>17448125.07</v>
      </c>
      <c r="M8" s="68">
        <v>13086093.8025</v>
      </c>
      <c r="N8" s="90">
        <v>39</v>
      </c>
      <c r="O8" s="94">
        <v>148361712.64999998</v>
      </c>
      <c r="P8" s="94">
        <v>111271284.38</v>
      </c>
      <c r="Q8" s="182">
        <f t="shared" si="6"/>
        <v>0.90208193891000354</v>
      </c>
      <c r="R8" s="69">
        <v>0</v>
      </c>
      <c r="S8" s="94">
        <v>0</v>
      </c>
      <c r="T8" s="68">
        <v>0</v>
      </c>
      <c r="U8" s="90">
        <v>17</v>
      </c>
      <c r="V8" s="94">
        <v>1057819.75</v>
      </c>
      <c r="W8" s="94">
        <v>793364.8125</v>
      </c>
      <c r="X8" s="90">
        <v>39</v>
      </c>
      <c r="Y8" s="94">
        <v>147303892.89999998</v>
      </c>
      <c r="Z8" s="94">
        <v>110477919.5675</v>
      </c>
      <c r="AA8" s="182">
        <f t="shared" si="2"/>
        <v>0.89565009019342501</v>
      </c>
      <c r="AB8" s="90">
        <v>34</v>
      </c>
      <c r="AC8" s="91">
        <v>57</v>
      </c>
      <c r="AD8" s="94">
        <v>124069906.06</v>
      </c>
      <c r="AE8" s="94">
        <v>93052429.544999987</v>
      </c>
      <c r="AF8" s="182">
        <f t="shared" si="3"/>
        <v>0.75438075915866576</v>
      </c>
      <c r="AG8" s="90">
        <v>1</v>
      </c>
      <c r="AH8" s="68">
        <v>0</v>
      </c>
      <c r="AI8" s="90">
        <v>36</v>
      </c>
      <c r="AJ8" s="94">
        <v>127909280.78</v>
      </c>
      <c r="AK8" s="94">
        <v>95931960.420000002</v>
      </c>
      <c r="AL8" s="94">
        <v>125742312.91999999</v>
      </c>
      <c r="AM8" s="94">
        <v>94306734.609999999</v>
      </c>
      <c r="AN8" s="182">
        <f t="shared" si="4"/>
        <v>0.77772526313989321</v>
      </c>
      <c r="AO8" s="90">
        <v>32</v>
      </c>
      <c r="AP8" s="94">
        <v>106760638.42999999</v>
      </c>
      <c r="AQ8" s="94">
        <v>80070478.689999998</v>
      </c>
      <c r="AR8" s="182">
        <f t="shared" si="5"/>
        <v>0.64913542715297201</v>
      </c>
      <c r="AS8" s="203"/>
      <c r="AT8" s="203"/>
      <c r="AU8" s="65"/>
      <c r="AV8" s="65"/>
    </row>
    <row r="9" spans="1:48" s="121" customFormat="1" hidden="1" outlineLevel="1" collapsed="1" x14ac:dyDescent="0.3">
      <c r="A9" s="156" t="s">
        <v>19</v>
      </c>
      <c r="B9" s="165">
        <v>85197596.51861763</v>
      </c>
      <c r="C9" s="66">
        <v>15</v>
      </c>
      <c r="D9" s="67">
        <v>91804817.5</v>
      </c>
      <c r="E9" s="82">
        <v>68853613.125</v>
      </c>
      <c r="F9" s="182">
        <f t="shared" si="0"/>
        <v>1.0775517297596364</v>
      </c>
      <c r="G9" s="69">
        <v>14</v>
      </c>
      <c r="H9" s="67">
        <v>85778346.5</v>
      </c>
      <c r="I9" s="67">
        <v>64333759.875</v>
      </c>
      <c r="J9" s="182">
        <f t="shared" si="1"/>
        <v>1.0068165066282764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0.98416385844496435</v>
      </c>
      <c r="R9" s="69">
        <v>0</v>
      </c>
      <c r="S9" s="67">
        <v>0</v>
      </c>
      <c r="T9" s="68">
        <v>0</v>
      </c>
      <c r="U9" s="69">
        <v>12</v>
      </c>
      <c r="V9" s="67">
        <v>809017.82000000007</v>
      </c>
      <c r="W9" s="68">
        <v>606763.36499999999</v>
      </c>
      <c r="X9" s="69">
        <v>14</v>
      </c>
      <c r="Y9" s="67">
        <v>83039377.5</v>
      </c>
      <c r="Z9" s="67">
        <v>62279533.094999999</v>
      </c>
      <c r="AA9" s="182">
        <f t="shared" si="2"/>
        <v>0.97466807625088336</v>
      </c>
      <c r="AB9" s="69">
        <v>14</v>
      </c>
      <c r="AC9" s="70">
        <v>29</v>
      </c>
      <c r="AD9" s="67">
        <v>83238445.460000008</v>
      </c>
      <c r="AE9" s="67">
        <v>62428834.094999999</v>
      </c>
      <c r="AF9" s="182">
        <f t="shared" si="3"/>
        <v>0.97700462056826332</v>
      </c>
      <c r="AG9" s="70">
        <v>1</v>
      </c>
      <c r="AH9" s="68">
        <v>0</v>
      </c>
      <c r="AI9" s="69">
        <v>14</v>
      </c>
      <c r="AJ9" s="67">
        <v>83613179.200000003</v>
      </c>
      <c r="AK9" s="67">
        <v>62709884.319999993</v>
      </c>
      <c r="AL9" s="67">
        <v>82204176.569999993</v>
      </c>
      <c r="AM9" s="67">
        <v>61653132.379999995</v>
      </c>
      <c r="AN9" s="182">
        <f t="shared" si="4"/>
        <v>0.98140302798012158</v>
      </c>
      <c r="AO9" s="69">
        <v>13</v>
      </c>
      <c r="AP9" s="67">
        <v>72781555.209999993</v>
      </c>
      <c r="AQ9" s="67">
        <v>54586166.350000001</v>
      </c>
      <c r="AR9" s="182">
        <f t="shared" si="5"/>
        <v>0.85426770453665968</v>
      </c>
      <c r="AS9" s="203"/>
      <c r="AT9" s="203"/>
      <c r="AU9" s="65"/>
      <c r="AV9" s="65"/>
    </row>
    <row r="10" spans="1:48" s="121" customFormat="1" ht="27" hidden="1" outlineLevel="1" x14ac:dyDescent="0.3">
      <c r="A10" s="156" t="s">
        <v>20</v>
      </c>
      <c r="B10" s="165">
        <v>77825422.124319077</v>
      </c>
      <c r="C10" s="66">
        <v>22</v>
      </c>
      <c r="D10" s="67">
        <v>92933936.660000011</v>
      </c>
      <c r="E10" s="82">
        <v>69700452.495000005</v>
      </c>
      <c r="F10" s="182">
        <f t="shared" si="0"/>
        <v>1.1941334094089004</v>
      </c>
      <c r="G10" s="69">
        <v>15</v>
      </c>
      <c r="H10" s="67">
        <v>71793744.090000004</v>
      </c>
      <c r="I10" s="67">
        <v>53845308.067500003</v>
      </c>
      <c r="J10" s="182">
        <f t="shared" si="1"/>
        <v>0.92249732966839537</v>
      </c>
      <c r="K10" s="69">
        <v>6</v>
      </c>
      <c r="L10" s="67">
        <v>11140192.57</v>
      </c>
      <c r="M10" s="68">
        <v>8355144.4275000002</v>
      </c>
      <c r="N10" s="69">
        <v>13</v>
      </c>
      <c r="O10" s="67">
        <v>63984326.129999995</v>
      </c>
      <c r="P10" s="67">
        <v>47988244.540000007</v>
      </c>
      <c r="Q10" s="182">
        <f t="shared" si="6"/>
        <v>0.82215199588369492</v>
      </c>
      <c r="R10" s="69">
        <v>0</v>
      </c>
      <c r="S10" s="67">
        <v>0</v>
      </c>
      <c r="T10" s="68">
        <v>0</v>
      </c>
      <c r="U10" s="69">
        <v>5</v>
      </c>
      <c r="V10" s="67">
        <v>248801.93000000002</v>
      </c>
      <c r="W10" s="68">
        <v>186601.44750000001</v>
      </c>
      <c r="X10" s="69">
        <v>13</v>
      </c>
      <c r="Y10" s="67">
        <v>63735524.200000003</v>
      </c>
      <c r="Z10" s="67">
        <v>47801643.092500001</v>
      </c>
      <c r="AA10" s="182">
        <f t="shared" si="2"/>
        <v>0.81895507226659514</v>
      </c>
      <c r="AB10" s="69">
        <v>8</v>
      </c>
      <c r="AC10" s="70">
        <v>16</v>
      </c>
      <c r="AD10" s="67">
        <v>40302469.900000006</v>
      </c>
      <c r="AE10" s="67">
        <v>30226852.425000001</v>
      </c>
      <c r="AF10" s="182">
        <f t="shared" si="3"/>
        <v>0.51785738901127265</v>
      </c>
      <c r="AG10" s="70">
        <v>0</v>
      </c>
      <c r="AH10" s="68">
        <v>0</v>
      </c>
      <c r="AI10" s="69">
        <v>10</v>
      </c>
      <c r="AJ10" s="67">
        <v>43767110.379999995</v>
      </c>
      <c r="AK10" s="67">
        <v>32825332.75</v>
      </c>
      <c r="AL10" s="67">
        <v>43538136.350000001</v>
      </c>
      <c r="AM10" s="67">
        <v>32653602.23</v>
      </c>
      <c r="AN10" s="182">
        <f t="shared" si="4"/>
        <v>0.56237549614682458</v>
      </c>
      <c r="AO10" s="69">
        <v>7</v>
      </c>
      <c r="AP10" s="67">
        <v>33450092.02</v>
      </c>
      <c r="AQ10" s="67">
        <v>25087568.989999998</v>
      </c>
      <c r="AR10" s="182">
        <f t="shared" si="5"/>
        <v>0.42980932331554206</v>
      </c>
      <c r="AS10" s="203"/>
      <c r="AT10" s="203"/>
      <c r="AU10" s="65"/>
      <c r="AV10" s="65"/>
    </row>
    <row r="11" spans="1:48" s="122" customFormat="1" ht="27" hidden="1" outlineLevel="1" x14ac:dyDescent="0.3">
      <c r="A11" s="156" t="s">
        <v>21</v>
      </c>
      <c r="B11" s="165">
        <v>1442875.4744726289</v>
      </c>
      <c r="C11" s="66">
        <v>25</v>
      </c>
      <c r="D11" s="67">
        <v>1402253.0999999999</v>
      </c>
      <c r="E11" s="82">
        <v>1051689.825</v>
      </c>
      <c r="F11" s="182">
        <f t="shared" si="0"/>
        <v>0.97184623677419113</v>
      </c>
      <c r="G11" s="69">
        <v>16</v>
      </c>
      <c r="H11" s="67">
        <v>1120791.6000000001</v>
      </c>
      <c r="I11" s="67">
        <v>840593.70000000007</v>
      </c>
      <c r="J11" s="182">
        <f t="shared" si="1"/>
        <v>0.77677638841955476</v>
      </c>
      <c r="K11" s="69">
        <v>9</v>
      </c>
      <c r="L11" s="67">
        <v>281461.5</v>
      </c>
      <c r="M11" s="68">
        <v>211096.125</v>
      </c>
      <c r="N11" s="69">
        <v>12</v>
      </c>
      <c r="O11" s="67">
        <v>528991.19999999995</v>
      </c>
      <c r="P11" s="67">
        <v>396743.38</v>
      </c>
      <c r="Q11" s="182">
        <f t="shared" si="6"/>
        <v>0.36662290638306555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0.36662290638306555</v>
      </c>
      <c r="AB11" s="69">
        <v>12</v>
      </c>
      <c r="AC11" s="70">
        <v>12</v>
      </c>
      <c r="AD11" s="67">
        <v>528990.69999999995</v>
      </c>
      <c r="AE11" s="67">
        <v>396743.02500000002</v>
      </c>
      <c r="AF11" s="182">
        <f t="shared" si="3"/>
        <v>0.36662255985281483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396743.35000000003</v>
      </c>
      <c r="AL11" s="67">
        <v>0</v>
      </c>
      <c r="AM11" s="67">
        <v>0</v>
      </c>
      <c r="AN11" s="182">
        <f t="shared" si="4"/>
        <v>0.36662290638306555</v>
      </c>
      <c r="AO11" s="69">
        <v>12</v>
      </c>
      <c r="AP11" s="67">
        <v>528991.19999999995</v>
      </c>
      <c r="AQ11" s="67">
        <v>396743.35</v>
      </c>
      <c r="AR11" s="182">
        <f t="shared" si="5"/>
        <v>0.36662290638306555</v>
      </c>
      <c r="AS11" s="203"/>
      <c r="AT11" s="203"/>
      <c r="AU11" s="65"/>
      <c r="AV11" s="65"/>
    </row>
    <row r="12" spans="1:48" ht="36.75" customHeight="1" collapsed="1" x14ac:dyDescent="0.3">
      <c r="A12" s="155" t="s">
        <v>22</v>
      </c>
      <c r="B12" s="164">
        <v>33595032.605634674</v>
      </c>
      <c r="C12" s="66">
        <v>13</v>
      </c>
      <c r="D12" s="67">
        <v>30276905.75</v>
      </c>
      <c r="E12" s="82">
        <v>22707679.3125</v>
      </c>
      <c r="F12" s="182">
        <f t="shared" si="0"/>
        <v>0.90123162270489521</v>
      </c>
      <c r="G12" s="69">
        <v>11</v>
      </c>
      <c r="H12" s="67">
        <v>25712899.84</v>
      </c>
      <c r="I12" s="67">
        <v>19284674.879999999</v>
      </c>
      <c r="J12" s="182">
        <f t="shared" si="1"/>
        <v>0.7653780290032326</v>
      </c>
      <c r="K12" s="69">
        <v>2</v>
      </c>
      <c r="L12" s="67">
        <v>4564005.91</v>
      </c>
      <c r="M12" s="68">
        <v>3423004.4325000001</v>
      </c>
      <c r="N12" s="69">
        <v>11</v>
      </c>
      <c r="O12" s="67">
        <v>25076104.82</v>
      </c>
      <c r="P12" s="67">
        <v>18807078.579999998</v>
      </c>
      <c r="Q12" s="182">
        <f t="shared" si="6"/>
        <v>0.74642299396947598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0.74642299396947598</v>
      </c>
      <c r="AB12" s="69">
        <v>8</v>
      </c>
      <c r="AC12" s="70">
        <v>11</v>
      </c>
      <c r="AD12" s="67">
        <v>15709858.369999999</v>
      </c>
      <c r="AE12" s="67">
        <v>11782393.7775</v>
      </c>
      <c r="AF12" s="182">
        <f t="shared" si="3"/>
        <v>0.467624441815993</v>
      </c>
      <c r="AG12" s="70">
        <v>0</v>
      </c>
      <c r="AH12" s="68">
        <v>0</v>
      </c>
      <c r="AI12" s="69">
        <v>11</v>
      </c>
      <c r="AJ12" s="67">
        <v>21180810.710000001</v>
      </c>
      <c r="AK12" s="67">
        <v>15885607.99</v>
      </c>
      <c r="AL12" s="67">
        <v>18864354.549999997</v>
      </c>
      <c r="AM12" s="67">
        <v>14148265.890000001</v>
      </c>
      <c r="AN12" s="182">
        <f t="shared" si="4"/>
        <v>0.63047447992199546</v>
      </c>
      <c r="AO12" s="69">
        <v>8</v>
      </c>
      <c r="AP12" s="67">
        <v>14270109.949999999</v>
      </c>
      <c r="AQ12" s="67">
        <v>10702582.42</v>
      </c>
      <c r="AR12" s="182">
        <f t="shared" si="5"/>
        <v>0.42476845066691699</v>
      </c>
      <c r="AS12" s="203"/>
      <c r="AT12" s="203"/>
      <c r="AU12" s="65"/>
      <c r="AV12" s="65"/>
    </row>
    <row r="13" spans="1:48" x14ac:dyDescent="0.3">
      <c r="A13" s="155" t="s">
        <v>23</v>
      </c>
      <c r="B13" s="164">
        <v>64667256.659904003</v>
      </c>
      <c r="C13" s="66">
        <v>207</v>
      </c>
      <c r="D13" s="67">
        <v>71015925.830000013</v>
      </c>
      <c r="E13" s="82">
        <v>35507962.915000007</v>
      </c>
      <c r="F13" s="182">
        <f t="shared" si="0"/>
        <v>1.098174400740157</v>
      </c>
      <c r="G13" s="69">
        <v>207</v>
      </c>
      <c r="H13" s="67">
        <v>71015925.830000013</v>
      </c>
      <c r="I13" s="67">
        <v>35507962.915000007</v>
      </c>
      <c r="J13" s="182">
        <f t="shared" si="1"/>
        <v>1.098174400740157</v>
      </c>
      <c r="K13" s="69">
        <v>51</v>
      </c>
      <c r="L13" s="67">
        <v>11225762.99</v>
      </c>
      <c r="M13" s="68">
        <v>5612881.4950000001</v>
      </c>
      <c r="N13" s="69">
        <v>156</v>
      </c>
      <c r="O13" s="67">
        <v>58485169.599999994</v>
      </c>
      <c r="P13" s="67">
        <v>29242584.700000003</v>
      </c>
      <c r="Q13" s="182">
        <f t="shared" si="6"/>
        <v>0.90440158777081503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0.85021021518127937</v>
      </c>
      <c r="AB13" s="69">
        <v>46</v>
      </c>
      <c r="AC13" s="70">
        <v>46</v>
      </c>
      <c r="AD13" s="67">
        <v>44344668.969999999</v>
      </c>
      <c r="AE13" s="67">
        <v>22172334.484999999</v>
      </c>
      <c r="AF13" s="182">
        <f t="shared" si="3"/>
        <v>0.68573604727375526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0.82996246821272956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0.82996246821272956</v>
      </c>
      <c r="AS13" s="203"/>
      <c r="AT13" s="203"/>
      <c r="AU13" s="65"/>
      <c r="AV13" s="65"/>
    </row>
    <row r="14" spans="1:48" x14ac:dyDescent="0.3">
      <c r="A14" s="155" t="s">
        <v>24</v>
      </c>
      <c r="B14" s="164">
        <v>2832957.1518826671</v>
      </c>
      <c r="C14" s="66">
        <v>3</v>
      </c>
      <c r="D14" s="67">
        <v>2700000</v>
      </c>
      <c r="E14" s="82">
        <v>2025000</v>
      </c>
      <c r="F14" s="182">
        <f t="shared" si="0"/>
        <v>0.95306771519847755</v>
      </c>
      <c r="G14" s="69">
        <v>3</v>
      </c>
      <c r="H14" s="67">
        <v>2700000</v>
      </c>
      <c r="I14" s="67">
        <v>2025000</v>
      </c>
      <c r="J14" s="182">
        <f t="shared" si="1"/>
        <v>0.95306771519847755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0.95306771519847755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0.95306771519847755</v>
      </c>
      <c r="AB14" s="69">
        <v>1</v>
      </c>
      <c r="AC14" s="70">
        <v>1</v>
      </c>
      <c r="AD14" s="67">
        <v>283649.59999999998</v>
      </c>
      <c r="AE14" s="67">
        <v>212737.19999999998</v>
      </c>
      <c r="AF14" s="182">
        <f t="shared" si="3"/>
        <v>0.10012491710702298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0.10012491710702298</v>
      </c>
      <c r="AO14" s="69">
        <v>1</v>
      </c>
      <c r="AP14" s="67">
        <v>283649.59999999998</v>
      </c>
      <c r="AQ14" s="67">
        <v>212737.2</v>
      </c>
      <c r="AR14" s="182">
        <f t="shared" si="5"/>
        <v>0.10012491710702298</v>
      </c>
      <c r="AS14" s="203"/>
      <c r="AT14" s="203"/>
      <c r="AU14" s="65"/>
      <c r="AV14" s="65"/>
    </row>
    <row r="15" spans="1:48" ht="27" x14ac:dyDescent="0.3">
      <c r="A15" s="155" t="s">
        <v>25</v>
      </c>
      <c r="B15" s="164">
        <v>66866333.62002933</v>
      </c>
      <c r="C15" s="66">
        <v>377</v>
      </c>
      <c r="D15" s="67">
        <v>92490683.74000001</v>
      </c>
      <c r="E15" s="82">
        <v>69368012.804999992</v>
      </c>
      <c r="F15" s="182">
        <f t="shared" si="0"/>
        <v>1.3832175136980307</v>
      </c>
      <c r="G15" s="69">
        <v>209</v>
      </c>
      <c r="H15" s="67">
        <v>50542598.780000001</v>
      </c>
      <c r="I15" s="67">
        <v>37906949.085000001</v>
      </c>
      <c r="J15" s="182">
        <f t="shared" si="1"/>
        <v>0.75587513242778315</v>
      </c>
      <c r="K15" s="69">
        <v>154</v>
      </c>
      <c r="L15" s="67">
        <v>38536824.960000001</v>
      </c>
      <c r="M15" s="68">
        <v>28902618.719999999</v>
      </c>
      <c r="N15" s="69">
        <v>196</v>
      </c>
      <c r="O15" s="67">
        <v>41571806</v>
      </c>
      <c r="P15" s="67">
        <v>31178853.98</v>
      </c>
      <c r="Q15" s="182">
        <f t="shared" si="6"/>
        <v>0.6217150507493574</v>
      </c>
      <c r="R15" s="69">
        <v>14</v>
      </c>
      <c r="S15" s="67">
        <v>2775925.21</v>
      </c>
      <c r="T15" s="68">
        <v>2081943.8699999999</v>
      </c>
      <c r="U15" s="69">
        <v>7</v>
      </c>
      <c r="V15" s="67">
        <v>125804.98999999999</v>
      </c>
      <c r="W15" s="68">
        <v>94353.742499999993</v>
      </c>
      <c r="X15" s="69">
        <v>182</v>
      </c>
      <c r="Y15" s="67">
        <v>38670075.799999997</v>
      </c>
      <c r="Z15" s="67">
        <v>29002556.3675</v>
      </c>
      <c r="AA15" s="182">
        <f t="shared" si="2"/>
        <v>0.57831906890161322</v>
      </c>
      <c r="AB15" s="69">
        <v>118</v>
      </c>
      <c r="AC15" s="70">
        <v>123</v>
      </c>
      <c r="AD15" s="67">
        <v>22647800.77</v>
      </c>
      <c r="AE15" s="67">
        <v>16985850.577500001</v>
      </c>
      <c r="AF15" s="182">
        <f t="shared" si="3"/>
        <v>0.33870259581895207</v>
      </c>
      <c r="AG15" s="70">
        <v>1</v>
      </c>
      <c r="AH15" s="68">
        <v>117000</v>
      </c>
      <c r="AI15" s="69">
        <v>148</v>
      </c>
      <c r="AJ15" s="68">
        <v>27699195.050000001</v>
      </c>
      <c r="AK15" s="94">
        <v>20774395.84</v>
      </c>
      <c r="AL15" s="67">
        <v>25479330.710000001</v>
      </c>
      <c r="AM15" s="67">
        <v>19109497.689999998</v>
      </c>
      <c r="AN15" s="182">
        <f t="shared" si="4"/>
        <v>0.41424725344448832</v>
      </c>
      <c r="AO15" s="69">
        <v>91</v>
      </c>
      <c r="AP15" s="67">
        <v>16795476.82</v>
      </c>
      <c r="AQ15" s="67">
        <v>12596607.32</v>
      </c>
      <c r="AR15" s="182">
        <f t="shared" si="5"/>
        <v>0.25117986751660382</v>
      </c>
      <c r="AS15" s="203"/>
      <c r="AT15" s="203"/>
      <c r="AU15" s="65"/>
      <c r="AV15" s="65"/>
    </row>
    <row r="16" spans="1:48" x14ac:dyDescent="0.3">
      <c r="A16" s="155" t="s">
        <v>26</v>
      </c>
      <c r="B16" s="164">
        <v>37790956.68493706</v>
      </c>
      <c r="C16" s="66">
        <v>499</v>
      </c>
      <c r="D16" s="67">
        <v>63798204.24000001</v>
      </c>
      <c r="E16" s="82">
        <v>47848653.180000007</v>
      </c>
      <c r="F16" s="182">
        <f t="shared" si="0"/>
        <v>1.6881870647489872</v>
      </c>
      <c r="G16" s="69">
        <v>286</v>
      </c>
      <c r="H16" s="67">
        <v>35543625.090000004</v>
      </c>
      <c r="I16" s="67">
        <v>26657718.817500003</v>
      </c>
      <c r="J16" s="182">
        <f t="shared" si="1"/>
        <v>0.94053255614370801</v>
      </c>
      <c r="K16" s="69">
        <v>89</v>
      </c>
      <c r="L16" s="67">
        <v>10468895.27</v>
      </c>
      <c r="M16" s="68">
        <v>7851671.4525000006</v>
      </c>
      <c r="N16" s="69">
        <v>297</v>
      </c>
      <c r="O16" s="67">
        <v>31087343.530000001</v>
      </c>
      <c r="P16" s="67">
        <v>23315507.27</v>
      </c>
      <c r="Q16" s="182">
        <f t="shared" si="6"/>
        <v>0.82261329844531239</v>
      </c>
      <c r="R16" s="69">
        <v>20</v>
      </c>
      <c r="S16" s="67">
        <v>2531565.7600000002</v>
      </c>
      <c r="T16" s="68">
        <v>1898674.29</v>
      </c>
      <c r="U16" s="69">
        <v>33</v>
      </c>
      <c r="V16" s="67">
        <v>540268.01</v>
      </c>
      <c r="W16" s="68">
        <v>405201.00750000001</v>
      </c>
      <c r="X16" s="69">
        <v>277</v>
      </c>
      <c r="Y16" s="67">
        <v>28015509.760000002</v>
      </c>
      <c r="Z16" s="67">
        <v>21011631.972499996</v>
      </c>
      <c r="AA16" s="182">
        <f t="shared" si="2"/>
        <v>0.74132840810475131</v>
      </c>
      <c r="AB16" s="69">
        <v>231</v>
      </c>
      <c r="AC16" s="70">
        <v>235</v>
      </c>
      <c r="AD16" s="67">
        <v>18787128.369999997</v>
      </c>
      <c r="AE16" s="67">
        <v>14090346.2775</v>
      </c>
      <c r="AF16" s="182">
        <f t="shared" si="3"/>
        <v>0.49713291268670845</v>
      </c>
      <c r="AG16" s="70">
        <v>1</v>
      </c>
      <c r="AH16" s="68">
        <v>36049.64</v>
      </c>
      <c r="AI16" s="69">
        <v>246</v>
      </c>
      <c r="AJ16" s="67">
        <v>20700237.82</v>
      </c>
      <c r="AK16" s="67">
        <v>15525178</v>
      </c>
      <c r="AL16" s="67">
        <v>18287459.240000002</v>
      </c>
      <c r="AM16" s="67">
        <v>13715594.210000001</v>
      </c>
      <c r="AN16" s="182">
        <f t="shared" si="4"/>
        <v>0.54775638501501134</v>
      </c>
      <c r="AO16" s="69">
        <v>193</v>
      </c>
      <c r="AP16" s="67">
        <v>14344422.51</v>
      </c>
      <c r="AQ16" s="67">
        <v>10758316.699999999</v>
      </c>
      <c r="AR16" s="182">
        <f t="shared" si="5"/>
        <v>0.37957288643389869</v>
      </c>
      <c r="AS16" s="203"/>
      <c r="AT16" s="203"/>
      <c r="AU16" s="65"/>
      <c r="AV16" s="65"/>
    </row>
    <row r="17" spans="1:48" ht="27" x14ac:dyDescent="0.3">
      <c r="A17" s="155" t="s">
        <v>27</v>
      </c>
      <c r="B17" s="164">
        <v>343971762.50503993</v>
      </c>
      <c r="C17" s="66">
        <v>3969</v>
      </c>
      <c r="D17" s="67">
        <v>350290101</v>
      </c>
      <c r="E17" s="82">
        <v>223277213.25</v>
      </c>
      <c r="F17" s="182">
        <f t="shared" si="0"/>
        <v>1.0183687708809164</v>
      </c>
      <c r="G17" s="107">
        <v>3969</v>
      </c>
      <c r="H17" s="106">
        <v>350290101</v>
      </c>
      <c r="I17" s="106">
        <v>223277213.25</v>
      </c>
      <c r="J17" s="182">
        <f t="shared" si="1"/>
        <v>1.0183687708809164</v>
      </c>
      <c r="K17" s="69">
        <v>115</v>
      </c>
      <c r="L17" s="67">
        <v>8908150</v>
      </c>
      <c r="M17" s="68">
        <v>5259175</v>
      </c>
      <c r="N17" s="69">
        <v>3850</v>
      </c>
      <c r="O17" s="67">
        <v>339238150</v>
      </c>
      <c r="P17" s="67">
        <v>216668987.5</v>
      </c>
      <c r="Q17" s="182">
        <f t="shared" si="6"/>
        <v>0.98623836889817207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3848</v>
      </c>
      <c r="Y17" s="67">
        <v>338893650</v>
      </c>
      <c r="Z17" s="67">
        <v>216439862.5</v>
      </c>
      <c r="AA17" s="182">
        <f t="shared" si="2"/>
        <v>0.98523683319799971</v>
      </c>
      <c r="AB17" s="69">
        <v>3866</v>
      </c>
      <c r="AC17" s="70">
        <v>3957</v>
      </c>
      <c r="AD17" s="67">
        <v>317056312.5</v>
      </c>
      <c r="AE17" s="67">
        <v>200049759.375</v>
      </c>
      <c r="AF17" s="182">
        <f t="shared" si="3"/>
        <v>0.9217509896480367</v>
      </c>
      <c r="AG17" s="70">
        <v>3</v>
      </c>
      <c r="AH17" s="68">
        <v>160500</v>
      </c>
      <c r="AI17" s="69">
        <v>3849</v>
      </c>
      <c r="AJ17" s="67">
        <v>315813350</v>
      </c>
      <c r="AK17" s="67">
        <v>199129637.5</v>
      </c>
      <c r="AL17" s="67">
        <v>0</v>
      </c>
      <c r="AM17" s="67">
        <v>0</v>
      </c>
      <c r="AN17" s="182">
        <f t="shared" si="4"/>
        <v>0.91813742994491487</v>
      </c>
      <c r="AO17" s="69">
        <v>3849</v>
      </c>
      <c r="AP17" s="67">
        <v>315813350</v>
      </c>
      <c r="AQ17" s="67">
        <v>199129637.5</v>
      </c>
      <c r="AR17" s="182">
        <f t="shared" si="5"/>
        <v>0.91813742994491487</v>
      </c>
      <c r="AS17" s="203"/>
      <c r="AT17" s="203"/>
      <c r="AU17" s="65"/>
      <c r="AV17" s="65"/>
    </row>
    <row r="18" spans="1:48" hidden="1" outlineLevel="1" x14ac:dyDescent="0.3">
      <c r="A18" s="156" t="s">
        <v>222</v>
      </c>
      <c r="B18" s="165">
        <v>151718351.54299197</v>
      </c>
      <c r="C18" s="208">
        <v>2745</v>
      </c>
      <c r="D18" s="209">
        <v>157761450</v>
      </c>
      <c r="E18" s="210">
        <v>78880725</v>
      </c>
      <c r="F18" s="211">
        <f t="shared" si="0"/>
        <v>1.0398310316158137</v>
      </c>
      <c r="G18" s="212">
        <v>2745</v>
      </c>
      <c r="H18" s="213">
        <v>157761450</v>
      </c>
      <c r="I18" s="213">
        <v>78880725</v>
      </c>
      <c r="J18" s="211">
        <f t="shared" si="1"/>
        <v>1.0398310316158137</v>
      </c>
      <c r="K18" s="214">
        <v>98</v>
      </c>
      <c r="L18" s="209">
        <v>5687750</v>
      </c>
      <c r="M18" s="215">
        <v>2843875</v>
      </c>
      <c r="N18" s="214">
        <v>2647</v>
      </c>
      <c r="O18" s="209">
        <v>151038500</v>
      </c>
      <c r="P18" s="209">
        <v>75519250</v>
      </c>
      <c r="Q18" s="211">
        <f t="shared" si="6"/>
        <v>0.9955189893900257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2646</v>
      </c>
      <c r="Y18" s="209">
        <v>150921500</v>
      </c>
      <c r="Z18" s="209">
        <v>75460750</v>
      </c>
      <c r="AA18" s="211">
        <f t="shared" si="2"/>
        <v>0.99474782361601022</v>
      </c>
      <c r="AB18" s="69">
        <v>2647</v>
      </c>
      <c r="AC18" s="70">
        <v>2649</v>
      </c>
      <c r="AD18" s="67">
        <v>150969900</v>
      </c>
      <c r="AE18" s="67">
        <v>75484950</v>
      </c>
      <c r="AF18" s="211">
        <f t="shared" si="3"/>
        <v>0.995066835782355</v>
      </c>
      <c r="AG18" s="70">
        <v>3</v>
      </c>
      <c r="AH18" s="68">
        <v>160500</v>
      </c>
      <c r="AI18" s="69">
        <v>2646</v>
      </c>
      <c r="AJ18" s="67">
        <v>150921500</v>
      </c>
      <c r="AK18" s="67">
        <v>75460750</v>
      </c>
      <c r="AL18" s="67">
        <v>0</v>
      </c>
      <c r="AM18" s="67">
        <v>0</v>
      </c>
      <c r="AN18" s="211">
        <f t="shared" si="4"/>
        <v>0.99474782361601022</v>
      </c>
      <c r="AO18" s="69">
        <v>2646</v>
      </c>
      <c r="AP18" s="67">
        <v>150921500</v>
      </c>
      <c r="AQ18" s="67">
        <v>75460750</v>
      </c>
      <c r="AR18" s="211">
        <f t="shared" si="5"/>
        <v>0.99474782361601022</v>
      </c>
      <c r="AS18" s="203"/>
      <c r="AT18" s="203"/>
      <c r="AU18" s="65"/>
      <c r="AV18" s="65"/>
    </row>
    <row r="19" spans="1:48" ht="27" hidden="1" outlineLevel="1" x14ac:dyDescent="0.3">
      <c r="A19" s="156" t="s">
        <v>224</v>
      </c>
      <c r="B19" s="165">
        <v>192253410.96204799</v>
      </c>
      <c r="C19" s="208">
        <v>1224</v>
      </c>
      <c r="D19" s="209">
        <v>192528651</v>
      </c>
      <c r="E19" s="210">
        <v>144396488.25</v>
      </c>
      <c r="F19" s="211">
        <f t="shared" si="0"/>
        <v>1.0014316522998197</v>
      </c>
      <c r="G19" s="212">
        <v>1224</v>
      </c>
      <c r="H19" s="213">
        <v>192528651</v>
      </c>
      <c r="I19" s="213">
        <v>144396488.25</v>
      </c>
      <c r="J19" s="211">
        <f t="shared" si="1"/>
        <v>1.0014316522998197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0.97891449133847497</v>
      </c>
      <c r="R19" s="214">
        <v>1</v>
      </c>
      <c r="S19" s="209">
        <v>202350</v>
      </c>
      <c r="T19" s="215">
        <v>151762.5</v>
      </c>
      <c r="U19" s="214">
        <v>1</v>
      </c>
      <c r="V19" s="209">
        <v>25150</v>
      </c>
      <c r="W19" s="215">
        <v>18862.5</v>
      </c>
      <c r="X19" s="214">
        <v>1202</v>
      </c>
      <c r="Y19" s="209">
        <v>187972150</v>
      </c>
      <c r="Z19" s="209">
        <v>140979112.5</v>
      </c>
      <c r="AA19" s="211">
        <f t="shared" si="2"/>
        <v>0.97773115732707006</v>
      </c>
      <c r="AB19" s="69">
        <v>1219</v>
      </c>
      <c r="AC19" s="70">
        <v>1308</v>
      </c>
      <c r="AD19" s="67">
        <v>166086412.5</v>
      </c>
      <c r="AE19" s="67">
        <v>124564809.375</v>
      </c>
      <c r="AF19" s="211">
        <f t="shared" si="3"/>
        <v>0.86389319008122301</v>
      </c>
      <c r="AG19" s="70">
        <v>0</v>
      </c>
      <c r="AH19" s="68">
        <v>0</v>
      </c>
      <c r="AI19" s="69">
        <v>1203</v>
      </c>
      <c r="AJ19" s="67">
        <v>164891850</v>
      </c>
      <c r="AK19" s="67">
        <v>123668887.5</v>
      </c>
      <c r="AL19" s="67">
        <v>0</v>
      </c>
      <c r="AM19" s="67">
        <v>0</v>
      </c>
      <c r="AN19" s="211">
        <f t="shared" si="4"/>
        <v>0.85767971124606301</v>
      </c>
      <c r="AO19" s="69">
        <v>1203</v>
      </c>
      <c r="AP19" s="67">
        <v>164891850</v>
      </c>
      <c r="AQ19" s="67">
        <v>123668887.5</v>
      </c>
      <c r="AR19" s="211">
        <f t="shared" si="5"/>
        <v>0.85767971124606301</v>
      </c>
      <c r="AS19" s="203"/>
      <c r="AT19" s="203"/>
      <c r="AU19" s="65"/>
      <c r="AV19" s="65"/>
    </row>
    <row r="20" spans="1:48" ht="27" collapsed="1" x14ac:dyDescent="0.3">
      <c r="A20" s="155" t="s">
        <v>28</v>
      </c>
      <c r="B20" s="164">
        <v>105491678.8023362</v>
      </c>
      <c r="C20" s="66">
        <v>708</v>
      </c>
      <c r="D20" s="67">
        <v>181860339.59</v>
      </c>
      <c r="E20" s="82">
        <v>136395254.6925</v>
      </c>
      <c r="F20" s="182">
        <f t="shared" si="0"/>
        <v>1.7239306612112855</v>
      </c>
      <c r="G20" s="69">
        <v>424</v>
      </c>
      <c r="H20" s="67">
        <v>110165397.8</v>
      </c>
      <c r="I20" s="67">
        <v>82624048.349999994</v>
      </c>
      <c r="J20" s="182">
        <f t="shared" si="1"/>
        <v>1.044304148447776</v>
      </c>
      <c r="K20" s="69">
        <v>105</v>
      </c>
      <c r="L20" s="67">
        <v>26621143.43</v>
      </c>
      <c r="M20" s="68">
        <v>19965857.572499998</v>
      </c>
      <c r="N20" s="69">
        <v>402</v>
      </c>
      <c r="O20" s="67">
        <v>89666528.090000004</v>
      </c>
      <c r="P20" s="67">
        <v>67249895.679999992</v>
      </c>
      <c r="Q20" s="182">
        <f t="shared" si="6"/>
        <v>0.84998673931440238</v>
      </c>
      <c r="R20" s="69">
        <v>14</v>
      </c>
      <c r="S20" s="67">
        <v>2780855.4</v>
      </c>
      <c r="T20" s="68">
        <v>2085641.55</v>
      </c>
      <c r="U20" s="69">
        <v>33</v>
      </c>
      <c r="V20" s="67">
        <v>910378.32000000007</v>
      </c>
      <c r="W20" s="68">
        <v>682783.74</v>
      </c>
      <c r="X20" s="69">
        <v>388</v>
      </c>
      <c r="Y20" s="67">
        <v>85975294.370000005</v>
      </c>
      <c r="Z20" s="67">
        <v>64481470.390000001</v>
      </c>
      <c r="AA20" s="182">
        <f t="shared" si="2"/>
        <v>0.81499598211054358</v>
      </c>
      <c r="AB20" s="69">
        <v>320</v>
      </c>
      <c r="AC20" s="70">
        <v>333</v>
      </c>
      <c r="AD20" s="67">
        <v>67451587.769999996</v>
      </c>
      <c r="AE20" s="67">
        <v>50588690.827500001</v>
      </c>
      <c r="AF20" s="182">
        <f t="shared" si="3"/>
        <v>0.63940197497839257</v>
      </c>
      <c r="AG20" s="70">
        <v>4</v>
      </c>
      <c r="AH20" s="68">
        <v>796846.03</v>
      </c>
      <c r="AI20" s="69">
        <v>359</v>
      </c>
      <c r="AJ20" s="67">
        <v>76480227.650000006</v>
      </c>
      <c r="AK20" s="67">
        <v>57360170.319999993</v>
      </c>
      <c r="AL20" s="67">
        <v>73531896.659999996</v>
      </c>
      <c r="AM20" s="67">
        <v>55148922.219999999</v>
      </c>
      <c r="AN20" s="182">
        <f t="shared" si="4"/>
        <v>0.72498825043161874</v>
      </c>
      <c r="AO20" s="69">
        <v>248</v>
      </c>
      <c r="AP20" s="67">
        <v>47615952.829999998</v>
      </c>
      <c r="AQ20" s="67">
        <v>35711964.299999997</v>
      </c>
      <c r="AR20" s="182">
        <f t="shared" si="5"/>
        <v>0.45137164722935003</v>
      </c>
      <c r="AS20" s="203"/>
      <c r="AT20" s="203"/>
      <c r="AU20" s="65"/>
      <c r="AV20" s="65"/>
    </row>
    <row r="21" spans="1:48" ht="27" collapsed="1" x14ac:dyDescent="0.3">
      <c r="A21" s="155" t="s">
        <v>29</v>
      </c>
      <c r="B21" s="164">
        <v>143794361.67361334</v>
      </c>
      <c r="C21" s="66">
        <v>42</v>
      </c>
      <c r="D21" s="67">
        <v>522491641.90999997</v>
      </c>
      <c r="E21" s="82">
        <v>391868731.4325</v>
      </c>
      <c r="F21" s="182">
        <f t="shared" si="0"/>
        <v>3.6336031248287717</v>
      </c>
      <c r="G21" s="69">
        <v>15</v>
      </c>
      <c r="H21" s="67">
        <v>136713506.5</v>
      </c>
      <c r="I21" s="67">
        <v>102535129.875</v>
      </c>
      <c r="J21" s="182">
        <f t="shared" si="1"/>
        <v>0.95075707356533512</v>
      </c>
      <c r="K21" s="69">
        <v>24</v>
      </c>
      <c r="L21" s="67">
        <v>166363221.55000001</v>
      </c>
      <c r="M21" s="68">
        <v>124772416.16249999</v>
      </c>
      <c r="N21" s="69">
        <v>11</v>
      </c>
      <c r="O21" s="67">
        <v>277523195.38</v>
      </c>
      <c r="P21" s="67">
        <v>208142396.5</v>
      </c>
      <c r="Q21" s="182">
        <f t="shared" si="6"/>
        <v>1.9300005379204397</v>
      </c>
      <c r="R21" s="69">
        <v>1</v>
      </c>
      <c r="S21" s="67">
        <v>188897941</v>
      </c>
      <c r="T21" s="68">
        <v>141673455.75</v>
      </c>
      <c r="U21" s="69">
        <v>1</v>
      </c>
      <c r="V21" s="67">
        <v>436745.09</v>
      </c>
      <c r="W21" s="68">
        <v>327558.8175</v>
      </c>
      <c r="X21" s="69">
        <v>10</v>
      </c>
      <c r="Y21" s="67">
        <v>88188509.289999992</v>
      </c>
      <c r="Z21" s="67">
        <v>66141381.932500005</v>
      </c>
      <c r="AA21" s="182">
        <f t="shared" si="2"/>
        <v>0.61329601705921977</v>
      </c>
      <c r="AB21" s="69">
        <v>4</v>
      </c>
      <c r="AC21" s="109">
        <v>4</v>
      </c>
      <c r="AD21" s="106">
        <v>274119.87</v>
      </c>
      <c r="AE21" s="106">
        <v>205589.9025</v>
      </c>
      <c r="AF21" s="182">
        <f t="shared" si="3"/>
        <v>1.9063325349446003E-3</v>
      </c>
      <c r="AG21" s="70">
        <v>1</v>
      </c>
      <c r="AH21" s="68">
        <v>74853.2</v>
      </c>
      <c r="AI21" s="69">
        <v>6</v>
      </c>
      <c r="AJ21" s="67">
        <v>7718619.0499999998</v>
      </c>
      <c r="AK21" s="67">
        <v>5788964.2699999996</v>
      </c>
      <c r="AL21" s="67">
        <v>7549352.3799999999</v>
      </c>
      <c r="AM21" s="67">
        <v>5662014.2800000003</v>
      </c>
      <c r="AN21" s="182">
        <f t="shared" si="4"/>
        <v>5.36781759741028E-2</v>
      </c>
      <c r="AO21" s="69">
        <v>3</v>
      </c>
      <c r="AP21" s="67">
        <v>199266.67</v>
      </c>
      <c r="AQ21" s="67">
        <v>149449.99</v>
      </c>
      <c r="AR21" s="182">
        <f t="shared" si="5"/>
        <v>1.3857752674079015E-3</v>
      </c>
      <c r="AS21" s="203"/>
      <c r="AT21" s="203"/>
      <c r="AU21" s="65"/>
      <c r="AV21" s="65"/>
    </row>
    <row r="22" spans="1:48" x14ac:dyDescent="0.3">
      <c r="A22" s="155" t="s">
        <v>30</v>
      </c>
      <c r="B22" s="164">
        <v>41627060.316699855</v>
      </c>
      <c r="C22" s="66">
        <v>23</v>
      </c>
      <c r="D22" s="67">
        <v>102686972.27000001</v>
      </c>
      <c r="E22" s="82">
        <v>77015229.202500001</v>
      </c>
      <c r="F22" s="182">
        <f t="shared" si="0"/>
        <v>2.4668321877344837</v>
      </c>
      <c r="G22" s="69">
        <v>6</v>
      </c>
      <c r="H22" s="67">
        <v>35863817.25</v>
      </c>
      <c r="I22" s="67">
        <v>26897862.9375</v>
      </c>
      <c r="J22" s="182">
        <f t="shared" si="1"/>
        <v>0.8615505629546516</v>
      </c>
      <c r="K22" s="69">
        <v>5</v>
      </c>
      <c r="L22" s="67">
        <v>17906377.990000002</v>
      </c>
      <c r="M22" s="68">
        <v>13429783.4925</v>
      </c>
      <c r="N22" s="69">
        <v>7</v>
      </c>
      <c r="O22" s="67">
        <v>38090811.899999999</v>
      </c>
      <c r="P22" s="67">
        <v>28568108.91</v>
      </c>
      <c r="Q22" s="182">
        <f t="shared" si="6"/>
        <v>0.91504928789599893</v>
      </c>
      <c r="R22" s="69">
        <v>1</v>
      </c>
      <c r="S22" s="67">
        <v>3646826.6</v>
      </c>
      <c r="T22" s="68">
        <v>2735119.95</v>
      </c>
      <c r="U22" s="69">
        <v>2</v>
      </c>
      <c r="V22" s="67">
        <v>269.27999999999997</v>
      </c>
      <c r="W22" s="68">
        <v>201.95999999999998</v>
      </c>
      <c r="X22" s="69">
        <v>6</v>
      </c>
      <c r="Y22" s="67">
        <v>34443716.019999996</v>
      </c>
      <c r="Z22" s="67">
        <v>25832787</v>
      </c>
      <c r="AA22" s="182">
        <f t="shared" si="2"/>
        <v>0.82743570547502576</v>
      </c>
      <c r="AB22" s="69">
        <v>4</v>
      </c>
      <c r="AC22" s="70">
        <v>5</v>
      </c>
      <c r="AD22" s="67">
        <v>11207313.720000001</v>
      </c>
      <c r="AE22" s="67">
        <v>8405485.290000001</v>
      </c>
      <c r="AF22" s="182">
        <f t="shared" si="3"/>
        <v>0.26923144787872216</v>
      </c>
      <c r="AG22" s="70">
        <v>0</v>
      </c>
      <c r="AH22" s="68">
        <v>0</v>
      </c>
      <c r="AI22" s="69">
        <v>7</v>
      </c>
      <c r="AJ22" s="67">
        <v>17827806.060000002</v>
      </c>
      <c r="AK22" s="67">
        <v>13370854.539999999</v>
      </c>
      <c r="AL22" s="67">
        <v>17827798.140000001</v>
      </c>
      <c r="AM22" s="67">
        <v>13370848.600000001</v>
      </c>
      <c r="AN22" s="182">
        <f t="shared" si="4"/>
        <v>0.42827444273906323</v>
      </c>
      <c r="AO22" s="69">
        <v>1</v>
      </c>
      <c r="AP22" s="67">
        <v>2400114.86</v>
      </c>
      <c r="AQ22" s="67">
        <v>1800086.14</v>
      </c>
      <c r="AR22" s="182">
        <f t="shared" si="5"/>
        <v>5.7657563175008225E-2</v>
      </c>
      <c r="AS22" s="203"/>
      <c r="AT22" s="203"/>
      <c r="AU22" s="65"/>
      <c r="AV22" s="65"/>
    </row>
    <row r="23" spans="1:48" x14ac:dyDescent="0.3">
      <c r="A23" s="155" t="s">
        <v>31</v>
      </c>
      <c r="B23" s="164">
        <v>9156400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  <c r="AU23" s="65"/>
      <c r="AV23" s="65"/>
    </row>
    <row r="24" spans="1:48" x14ac:dyDescent="0.3">
      <c r="A24" s="155" t="s">
        <v>32</v>
      </c>
      <c r="B24" s="164">
        <v>10758770</v>
      </c>
      <c r="C24" s="66">
        <v>95</v>
      </c>
      <c r="D24" s="67">
        <v>18435485.5</v>
      </c>
      <c r="E24" s="82">
        <v>13826614.125</v>
      </c>
      <c r="F24" s="182">
        <f t="shared" si="0"/>
        <v>1.7135309612530056</v>
      </c>
      <c r="G24" s="69">
        <v>55</v>
      </c>
      <c r="H24" s="67">
        <v>10932041.35</v>
      </c>
      <c r="I24" s="67">
        <v>8199031.0124999993</v>
      </c>
      <c r="J24" s="182">
        <f t="shared" si="1"/>
        <v>1.0161051263294967</v>
      </c>
      <c r="K24" s="69">
        <v>14</v>
      </c>
      <c r="L24" s="67">
        <v>2533409.92</v>
      </c>
      <c r="M24" s="68">
        <v>1900057.44</v>
      </c>
      <c r="N24" s="69">
        <v>47</v>
      </c>
      <c r="O24" s="67">
        <v>7446656.7000000002</v>
      </c>
      <c r="P24" s="67">
        <v>5584992.5</v>
      </c>
      <c r="Q24" s="182">
        <f t="shared" si="6"/>
        <v>0.6921475875030324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47</v>
      </c>
      <c r="Y24" s="67">
        <v>7446656.7000000002</v>
      </c>
      <c r="Z24" s="67">
        <v>5584992.5</v>
      </c>
      <c r="AA24" s="182">
        <f t="shared" si="2"/>
        <v>0.6921475875030324</v>
      </c>
      <c r="AB24" s="69">
        <v>6</v>
      </c>
      <c r="AC24" s="70">
        <v>6</v>
      </c>
      <c r="AD24" s="67">
        <v>1234548.8400000001</v>
      </c>
      <c r="AE24" s="67">
        <v>925911.63</v>
      </c>
      <c r="AF24" s="182">
        <f t="shared" si="3"/>
        <v>0.11474813942485991</v>
      </c>
      <c r="AG24" s="70">
        <v>0</v>
      </c>
      <c r="AH24" s="68">
        <v>0</v>
      </c>
      <c r="AI24" s="69">
        <v>20</v>
      </c>
      <c r="AJ24" s="67">
        <v>3207727.08</v>
      </c>
      <c r="AK24" s="67">
        <v>2405795.31</v>
      </c>
      <c r="AL24" s="67">
        <v>3207727.08</v>
      </c>
      <c r="AM24" s="67">
        <v>2405795.31</v>
      </c>
      <c r="AN24" s="182">
        <f t="shared" si="4"/>
        <v>0.29814998182877783</v>
      </c>
      <c r="AO24" s="69">
        <v>1</v>
      </c>
      <c r="AP24" s="67">
        <v>288400</v>
      </c>
      <c r="AQ24" s="67">
        <v>216300</v>
      </c>
      <c r="AR24" s="182">
        <f t="shared" si="5"/>
        <v>2.6806038236712931E-2</v>
      </c>
      <c r="AS24" s="203"/>
      <c r="AT24" s="203"/>
      <c r="AU24" s="65"/>
      <c r="AV24" s="65"/>
    </row>
    <row r="25" spans="1:48" ht="14" thickBot="1" x14ac:dyDescent="0.35">
      <c r="A25" s="157" t="s">
        <v>33</v>
      </c>
      <c r="B25" s="166">
        <v>6863513.6819630377</v>
      </c>
      <c r="C25" s="92">
        <v>19</v>
      </c>
      <c r="D25" s="88">
        <v>9139893.2599999998</v>
      </c>
      <c r="E25" s="89">
        <v>6854919.9450000003</v>
      </c>
      <c r="F25" s="182">
        <f t="shared" si="0"/>
        <v>1.3316638799772733</v>
      </c>
      <c r="G25" s="90">
        <v>13</v>
      </c>
      <c r="H25" s="88">
        <v>5933149.7599999998</v>
      </c>
      <c r="I25" s="88">
        <v>4449862.32</v>
      </c>
      <c r="J25" s="182">
        <f t="shared" si="1"/>
        <v>0.86444786663600792</v>
      </c>
      <c r="K25" s="90">
        <v>5</v>
      </c>
      <c r="L25" s="88">
        <v>2711208.5</v>
      </c>
      <c r="M25" s="93">
        <v>2033406.375</v>
      </c>
      <c r="N25" s="90">
        <v>10</v>
      </c>
      <c r="O25" s="88">
        <v>4040027.96</v>
      </c>
      <c r="P25" s="88">
        <v>3030020.95</v>
      </c>
      <c r="Q25" s="182">
        <f t="shared" si="6"/>
        <v>0.58862386631747909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10</v>
      </c>
      <c r="Y25" s="88">
        <v>4040027.96</v>
      </c>
      <c r="Z25" s="88">
        <v>3030020.95</v>
      </c>
      <c r="AA25" s="182">
        <f t="shared" si="2"/>
        <v>0.58862386631747909</v>
      </c>
      <c r="AB25" s="90">
        <v>4</v>
      </c>
      <c r="AC25" s="91">
        <v>4</v>
      </c>
      <c r="AD25" s="88">
        <v>1188251.97</v>
      </c>
      <c r="AE25" s="88">
        <v>891188.97750000004</v>
      </c>
      <c r="AF25" s="182">
        <f t="shared" si="3"/>
        <v>0.17312589805461673</v>
      </c>
      <c r="AG25" s="91">
        <v>0</v>
      </c>
      <c r="AH25" s="93">
        <v>0</v>
      </c>
      <c r="AI25" s="90">
        <v>5</v>
      </c>
      <c r="AJ25" s="88">
        <v>1340491.96</v>
      </c>
      <c r="AK25" s="88">
        <v>1005368.96</v>
      </c>
      <c r="AL25" s="88">
        <v>1298819.96</v>
      </c>
      <c r="AM25" s="88">
        <v>974114.96</v>
      </c>
      <c r="AN25" s="182">
        <f t="shared" si="4"/>
        <v>0.19530695531688735</v>
      </c>
      <c r="AO25" s="90">
        <v>3</v>
      </c>
      <c r="AP25" s="88">
        <v>1149754.95</v>
      </c>
      <c r="AQ25" s="88">
        <v>862316.21</v>
      </c>
      <c r="AR25" s="182">
        <f t="shared" si="5"/>
        <v>0.16751696044862519</v>
      </c>
      <c r="AS25" s="203"/>
      <c r="AT25" s="203"/>
      <c r="AU25" s="65"/>
      <c r="AV25" s="65"/>
    </row>
    <row r="26" spans="1:48" s="73" customFormat="1" ht="59.25" customHeight="1" thickBot="1" x14ac:dyDescent="0.35">
      <c r="A26" s="153" t="s">
        <v>179</v>
      </c>
      <c r="B26" s="124">
        <f>SUM(B27+B28+B29+B33+B34+B35+B36+B37)</f>
        <v>946460508.79500794</v>
      </c>
      <c r="C26" s="134">
        <v>3100</v>
      </c>
      <c r="D26" s="135">
        <v>1384602743.9799998</v>
      </c>
      <c r="E26" s="135">
        <v>1038452057.9849999</v>
      </c>
      <c r="F26" s="183">
        <f t="shared" si="0"/>
        <v>1.4629271175221197</v>
      </c>
      <c r="G26" s="134">
        <v>2436</v>
      </c>
      <c r="H26" s="135">
        <v>812161565.61000001</v>
      </c>
      <c r="I26" s="135">
        <v>609121174.2075001</v>
      </c>
      <c r="J26" s="183">
        <f t="shared" si="1"/>
        <v>0.85810401814229786</v>
      </c>
      <c r="K26" s="134">
        <v>537</v>
      </c>
      <c r="L26" s="135">
        <v>472909093.91000003</v>
      </c>
      <c r="M26" s="135">
        <v>354681820.4325</v>
      </c>
      <c r="N26" s="134">
        <v>2285</v>
      </c>
      <c r="O26" s="135">
        <v>726497865.89999998</v>
      </c>
      <c r="P26" s="135">
        <v>544873393.66999996</v>
      </c>
      <c r="Q26" s="183">
        <f t="shared" ref="Q26" si="7">O26/B26</f>
        <v>0.76759448402653929</v>
      </c>
      <c r="R26" s="134">
        <v>34</v>
      </c>
      <c r="S26" s="135">
        <v>30597954.600000001</v>
      </c>
      <c r="T26" s="135">
        <v>22948465.875</v>
      </c>
      <c r="U26" s="134">
        <v>83</v>
      </c>
      <c r="V26" s="135">
        <v>2202833.48</v>
      </c>
      <c r="W26" s="135">
        <v>1652125.1099999999</v>
      </c>
      <c r="X26" s="134">
        <v>2251</v>
      </c>
      <c r="Y26" s="135">
        <v>693697077.82000005</v>
      </c>
      <c r="Z26" s="135">
        <v>520272802.685</v>
      </c>
      <c r="AA26" s="183">
        <f t="shared" si="2"/>
        <v>0.73293821704529938</v>
      </c>
      <c r="AB26" s="134">
        <v>462</v>
      </c>
      <c r="AC26" s="134">
        <v>562</v>
      </c>
      <c r="AD26" s="135">
        <v>197002537.03</v>
      </c>
      <c r="AE26" s="135">
        <v>147751902.77250001</v>
      </c>
      <c r="AF26" s="183">
        <f t="shared" si="3"/>
        <v>0.20814660009514291</v>
      </c>
      <c r="AG26" s="134">
        <v>16</v>
      </c>
      <c r="AH26" s="135">
        <v>5350561.7700000005</v>
      </c>
      <c r="AI26" s="134">
        <v>2127</v>
      </c>
      <c r="AJ26" s="135">
        <v>519112189.05999994</v>
      </c>
      <c r="AK26" s="135">
        <v>389334133.29000002</v>
      </c>
      <c r="AL26" s="135">
        <v>173536524.94999999</v>
      </c>
      <c r="AM26" s="135">
        <v>130152393.11</v>
      </c>
      <c r="AN26" s="183">
        <f t="shared" si="4"/>
        <v>0.54847738942738444</v>
      </c>
      <c r="AO26" s="134">
        <v>1991</v>
      </c>
      <c r="AP26" s="135">
        <v>408827512.32999998</v>
      </c>
      <c r="AQ26" s="135">
        <v>306620675.49000001</v>
      </c>
      <c r="AR26" s="183">
        <f t="shared" si="5"/>
        <v>0.43195411592027361</v>
      </c>
      <c r="AS26" s="203"/>
      <c r="AT26" s="203"/>
      <c r="AU26" s="65"/>
      <c r="AV26" s="65"/>
    </row>
    <row r="27" spans="1:48" s="72" customFormat="1" x14ac:dyDescent="0.3">
      <c r="A27" s="158" t="s">
        <v>35</v>
      </c>
      <c r="B27" s="163">
        <v>91759164.173581332</v>
      </c>
      <c r="C27" s="197">
        <v>22</v>
      </c>
      <c r="D27" s="143">
        <v>142472057.74000001</v>
      </c>
      <c r="E27" s="143">
        <v>106854043.30499998</v>
      </c>
      <c r="F27" s="182">
        <f t="shared" si="0"/>
        <v>1.5526738830193005</v>
      </c>
      <c r="G27" s="138">
        <v>11</v>
      </c>
      <c r="H27" s="137">
        <v>62304943.490000002</v>
      </c>
      <c r="I27" s="137">
        <v>46728707.6175</v>
      </c>
      <c r="J27" s="182">
        <f t="shared" si="1"/>
        <v>0.67900513317816835</v>
      </c>
      <c r="K27" s="138">
        <v>8</v>
      </c>
      <c r="L27" s="137">
        <v>60118325.510000005</v>
      </c>
      <c r="M27" s="139">
        <v>45088744.1325</v>
      </c>
      <c r="N27" s="138">
        <v>8</v>
      </c>
      <c r="O27" s="137">
        <v>45956581.580000006</v>
      </c>
      <c r="P27" s="137">
        <v>34467436.149999999</v>
      </c>
      <c r="Q27" s="182">
        <f t="shared" ref="Q27:Q58" si="8">O27/$B27</f>
        <v>0.50083914771786364</v>
      </c>
      <c r="R27" s="138">
        <v>0</v>
      </c>
      <c r="S27" s="137">
        <v>0</v>
      </c>
      <c r="T27" s="139">
        <v>0</v>
      </c>
      <c r="U27" s="138">
        <v>3</v>
      </c>
      <c r="V27" s="137">
        <v>2684.89</v>
      </c>
      <c r="W27" s="139">
        <v>2013.6674999999998</v>
      </c>
      <c r="X27" s="138">
        <v>8</v>
      </c>
      <c r="Y27" s="137">
        <v>45953896.690000005</v>
      </c>
      <c r="Z27" s="137">
        <v>34465422.482500002</v>
      </c>
      <c r="AA27" s="182">
        <f t="shared" si="2"/>
        <v>0.50080988753416233</v>
      </c>
      <c r="AB27" s="138">
        <v>5</v>
      </c>
      <c r="AC27" s="140">
        <v>8</v>
      </c>
      <c r="AD27" s="137">
        <v>12958171.09</v>
      </c>
      <c r="AE27" s="137">
        <v>9718628.3175000008</v>
      </c>
      <c r="AF27" s="182">
        <f t="shared" si="3"/>
        <v>0.14121936709762259</v>
      </c>
      <c r="AG27" s="140">
        <v>0</v>
      </c>
      <c r="AH27" s="139">
        <v>0</v>
      </c>
      <c r="AI27" s="138">
        <v>7</v>
      </c>
      <c r="AJ27" s="137">
        <v>23359198.120000001</v>
      </c>
      <c r="AK27" s="137">
        <v>17519398.48</v>
      </c>
      <c r="AL27" s="137">
        <v>22784922.32</v>
      </c>
      <c r="AM27" s="137">
        <v>17088691.66</v>
      </c>
      <c r="AN27" s="182">
        <f t="shared" si="4"/>
        <v>0.25457073776098565</v>
      </c>
      <c r="AO27" s="138">
        <v>3</v>
      </c>
      <c r="AP27" s="137">
        <v>9644646.5800000001</v>
      </c>
      <c r="AQ27" s="137">
        <v>7233484.8799999999</v>
      </c>
      <c r="AR27" s="182">
        <f t="shared" si="5"/>
        <v>0.10510826539085695</v>
      </c>
      <c r="AS27" s="203"/>
      <c r="AT27" s="203"/>
      <c r="AU27" s="65"/>
      <c r="AV27" s="65"/>
    </row>
    <row r="28" spans="1:48" s="65" customFormat="1" x14ac:dyDescent="0.35">
      <c r="A28" s="155" t="s">
        <v>36</v>
      </c>
      <c r="B28" s="164">
        <v>18301832.383645333</v>
      </c>
      <c r="C28" s="66">
        <v>34</v>
      </c>
      <c r="D28" s="88">
        <v>17356707.68</v>
      </c>
      <c r="E28" s="88">
        <v>13017530.76</v>
      </c>
      <c r="F28" s="182">
        <f t="shared" si="0"/>
        <v>0.94835901215607765</v>
      </c>
      <c r="G28" s="69">
        <v>12</v>
      </c>
      <c r="H28" s="88">
        <v>8876041.6500000004</v>
      </c>
      <c r="I28" s="88">
        <v>6657031.2375000007</v>
      </c>
      <c r="J28" s="182">
        <f t="shared" si="1"/>
        <v>0.48498103708630308</v>
      </c>
      <c r="K28" s="69">
        <v>22</v>
      </c>
      <c r="L28" s="88">
        <v>8480666.0299999993</v>
      </c>
      <c r="M28" s="68">
        <v>6360499.522499999</v>
      </c>
      <c r="N28" s="69">
        <v>12</v>
      </c>
      <c r="O28" s="88">
        <v>8485207.120000001</v>
      </c>
      <c r="P28" s="88">
        <v>6363905.3300000001</v>
      </c>
      <c r="Q28" s="182">
        <f t="shared" si="8"/>
        <v>0.46362609721977627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8485207.120000001</v>
      </c>
      <c r="Z28" s="88">
        <v>6363905.3300000001</v>
      </c>
      <c r="AA28" s="182">
        <f t="shared" si="2"/>
        <v>0.46362609721977627</v>
      </c>
      <c r="AB28" s="69">
        <v>8</v>
      </c>
      <c r="AC28" s="91">
        <v>10</v>
      </c>
      <c r="AD28" s="88">
        <v>2983132.4299999997</v>
      </c>
      <c r="AE28" s="88">
        <v>2237349.3224999998</v>
      </c>
      <c r="AF28" s="182">
        <f t="shared" si="3"/>
        <v>0.16299638022396878</v>
      </c>
      <c r="AG28" s="91">
        <v>0</v>
      </c>
      <c r="AH28" s="68">
        <v>0</v>
      </c>
      <c r="AI28" s="69">
        <v>11</v>
      </c>
      <c r="AJ28" s="88">
        <v>3787645.75</v>
      </c>
      <c r="AK28" s="88">
        <v>2840734.27</v>
      </c>
      <c r="AL28" s="88">
        <v>3189611.44</v>
      </c>
      <c r="AM28" s="88">
        <v>2392208.5499999998</v>
      </c>
      <c r="AN28" s="182">
        <f t="shared" si="4"/>
        <v>0.20695445519349587</v>
      </c>
      <c r="AO28" s="69">
        <v>7</v>
      </c>
      <c r="AP28" s="88">
        <v>1377010.16</v>
      </c>
      <c r="AQ28" s="88">
        <v>1032757.6</v>
      </c>
      <c r="AR28" s="182">
        <f t="shared" si="5"/>
        <v>7.5238923138128369E-2</v>
      </c>
      <c r="AS28" s="203"/>
      <c r="AT28" s="203"/>
    </row>
    <row r="29" spans="1:48" s="65" customFormat="1" ht="39" customHeight="1" x14ac:dyDescent="0.35">
      <c r="A29" s="155" t="s">
        <v>37</v>
      </c>
      <c r="B29" s="164">
        <v>544841602.75211465</v>
      </c>
      <c r="C29" s="69">
        <v>1299</v>
      </c>
      <c r="D29" s="94">
        <v>926458384.86999989</v>
      </c>
      <c r="E29" s="94">
        <v>694843788.65249991</v>
      </c>
      <c r="F29" s="182">
        <f t="shared" si="0"/>
        <v>1.7004178465635793</v>
      </c>
      <c r="G29" s="69">
        <v>785</v>
      </c>
      <c r="H29" s="94">
        <v>457451792.43999994</v>
      </c>
      <c r="I29" s="94">
        <v>343088844.32999998</v>
      </c>
      <c r="J29" s="182">
        <f t="shared" si="1"/>
        <v>0.83960510748318484</v>
      </c>
      <c r="K29" s="69">
        <v>398</v>
      </c>
      <c r="L29" s="94">
        <v>390559689.59999996</v>
      </c>
      <c r="M29" s="94">
        <v>292919767.19999999</v>
      </c>
      <c r="N29" s="90">
        <v>630</v>
      </c>
      <c r="O29" s="94">
        <v>396204596.76999998</v>
      </c>
      <c r="P29" s="94">
        <v>297153446.15999997</v>
      </c>
      <c r="Q29" s="182">
        <f t="shared" si="8"/>
        <v>0.72719226059222264</v>
      </c>
      <c r="R29" s="69">
        <v>26</v>
      </c>
      <c r="S29" s="94">
        <v>29726828.530000001</v>
      </c>
      <c r="T29" s="68">
        <v>22295121.344999999</v>
      </c>
      <c r="U29" s="90">
        <v>76</v>
      </c>
      <c r="V29" s="94">
        <v>2148217.3499999996</v>
      </c>
      <c r="W29" s="94">
        <v>1611163.0125</v>
      </c>
      <c r="X29" s="90">
        <v>604</v>
      </c>
      <c r="Y29" s="94">
        <v>364329550.88999999</v>
      </c>
      <c r="Z29" s="94">
        <v>273247161.80250001</v>
      </c>
      <c r="AA29" s="182">
        <f t="shared" si="2"/>
        <v>0.66868893463658308</v>
      </c>
      <c r="AB29" s="90">
        <v>441</v>
      </c>
      <c r="AC29" s="91">
        <v>532</v>
      </c>
      <c r="AD29" s="94">
        <v>177678072.38999999</v>
      </c>
      <c r="AE29" s="94">
        <v>133258554.29250002</v>
      </c>
      <c r="AF29" s="182">
        <f t="shared" si="3"/>
        <v>0.32610959128764949</v>
      </c>
      <c r="AG29" s="90">
        <v>16</v>
      </c>
      <c r="AH29" s="68">
        <v>5350561.7700000005</v>
      </c>
      <c r="AI29" s="90">
        <v>476</v>
      </c>
      <c r="AJ29" s="94">
        <v>219596313.04999998</v>
      </c>
      <c r="AK29" s="94">
        <v>164697233.49000001</v>
      </c>
      <c r="AL29" s="94">
        <v>144253172.06999999</v>
      </c>
      <c r="AM29" s="94">
        <v>108189878.61</v>
      </c>
      <c r="AN29" s="182">
        <f t="shared" si="4"/>
        <v>0.40304615495727703</v>
      </c>
      <c r="AO29" s="90">
        <v>353</v>
      </c>
      <c r="AP29" s="94">
        <v>127086893.94</v>
      </c>
      <c r="AQ29" s="94">
        <v>95315218.809999987</v>
      </c>
      <c r="AR29" s="182">
        <f t="shared" si="5"/>
        <v>0.2332547538551685</v>
      </c>
      <c r="AS29" s="203"/>
      <c r="AT29" s="203"/>
    </row>
    <row r="30" spans="1:48" s="123" customFormat="1" ht="35.25" customHeight="1" outlineLevel="1" x14ac:dyDescent="0.35">
      <c r="A30" s="156" t="s">
        <v>38</v>
      </c>
      <c r="B30" s="165">
        <v>315126573.55511302</v>
      </c>
      <c r="C30" s="66">
        <v>931</v>
      </c>
      <c r="D30" s="67">
        <v>558042998.13</v>
      </c>
      <c r="E30" s="67">
        <v>418532248.59749997</v>
      </c>
      <c r="F30" s="182">
        <f t="shared" si="0"/>
        <v>1.7708535076379488</v>
      </c>
      <c r="G30" s="69">
        <v>566</v>
      </c>
      <c r="H30" s="67">
        <v>301520451.5</v>
      </c>
      <c r="I30" s="67">
        <v>226140338.625</v>
      </c>
      <c r="J30" s="182">
        <f t="shared" si="1"/>
        <v>0.95682331102193319</v>
      </c>
      <c r="K30" s="69">
        <v>281</v>
      </c>
      <c r="L30" s="67">
        <v>222585757.82999998</v>
      </c>
      <c r="M30" s="68">
        <v>166939318.3725</v>
      </c>
      <c r="N30" s="69">
        <v>450</v>
      </c>
      <c r="O30" s="67">
        <v>251449260.11000001</v>
      </c>
      <c r="P30" s="67">
        <v>188586943.94</v>
      </c>
      <c r="Q30" s="182">
        <f t="shared" si="8"/>
        <v>0.79793099411853829</v>
      </c>
      <c r="R30" s="69">
        <v>18</v>
      </c>
      <c r="S30" s="67">
        <v>13592087.24</v>
      </c>
      <c r="T30" s="68">
        <v>10194065.385</v>
      </c>
      <c r="U30" s="69">
        <v>67</v>
      </c>
      <c r="V30" s="67">
        <v>1832520.0099999998</v>
      </c>
      <c r="W30" s="68">
        <v>1374390.0075000001</v>
      </c>
      <c r="X30" s="69">
        <v>432</v>
      </c>
      <c r="Y30" s="67">
        <v>236024652.86000001</v>
      </c>
      <c r="Z30" s="67">
        <v>177018488.54750001</v>
      </c>
      <c r="AA30" s="182">
        <f t="shared" si="2"/>
        <v>0.74898365503511322</v>
      </c>
      <c r="AB30" s="69">
        <v>347</v>
      </c>
      <c r="AC30" s="70">
        <v>427</v>
      </c>
      <c r="AD30" s="67">
        <v>151369418.09</v>
      </c>
      <c r="AE30" s="67">
        <v>113527063.5675</v>
      </c>
      <c r="AF30" s="182">
        <f t="shared" si="3"/>
        <v>0.48034482266068479</v>
      </c>
      <c r="AG30" s="70">
        <v>15</v>
      </c>
      <c r="AH30" s="68">
        <v>5313561.7700000005</v>
      </c>
      <c r="AI30" s="69">
        <v>371</v>
      </c>
      <c r="AJ30" s="67">
        <v>165869543.31999999</v>
      </c>
      <c r="AK30" s="67">
        <v>124402156.36</v>
      </c>
      <c r="AL30" s="67">
        <v>97691602.24000001</v>
      </c>
      <c r="AM30" s="67">
        <v>73268701.320000008</v>
      </c>
      <c r="AN30" s="182">
        <f t="shared" si="4"/>
        <v>0.52635847700413241</v>
      </c>
      <c r="AO30" s="69">
        <v>291</v>
      </c>
      <c r="AP30" s="67">
        <v>111199203</v>
      </c>
      <c r="AQ30" s="67">
        <v>83399450.709999993</v>
      </c>
      <c r="AR30" s="182">
        <f t="shared" si="5"/>
        <v>0.3528715517244444</v>
      </c>
      <c r="AS30" s="203"/>
      <c r="AT30" s="203"/>
      <c r="AU30" s="65"/>
      <c r="AV30" s="65"/>
    </row>
    <row r="31" spans="1:48" s="123" customFormat="1" outlineLevel="1" x14ac:dyDescent="0.35">
      <c r="A31" s="156" t="s">
        <v>39</v>
      </c>
      <c r="B31" s="165">
        <v>47756141.736429229</v>
      </c>
      <c r="C31" s="66">
        <v>252</v>
      </c>
      <c r="D31" s="67">
        <v>55498902.409999996</v>
      </c>
      <c r="E31" s="67">
        <v>41624176.807499997</v>
      </c>
      <c r="F31" s="182">
        <f t="shared" si="0"/>
        <v>1.1621312022295229</v>
      </c>
      <c r="G31" s="69">
        <v>174</v>
      </c>
      <c r="H31" s="67">
        <v>32855549.84</v>
      </c>
      <c r="I31" s="67">
        <v>24641662.379999999</v>
      </c>
      <c r="J31" s="182">
        <f t="shared" si="1"/>
        <v>0.68798585156508163</v>
      </c>
      <c r="K31" s="69">
        <v>66</v>
      </c>
      <c r="L31" s="67">
        <v>18928468.699999999</v>
      </c>
      <c r="M31" s="68">
        <v>14196351.525</v>
      </c>
      <c r="N31" s="69">
        <v>130</v>
      </c>
      <c r="O31" s="67">
        <v>21924816.829999998</v>
      </c>
      <c r="P31" s="67">
        <v>16443612.460000001</v>
      </c>
      <c r="Q31" s="182">
        <f t="shared" si="8"/>
        <v>0.45909941701331708</v>
      </c>
      <c r="R31" s="69">
        <v>2</v>
      </c>
      <c r="S31" s="67">
        <v>137700</v>
      </c>
      <c r="T31" s="68">
        <v>103275</v>
      </c>
      <c r="U31" s="69">
        <v>5</v>
      </c>
      <c r="V31" s="67">
        <v>22626.42</v>
      </c>
      <c r="W31" s="68">
        <v>16969.815000000002</v>
      </c>
      <c r="X31" s="69">
        <v>128</v>
      </c>
      <c r="Y31" s="67">
        <v>21764490.409999996</v>
      </c>
      <c r="Z31" s="67">
        <v>16323367.645</v>
      </c>
      <c r="AA31" s="182">
        <f t="shared" si="2"/>
        <v>0.4557422274630209</v>
      </c>
      <c r="AB31" s="69">
        <v>64</v>
      </c>
      <c r="AC31" s="70">
        <v>67</v>
      </c>
      <c r="AD31" s="67">
        <v>8157720.1400000006</v>
      </c>
      <c r="AE31" s="67">
        <v>6118290.1050000004</v>
      </c>
      <c r="AF31" s="182">
        <f t="shared" si="3"/>
        <v>0.17082033521516976</v>
      </c>
      <c r="AG31" s="70">
        <v>0</v>
      </c>
      <c r="AH31" s="68">
        <v>0</v>
      </c>
      <c r="AI31" s="69">
        <v>66</v>
      </c>
      <c r="AJ31" s="67">
        <v>9779052.9299999997</v>
      </c>
      <c r="AK31" s="67">
        <v>7334289.6300000008</v>
      </c>
      <c r="AL31" s="67">
        <v>7651623.4100000001</v>
      </c>
      <c r="AM31" s="67">
        <v>5738717.5199999996</v>
      </c>
      <c r="AN31" s="182">
        <f t="shared" si="4"/>
        <v>0.20477058184414351</v>
      </c>
      <c r="AO31" s="69">
        <v>43</v>
      </c>
      <c r="AP31" s="67">
        <v>6033822.5499999998</v>
      </c>
      <c r="AQ31" s="67">
        <v>4525366.88</v>
      </c>
      <c r="AR31" s="182">
        <f t="shared" si="5"/>
        <v>0.1263465248784387</v>
      </c>
      <c r="AS31" s="203"/>
      <c r="AT31" s="203"/>
      <c r="AU31" s="65"/>
      <c r="AV31" s="65"/>
    </row>
    <row r="32" spans="1:48" s="123" customFormat="1" outlineLevel="1" x14ac:dyDescent="0.35">
      <c r="A32" s="156" t="s">
        <v>40</v>
      </c>
      <c r="B32" s="165">
        <v>181958887.46057242</v>
      </c>
      <c r="C32" s="66">
        <v>116</v>
      </c>
      <c r="D32" s="67">
        <v>312916484.32999998</v>
      </c>
      <c r="E32" s="67">
        <v>234687363.2475</v>
      </c>
      <c r="F32" s="182">
        <f t="shared" si="0"/>
        <v>1.7197098130081938</v>
      </c>
      <c r="G32" s="69">
        <v>45</v>
      </c>
      <c r="H32" s="67">
        <v>123075791.09999999</v>
      </c>
      <c r="I32" s="67">
        <v>92306843.324999988</v>
      </c>
      <c r="J32" s="182">
        <f t="shared" si="1"/>
        <v>0.67639340302445272</v>
      </c>
      <c r="K32" s="69">
        <v>51</v>
      </c>
      <c r="L32" s="67">
        <v>149045463.06999999</v>
      </c>
      <c r="M32" s="68">
        <v>111784097.30249999</v>
      </c>
      <c r="N32" s="69">
        <v>50</v>
      </c>
      <c r="O32" s="67">
        <v>122830519.83</v>
      </c>
      <c r="P32" s="67">
        <v>92122889.75999999</v>
      </c>
      <c r="Q32" s="182">
        <f t="shared" si="8"/>
        <v>0.6750454541914882</v>
      </c>
      <c r="R32" s="69">
        <v>6</v>
      </c>
      <c r="S32" s="67">
        <v>15997041.289999999</v>
      </c>
      <c r="T32" s="68">
        <v>11997780.960000001</v>
      </c>
      <c r="U32" s="69">
        <v>4</v>
      </c>
      <c r="V32" s="67">
        <v>293070.92</v>
      </c>
      <c r="W32" s="68">
        <v>219803.19</v>
      </c>
      <c r="X32" s="69">
        <v>44</v>
      </c>
      <c r="Y32" s="67">
        <v>106540407.62</v>
      </c>
      <c r="Z32" s="67">
        <v>79905305.609999999</v>
      </c>
      <c r="AA32" s="182">
        <f t="shared" si="2"/>
        <v>0.58551911976866533</v>
      </c>
      <c r="AB32" s="69">
        <v>30</v>
      </c>
      <c r="AC32" s="70">
        <v>38</v>
      </c>
      <c r="AD32" s="67">
        <v>18150934.16</v>
      </c>
      <c r="AE32" s="67">
        <v>13613200.619999999</v>
      </c>
      <c r="AF32" s="182">
        <f t="shared" si="3"/>
        <v>9.9752940970981793E-2</v>
      </c>
      <c r="AG32" s="70">
        <v>1</v>
      </c>
      <c r="AH32" s="68">
        <v>37000</v>
      </c>
      <c r="AI32" s="69">
        <v>39</v>
      </c>
      <c r="AJ32" s="67">
        <v>43947716.799999997</v>
      </c>
      <c r="AK32" s="67">
        <v>32960787.5</v>
      </c>
      <c r="AL32" s="67">
        <v>38909946.420000002</v>
      </c>
      <c r="AM32" s="67">
        <v>29182459.77</v>
      </c>
      <c r="AN32" s="182">
        <f t="shared" si="4"/>
        <v>0.24152553037302321</v>
      </c>
      <c r="AO32" s="69">
        <v>19</v>
      </c>
      <c r="AP32" s="67">
        <v>9853868.3900000006</v>
      </c>
      <c r="AQ32" s="67">
        <v>7390401.2199999997</v>
      </c>
      <c r="AR32" s="182">
        <f t="shared" si="5"/>
        <v>5.4154367107433411E-2</v>
      </c>
      <c r="AS32" s="203"/>
      <c r="AT32" s="203"/>
      <c r="AU32" s="65"/>
      <c r="AV32" s="65"/>
    </row>
    <row r="33" spans="1:48" s="65" customFormat="1" x14ac:dyDescent="0.35">
      <c r="A33" s="155" t="s">
        <v>41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8" x14ac:dyDescent="0.3">
      <c r="A34" s="155" t="s">
        <v>42</v>
      </c>
      <c r="B34" s="164">
        <v>219430460.88945866</v>
      </c>
      <c r="C34" s="66">
        <v>967</v>
      </c>
      <c r="D34" s="67">
        <v>221662935.52000001</v>
      </c>
      <c r="E34" s="67">
        <v>166247201.63999999</v>
      </c>
      <c r="F34" s="182">
        <f t="shared" si="0"/>
        <v>1.0101739504237108</v>
      </c>
      <c r="G34" s="69">
        <v>905</v>
      </c>
      <c r="H34" s="67">
        <v>216313439.19999999</v>
      </c>
      <c r="I34" s="67">
        <v>162235079.39999998</v>
      </c>
      <c r="J34" s="182">
        <f t="shared" si="1"/>
        <v>0.98579494534704137</v>
      </c>
      <c r="K34" s="69">
        <v>55</v>
      </c>
      <c r="L34" s="67">
        <v>4388073.3500000006</v>
      </c>
      <c r="M34" s="68">
        <v>3291055.0124999993</v>
      </c>
      <c r="N34" s="69">
        <v>912</v>
      </c>
      <c r="O34" s="67">
        <v>210198815.06000003</v>
      </c>
      <c r="P34" s="67">
        <v>157649107.99000001</v>
      </c>
      <c r="Q34" s="182">
        <f t="shared" si="8"/>
        <v>0.95792905965726793</v>
      </c>
      <c r="R34" s="69">
        <v>7</v>
      </c>
      <c r="S34" s="67">
        <v>796156.07</v>
      </c>
      <c r="T34" s="68">
        <v>597117.03</v>
      </c>
      <c r="U34" s="69">
        <v>3</v>
      </c>
      <c r="V34" s="67">
        <v>4012.0999999999995</v>
      </c>
      <c r="W34" s="68">
        <v>3009.0749999999998</v>
      </c>
      <c r="X34" s="69">
        <v>905</v>
      </c>
      <c r="Y34" s="67">
        <v>209398646.89000002</v>
      </c>
      <c r="Z34" s="67">
        <v>157048981.88500002</v>
      </c>
      <c r="AA34" s="182">
        <f t="shared" si="2"/>
        <v>0.95428249132415432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912</v>
      </c>
      <c r="AJ34" s="67">
        <v>210195368.61000001</v>
      </c>
      <c r="AK34" s="67">
        <v>157646523.12000003</v>
      </c>
      <c r="AL34" s="67">
        <v>0</v>
      </c>
      <c r="AM34" s="67">
        <v>0</v>
      </c>
      <c r="AN34" s="182">
        <f t="shared" si="4"/>
        <v>0.95791335331464778</v>
      </c>
      <c r="AO34" s="69">
        <v>912</v>
      </c>
      <c r="AP34" s="67">
        <v>210195368.61000001</v>
      </c>
      <c r="AQ34" s="67">
        <v>157646523.12</v>
      </c>
      <c r="AR34" s="182">
        <f t="shared" si="5"/>
        <v>0.95791335331464778</v>
      </c>
      <c r="AS34" s="203"/>
      <c r="AT34" s="203"/>
      <c r="AU34" s="65"/>
      <c r="AV34" s="65"/>
    </row>
    <row r="35" spans="1:48" x14ac:dyDescent="0.3">
      <c r="A35" s="155" t="s">
        <v>43</v>
      </c>
      <c r="B35" s="164">
        <v>8516031.086223999</v>
      </c>
      <c r="C35" s="66">
        <v>24</v>
      </c>
      <c r="D35" s="67">
        <v>12327574.620000001</v>
      </c>
      <c r="E35" s="67">
        <v>9245680.9649999999</v>
      </c>
      <c r="F35" s="182">
        <f t="shared" si="0"/>
        <v>1.4475727595618768</v>
      </c>
      <c r="G35" s="69">
        <v>11</v>
      </c>
      <c r="H35" s="67">
        <v>7747782.1900000004</v>
      </c>
      <c r="I35" s="67">
        <v>5810836.6425000001</v>
      </c>
      <c r="J35" s="182">
        <f t="shared" si="1"/>
        <v>0.90978791781693236</v>
      </c>
      <c r="K35" s="69">
        <v>12</v>
      </c>
      <c r="L35" s="67">
        <v>4504822.43</v>
      </c>
      <c r="M35" s="68">
        <v>3378616.8225000002</v>
      </c>
      <c r="N35" s="69">
        <v>12</v>
      </c>
      <c r="O35" s="67">
        <v>7583029.4099999992</v>
      </c>
      <c r="P35" s="67">
        <v>5687272.0300000003</v>
      </c>
      <c r="Q35" s="182">
        <f t="shared" si="8"/>
        <v>0.89044172493295914</v>
      </c>
      <c r="R35" s="69">
        <v>1</v>
      </c>
      <c r="S35" s="67">
        <v>74970</v>
      </c>
      <c r="T35" s="68">
        <v>56227.5</v>
      </c>
      <c r="U35" s="69">
        <v>1</v>
      </c>
      <c r="V35" s="67">
        <v>47919.14</v>
      </c>
      <c r="W35" s="68">
        <v>35939.354999999996</v>
      </c>
      <c r="X35" s="69">
        <v>11</v>
      </c>
      <c r="Y35" s="67">
        <v>7460140.2699999986</v>
      </c>
      <c r="Z35" s="67">
        <v>5595105.1750000007</v>
      </c>
      <c r="AA35" s="182">
        <f t="shared" si="2"/>
        <v>0.87601139479961887</v>
      </c>
      <c r="AB35" s="69">
        <v>8</v>
      </c>
      <c r="AC35" s="70">
        <v>12</v>
      </c>
      <c r="AD35" s="67">
        <v>3383161.12</v>
      </c>
      <c r="AE35" s="67">
        <v>2537370.84</v>
      </c>
      <c r="AF35" s="182">
        <f t="shared" si="3"/>
        <v>0.39726970060886552</v>
      </c>
      <c r="AG35" s="70">
        <v>0</v>
      </c>
      <c r="AH35" s="68">
        <v>0</v>
      </c>
      <c r="AI35" s="69">
        <v>10</v>
      </c>
      <c r="AJ35" s="67">
        <v>4104027.5700000003</v>
      </c>
      <c r="AK35" s="67">
        <v>3078020.61</v>
      </c>
      <c r="AL35" s="67">
        <v>3308819.12</v>
      </c>
      <c r="AM35" s="67">
        <v>2481614.2899999996</v>
      </c>
      <c r="AN35" s="182">
        <f t="shared" si="4"/>
        <v>0.48191787094799377</v>
      </c>
      <c r="AO35" s="69">
        <v>5</v>
      </c>
      <c r="AP35" s="67">
        <v>2453957.08</v>
      </c>
      <c r="AQ35" s="67">
        <v>1840467.76</v>
      </c>
      <c r="AR35" s="182">
        <f t="shared" si="5"/>
        <v>0.28815736522728952</v>
      </c>
      <c r="AS35" s="203"/>
      <c r="AT35" s="203"/>
      <c r="AU35" s="65"/>
      <c r="AV35" s="65"/>
    </row>
    <row r="36" spans="1:48" x14ac:dyDescent="0.3">
      <c r="A36" s="157" t="s">
        <v>44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  <c r="AU36" s="65"/>
      <c r="AV36" s="65"/>
    </row>
    <row r="37" spans="1:48" ht="14" thickBot="1" x14ac:dyDescent="0.35">
      <c r="A37" s="157" t="s">
        <v>223</v>
      </c>
      <c r="B37" s="166">
        <v>63611417.509983994</v>
      </c>
      <c r="C37" s="92">
        <v>754</v>
      </c>
      <c r="D37" s="88">
        <v>64325083.549999997</v>
      </c>
      <c r="E37" s="88">
        <v>48243812.662500001</v>
      </c>
      <c r="F37" s="182">
        <f t="shared" si="0"/>
        <v>1.0112191500826717</v>
      </c>
      <c r="G37" s="90">
        <v>712</v>
      </c>
      <c r="H37" s="88">
        <v>59467566.640000001</v>
      </c>
      <c r="I37" s="88">
        <v>44600674.980000004</v>
      </c>
      <c r="J37" s="182">
        <v>0</v>
      </c>
      <c r="K37" s="90">
        <v>42</v>
      </c>
      <c r="L37" s="88">
        <v>4857516.99</v>
      </c>
      <c r="M37" s="93">
        <v>3643137.7424999997</v>
      </c>
      <c r="N37" s="90">
        <v>711</v>
      </c>
      <c r="O37" s="88">
        <v>58069635.959999993</v>
      </c>
      <c r="P37" s="88">
        <v>43552226.009999998</v>
      </c>
      <c r="Q37" s="182">
        <f t="shared" si="8"/>
        <v>0.91288070967583446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711</v>
      </c>
      <c r="Y37" s="88">
        <v>58069635.959999993</v>
      </c>
      <c r="Z37" s="88">
        <v>43552226.009999998</v>
      </c>
      <c r="AA37" s="182">
        <f t="shared" si="2"/>
        <v>0.91288070967583446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711</v>
      </c>
      <c r="AJ37" s="88">
        <v>58069635.959999993</v>
      </c>
      <c r="AK37" s="88">
        <v>43552223.319999993</v>
      </c>
      <c r="AL37" s="88">
        <v>0</v>
      </c>
      <c r="AM37" s="88">
        <v>0</v>
      </c>
      <c r="AN37" s="182">
        <f t="shared" si="4"/>
        <v>0.91288070967583446</v>
      </c>
      <c r="AO37" s="90">
        <v>711</v>
      </c>
      <c r="AP37" s="88">
        <v>58069635.960000001</v>
      </c>
      <c r="AQ37" s="88">
        <v>43552223.32</v>
      </c>
      <c r="AR37" s="182">
        <f t="shared" si="5"/>
        <v>0.91288070967583457</v>
      </c>
      <c r="AS37" s="203"/>
      <c r="AT37" s="203"/>
      <c r="AU37" s="65"/>
      <c r="AV37" s="65"/>
    </row>
    <row r="38" spans="1:48" s="73" customFormat="1" ht="27.5" thickBot="1" x14ac:dyDescent="0.35">
      <c r="A38" s="153" t="s">
        <v>180</v>
      </c>
      <c r="B38" s="124">
        <f>B39+B42</f>
        <v>133895571.13833621</v>
      </c>
      <c r="C38" s="134">
        <v>64</v>
      </c>
      <c r="D38" s="135">
        <v>126222214.53</v>
      </c>
      <c r="E38" s="135">
        <v>99883024.259000003</v>
      </c>
      <c r="F38" s="183">
        <f t="shared" si="0"/>
        <v>0.94269148304832007</v>
      </c>
      <c r="G38" s="134">
        <v>64</v>
      </c>
      <c r="H38" s="135">
        <v>126222214.53</v>
      </c>
      <c r="I38" s="135">
        <v>99883024.259000003</v>
      </c>
      <c r="J38" s="183">
        <f t="shared" si="1"/>
        <v>0.94269148304832007</v>
      </c>
      <c r="K38" s="134">
        <v>4</v>
      </c>
      <c r="L38" s="135">
        <v>1559500</v>
      </c>
      <c r="M38" s="135">
        <v>1403550</v>
      </c>
      <c r="N38" s="134">
        <v>56</v>
      </c>
      <c r="O38" s="135">
        <v>117597842.22999999</v>
      </c>
      <c r="P38" s="135">
        <v>92249707.949999988</v>
      </c>
      <c r="Q38" s="183">
        <f t="shared" ref="Q38" si="9">O38/B38</f>
        <v>0.8782802988196079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1294788.8599999999</v>
      </c>
      <c r="W38" s="135">
        <v>1094932.2379999999</v>
      </c>
      <c r="X38" s="134">
        <v>55</v>
      </c>
      <c r="Y38" s="135">
        <v>115343053.37</v>
      </c>
      <c r="Z38" s="135">
        <v>90482775.711999997</v>
      </c>
      <c r="AA38" s="183">
        <f t="shared" si="2"/>
        <v>0.86144039260889071</v>
      </c>
      <c r="AB38" s="134">
        <v>49</v>
      </c>
      <c r="AC38" s="134">
        <v>120</v>
      </c>
      <c r="AD38" s="135">
        <v>49445714.239999995</v>
      </c>
      <c r="AE38" s="135">
        <v>41940624.375</v>
      </c>
      <c r="AF38" s="183">
        <f t="shared" si="3"/>
        <v>0.36928565911201361</v>
      </c>
      <c r="AG38" s="134">
        <v>1</v>
      </c>
      <c r="AH38" s="135">
        <v>139922.82999999999</v>
      </c>
      <c r="AI38" s="134">
        <v>48</v>
      </c>
      <c r="AJ38" s="135">
        <v>56237911.079999998</v>
      </c>
      <c r="AK38" s="135">
        <v>47224273</v>
      </c>
      <c r="AL38" s="135">
        <v>5550000</v>
      </c>
      <c r="AM38" s="135">
        <v>4440000</v>
      </c>
      <c r="AN38" s="183">
        <f t="shared" si="4"/>
        <v>0.42001322823364307</v>
      </c>
      <c r="AO38" s="134">
        <v>47</v>
      </c>
      <c r="AP38" s="135">
        <v>52533905.609999999</v>
      </c>
      <c r="AQ38" s="135">
        <v>44261068.620000005</v>
      </c>
      <c r="AR38" s="183">
        <f t="shared" si="5"/>
        <v>0.39234983773827597</v>
      </c>
      <c r="AS38" s="203"/>
      <c r="AT38" s="203"/>
      <c r="AU38" s="65"/>
      <c r="AV38" s="65"/>
    </row>
    <row r="39" spans="1:48" s="72" customFormat="1" x14ac:dyDescent="0.3">
      <c r="A39" s="158" t="s">
        <v>46</v>
      </c>
      <c r="B39" s="163">
        <v>92839185.724230394</v>
      </c>
      <c r="C39" s="136">
        <v>60</v>
      </c>
      <c r="D39" s="141">
        <v>83406526.349999994</v>
      </c>
      <c r="E39" s="141">
        <v>65630473.715000004</v>
      </c>
      <c r="F39" s="182">
        <f t="shared" si="0"/>
        <v>0.89839786615266981</v>
      </c>
      <c r="G39" s="144">
        <v>60</v>
      </c>
      <c r="H39" s="204">
        <v>83406526.349999994</v>
      </c>
      <c r="I39" s="204">
        <v>65630473.715000004</v>
      </c>
      <c r="J39" s="182">
        <f t="shared" si="1"/>
        <v>0.89839786615266981</v>
      </c>
      <c r="K39" s="138">
        <v>4</v>
      </c>
      <c r="L39" s="137">
        <v>1559500</v>
      </c>
      <c r="M39" s="139">
        <v>1403550</v>
      </c>
      <c r="N39" s="138">
        <v>52</v>
      </c>
      <c r="O39" s="142">
        <v>76064001.989999995</v>
      </c>
      <c r="P39" s="142">
        <v>59022635.769999996</v>
      </c>
      <c r="Q39" s="182">
        <f t="shared" si="8"/>
        <v>0.81930923237457709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51</v>
      </c>
      <c r="Y39" s="142">
        <v>74512990.489999995</v>
      </c>
      <c r="Z39" s="142">
        <v>57818725.420000002</v>
      </c>
      <c r="AA39" s="182">
        <f t="shared" si="2"/>
        <v>0.80260280084029878</v>
      </c>
      <c r="AB39" s="138">
        <v>47</v>
      </c>
      <c r="AC39" s="138">
        <v>115</v>
      </c>
      <c r="AD39" s="142">
        <v>23866129.829999998</v>
      </c>
      <c r="AE39" s="142">
        <v>21476956.846999999</v>
      </c>
      <c r="AF39" s="182">
        <f t="shared" si="3"/>
        <v>0.25706957298065897</v>
      </c>
      <c r="AG39" s="140">
        <v>1</v>
      </c>
      <c r="AH39" s="139">
        <v>139922.82999999999</v>
      </c>
      <c r="AI39" s="138">
        <v>44</v>
      </c>
      <c r="AJ39" s="142">
        <v>22365042.73</v>
      </c>
      <c r="AK39" s="142">
        <v>20125978.34</v>
      </c>
      <c r="AL39" s="142">
        <v>0</v>
      </c>
      <c r="AM39" s="142">
        <v>0</v>
      </c>
      <c r="AN39" s="182">
        <f t="shared" si="4"/>
        <v>0.2409008928237818</v>
      </c>
      <c r="AO39" s="138">
        <v>44</v>
      </c>
      <c r="AP39" s="142">
        <v>22365042.73</v>
      </c>
      <c r="AQ39" s="142">
        <v>20125978.34</v>
      </c>
      <c r="AR39" s="182">
        <f t="shared" si="5"/>
        <v>0.2409008928237818</v>
      </c>
      <c r="AS39" s="203"/>
      <c r="AT39" s="203"/>
      <c r="AU39" s="65"/>
      <c r="AV39" s="65"/>
    </row>
    <row r="40" spans="1:48" s="121" customFormat="1" ht="37.5" customHeight="1" outlineLevel="1" x14ac:dyDescent="0.3">
      <c r="A40" s="159" t="s">
        <v>47</v>
      </c>
      <c r="B40" s="165">
        <v>40517765.933197282</v>
      </c>
      <c r="C40" s="177">
        <v>56</v>
      </c>
      <c r="D40" s="178">
        <v>36229526.350000001</v>
      </c>
      <c r="E40" s="178">
        <v>32606573.715000004</v>
      </c>
      <c r="F40" s="182">
        <f t="shared" si="0"/>
        <v>0.89416396772054474</v>
      </c>
      <c r="G40" s="107">
        <v>56</v>
      </c>
      <c r="H40" s="106">
        <v>36229526.350000001</v>
      </c>
      <c r="I40" s="106">
        <v>32606573.715000004</v>
      </c>
      <c r="J40" s="182">
        <f t="shared" si="1"/>
        <v>0.89416396772054474</v>
      </c>
      <c r="K40" s="179">
        <v>4</v>
      </c>
      <c r="L40" s="178">
        <v>1559500</v>
      </c>
      <c r="M40" s="180">
        <v>1403550</v>
      </c>
      <c r="N40" s="179">
        <v>48</v>
      </c>
      <c r="O40" s="178">
        <v>28889171.989999998</v>
      </c>
      <c r="P40" s="178">
        <v>26000254.77</v>
      </c>
      <c r="Q40" s="182">
        <f t="shared" si="8"/>
        <v>0.71300012043187044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48</v>
      </c>
      <c r="Y40" s="178">
        <v>28298160.489999998</v>
      </c>
      <c r="Z40" s="178">
        <v>25468344.419999998</v>
      </c>
      <c r="AA40" s="182">
        <f t="shared" si="2"/>
        <v>0.69841364246626847</v>
      </c>
      <c r="AB40" s="179">
        <v>46</v>
      </c>
      <c r="AC40" s="181">
        <v>114</v>
      </c>
      <c r="AD40" s="178">
        <v>23853329.829999998</v>
      </c>
      <c r="AE40" s="178">
        <v>21467996.846999999</v>
      </c>
      <c r="AF40" s="182">
        <f t="shared" si="3"/>
        <v>0.5887128591770735</v>
      </c>
      <c r="AG40" s="181">
        <v>1</v>
      </c>
      <c r="AH40" s="180">
        <v>139922.82999999999</v>
      </c>
      <c r="AI40" s="179">
        <v>43</v>
      </c>
      <c r="AJ40" s="178">
        <v>22352242.73</v>
      </c>
      <c r="AK40" s="178">
        <v>20117018.34</v>
      </c>
      <c r="AL40" s="178">
        <v>0</v>
      </c>
      <c r="AM40" s="178">
        <v>0</v>
      </c>
      <c r="AN40" s="182">
        <f t="shared" si="4"/>
        <v>0.55166523166288928</v>
      </c>
      <c r="AO40" s="179">
        <v>43</v>
      </c>
      <c r="AP40" s="178">
        <v>22352242.73</v>
      </c>
      <c r="AQ40" s="178">
        <v>20117018.34</v>
      </c>
      <c r="AR40" s="182">
        <f t="shared" si="5"/>
        <v>0.55166523166288928</v>
      </c>
      <c r="AS40" s="203"/>
      <c r="AT40" s="203"/>
      <c r="AU40" s="65"/>
      <c r="AV40" s="65"/>
    </row>
    <row r="41" spans="1:48" s="121" customFormat="1" outlineLevel="1" x14ac:dyDescent="0.3">
      <c r="A41" s="159" t="s">
        <v>48</v>
      </c>
      <c r="B41" s="165">
        <v>52321419.791033112</v>
      </c>
      <c r="C41" s="115">
        <v>4</v>
      </c>
      <c r="D41" s="116">
        <v>47177000</v>
      </c>
      <c r="E41" s="116">
        <v>33023899.999999996</v>
      </c>
      <c r="F41" s="182">
        <f t="shared" si="0"/>
        <v>0.9016766018280955</v>
      </c>
      <c r="G41" s="112">
        <v>4</v>
      </c>
      <c r="H41" s="111">
        <v>47177000</v>
      </c>
      <c r="I41" s="111">
        <v>33023899.999999996</v>
      </c>
      <c r="J41" s="182">
        <f t="shared" si="1"/>
        <v>0.9016766018280955</v>
      </c>
      <c r="K41" s="117">
        <v>0</v>
      </c>
      <c r="L41" s="116">
        <v>0</v>
      </c>
      <c r="M41" s="118">
        <v>0</v>
      </c>
      <c r="N41" s="117">
        <v>4</v>
      </c>
      <c r="O41" s="116">
        <v>47174830</v>
      </c>
      <c r="P41" s="116">
        <v>33022381</v>
      </c>
      <c r="Q41" s="182">
        <f t="shared" si="8"/>
        <v>0.90163512741840501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3</v>
      </c>
      <c r="Y41" s="116">
        <v>46214830</v>
      </c>
      <c r="Z41" s="178">
        <v>32350381</v>
      </c>
      <c r="AA41" s="182">
        <f t="shared" si="2"/>
        <v>0.88328700147239381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2.4464167928014968E-4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2.4464167928014968E-4</v>
      </c>
      <c r="AO41" s="117">
        <v>1</v>
      </c>
      <c r="AP41" s="116">
        <v>12800</v>
      </c>
      <c r="AQ41" s="116">
        <v>8960</v>
      </c>
      <c r="AR41" s="182">
        <f t="shared" si="5"/>
        <v>2.4464167928014968E-4</v>
      </c>
      <c r="AS41" s="203"/>
      <c r="AT41" s="203"/>
      <c r="AU41" s="65"/>
      <c r="AV41" s="65"/>
    </row>
    <row r="42" spans="1:48" s="72" customFormat="1" ht="14" thickBot="1" x14ac:dyDescent="0.35">
      <c r="A42" s="160" t="s">
        <v>49</v>
      </c>
      <c r="B42" s="166">
        <v>41056385.41410581</v>
      </c>
      <c r="C42" s="115">
        <v>4</v>
      </c>
      <c r="D42" s="116">
        <v>42815688.18</v>
      </c>
      <c r="E42" s="116">
        <v>34252550.544</v>
      </c>
      <c r="F42" s="182">
        <f t="shared" si="0"/>
        <v>1.0428508926966995</v>
      </c>
      <c r="G42" s="112">
        <v>4</v>
      </c>
      <c r="H42" s="111">
        <v>42815688.18</v>
      </c>
      <c r="I42" s="111">
        <v>34252550.544</v>
      </c>
      <c r="J42" s="182">
        <f t="shared" si="1"/>
        <v>1.0428508926966995</v>
      </c>
      <c r="K42" s="117">
        <v>0</v>
      </c>
      <c r="L42" s="116">
        <v>0</v>
      </c>
      <c r="M42" s="118">
        <v>0</v>
      </c>
      <c r="N42" s="117">
        <v>4</v>
      </c>
      <c r="O42" s="116">
        <v>41533840.240000002</v>
      </c>
      <c r="P42" s="116">
        <v>33227072.18</v>
      </c>
      <c r="Q42" s="182">
        <f t="shared" si="8"/>
        <v>1.011629246488176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563021.88800000004</v>
      </c>
      <c r="X42" s="117">
        <v>4</v>
      </c>
      <c r="Y42" s="116">
        <v>40830062.880000003</v>
      </c>
      <c r="Z42" s="116">
        <v>32664050.291999999</v>
      </c>
      <c r="AA42" s="182">
        <f t="shared" si="2"/>
        <v>0.99448751925375167</v>
      </c>
      <c r="AB42" s="117">
        <v>2</v>
      </c>
      <c r="AC42" s="119">
        <v>5</v>
      </c>
      <c r="AD42" s="116">
        <v>25579584.41</v>
      </c>
      <c r="AE42" s="116">
        <v>20463667.528000001</v>
      </c>
      <c r="AF42" s="182">
        <f t="shared" si="3"/>
        <v>0.62303547065815446</v>
      </c>
      <c r="AG42" s="119">
        <v>0</v>
      </c>
      <c r="AH42" s="118">
        <v>0</v>
      </c>
      <c r="AI42" s="117">
        <v>4</v>
      </c>
      <c r="AJ42" s="116">
        <v>33872868.350000001</v>
      </c>
      <c r="AK42" s="116">
        <v>27098294.66</v>
      </c>
      <c r="AL42" s="116">
        <v>5550000</v>
      </c>
      <c r="AM42" s="116">
        <v>4440000</v>
      </c>
      <c r="AN42" s="182">
        <f t="shared" si="4"/>
        <v>0.82503289094617283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0.73481536612901222</v>
      </c>
      <c r="AS42" s="203"/>
      <c r="AT42" s="203"/>
      <c r="AU42" s="65"/>
      <c r="AV42" s="65"/>
    </row>
    <row r="43" spans="1:48" s="73" customFormat="1" ht="27.5" thickBot="1" x14ac:dyDescent="0.35">
      <c r="A43" s="153" t="s">
        <v>181</v>
      </c>
      <c r="B43" s="124">
        <f>SUM(B44:B46)</f>
        <v>419867568.27422589</v>
      </c>
      <c r="C43" s="134">
        <v>3683</v>
      </c>
      <c r="D43" s="135">
        <v>515577267.02999997</v>
      </c>
      <c r="E43" s="135">
        <v>437861047.29050004</v>
      </c>
      <c r="F43" s="183">
        <f>D43/B43</f>
        <v>1.2279521115411889</v>
      </c>
      <c r="G43" s="134">
        <v>3648</v>
      </c>
      <c r="H43" s="135">
        <v>511641162.09999996</v>
      </c>
      <c r="I43" s="135">
        <v>434281642.65500009</v>
      </c>
      <c r="J43" s="183">
        <f t="shared" si="1"/>
        <v>1.2185774771864124</v>
      </c>
      <c r="K43" s="134">
        <v>900</v>
      </c>
      <c r="L43" s="135">
        <v>129597923.42000002</v>
      </c>
      <c r="M43" s="135">
        <v>110111938.2025</v>
      </c>
      <c r="N43" s="134">
        <v>2359</v>
      </c>
      <c r="O43" s="135">
        <v>333605772.92999995</v>
      </c>
      <c r="P43" s="135">
        <v>283565365.44850004</v>
      </c>
      <c r="Q43" s="183">
        <f t="shared" si="8"/>
        <v>0.79454999180149533</v>
      </c>
      <c r="R43" s="134">
        <v>180</v>
      </c>
      <c r="S43" s="135">
        <v>26072970.359999999</v>
      </c>
      <c r="T43" s="135">
        <v>22162024.77</v>
      </c>
      <c r="U43" s="134">
        <v>317</v>
      </c>
      <c r="V43" s="135">
        <v>4778500.6219999995</v>
      </c>
      <c r="W43" s="135">
        <v>4061725.7624999997</v>
      </c>
      <c r="X43" s="134">
        <v>2179</v>
      </c>
      <c r="Y43" s="135">
        <v>302754301.95249999</v>
      </c>
      <c r="Z43" s="135">
        <v>257341614.91799995</v>
      </c>
      <c r="AA43" s="183">
        <f t="shared" si="2"/>
        <v>0.72107093957484147</v>
      </c>
      <c r="AB43" s="134">
        <v>1779</v>
      </c>
      <c r="AC43" s="134">
        <v>1920</v>
      </c>
      <c r="AD43" s="135">
        <v>244164828.23999995</v>
      </c>
      <c r="AE43" s="135">
        <v>207421103.27250001</v>
      </c>
      <c r="AF43" s="183">
        <f t="shared" si="3"/>
        <v>0.5815281929099364</v>
      </c>
      <c r="AG43" s="134">
        <v>33</v>
      </c>
      <c r="AH43" s="135">
        <v>5175650.1500000004</v>
      </c>
      <c r="AI43" s="134">
        <v>1847</v>
      </c>
      <c r="AJ43" s="135">
        <v>261704108.31999999</v>
      </c>
      <c r="AK43" s="135">
        <v>222448490.25</v>
      </c>
      <c r="AL43" s="135">
        <v>136653768.02000001</v>
      </c>
      <c r="AM43" s="135">
        <v>116155702.21000001</v>
      </c>
      <c r="AN43" s="183">
        <f t="shared" si="4"/>
        <v>0.62330155528724851</v>
      </c>
      <c r="AO43" s="134">
        <v>1566</v>
      </c>
      <c r="AP43" s="135">
        <v>210463381.44</v>
      </c>
      <c r="AQ43" s="135">
        <v>178893872.48549995</v>
      </c>
      <c r="AR43" s="183">
        <f t="shared" si="5"/>
        <v>0.50126134367811226</v>
      </c>
      <c r="AS43" s="203"/>
      <c r="AT43" s="203"/>
      <c r="AU43" s="65"/>
      <c r="AV43" s="65"/>
    </row>
    <row r="44" spans="1:48" s="110" customFormat="1" x14ac:dyDescent="0.3">
      <c r="A44" s="154" t="s">
        <v>51</v>
      </c>
      <c r="B44" s="163">
        <v>109534.34274352941</v>
      </c>
      <c r="C44" s="197">
        <v>5</v>
      </c>
      <c r="D44" s="143">
        <v>99811</v>
      </c>
      <c r="E44" s="143">
        <v>84839.35</v>
      </c>
      <c r="F44" s="198">
        <f>D44/B44</f>
        <v>0.91123019045911235</v>
      </c>
      <c r="G44" s="144">
        <v>5</v>
      </c>
      <c r="H44" s="143">
        <v>99811</v>
      </c>
      <c r="I44" s="143">
        <v>84839.35</v>
      </c>
      <c r="J44" s="198">
        <f t="shared" si="1"/>
        <v>0.91123019045911235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0.91123019045911235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0.91123019045911235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0.91123019045911235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0.91123019045911235</v>
      </c>
      <c r="AO44" s="144">
        <v>5</v>
      </c>
      <c r="AP44" s="143">
        <v>99811</v>
      </c>
      <c r="AQ44" s="143">
        <v>84839.35</v>
      </c>
      <c r="AR44" s="198">
        <f t="shared" si="5"/>
        <v>0.91123019045911235</v>
      </c>
      <c r="AS44" s="203"/>
      <c r="AT44" s="203"/>
      <c r="AU44" s="65"/>
      <c r="AV44" s="65"/>
    </row>
    <row r="45" spans="1:48" s="110" customFormat="1" x14ac:dyDescent="0.3">
      <c r="A45" s="155" t="s">
        <v>52</v>
      </c>
      <c r="B45" s="164">
        <v>406719934.09365177</v>
      </c>
      <c r="C45" s="199">
        <v>3585</v>
      </c>
      <c r="D45" s="106">
        <v>508457717.44</v>
      </c>
      <c r="E45" s="106">
        <v>431809430.17750001</v>
      </c>
      <c r="F45" s="198">
        <f t="shared" ref="F45:F46" si="10">D45/B45</f>
        <v>1.2501421120975151</v>
      </c>
      <c r="G45" s="107">
        <v>3550</v>
      </c>
      <c r="H45" s="106">
        <v>504521612.50999999</v>
      </c>
      <c r="I45" s="106">
        <v>428230025.54200006</v>
      </c>
      <c r="J45" s="198">
        <f t="shared" si="1"/>
        <v>1.2404644331837158</v>
      </c>
      <c r="K45" s="107">
        <v>894</v>
      </c>
      <c r="L45" s="106">
        <v>128657923.42000002</v>
      </c>
      <c r="M45" s="108">
        <v>109312938.2025</v>
      </c>
      <c r="N45" s="107">
        <v>2276</v>
      </c>
      <c r="O45" s="106">
        <v>328235435.65999997</v>
      </c>
      <c r="P45" s="106">
        <v>279000578.77850002</v>
      </c>
      <c r="Q45" s="198">
        <f t="shared" si="8"/>
        <v>0.8070306079082421</v>
      </c>
      <c r="R45" s="107">
        <v>174</v>
      </c>
      <c r="S45" s="106">
        <v>25674020.359999999</v>
      </c>
      <c r="T45" s="108">
        <v>21822917.27</v>
      </c>
      <c r="U45" s="107">
        <v>298</v>
      </c>
      <c r="V45" s="106">
        <v>4661658.7319999998</v>
      </c>
      <c r="W45" s="108">
        <v>3962410.1524999999</v>
      </c>
      <c r="X45" s="107">
        <v>2102</v>
      </c>
      <c r="Y45" s="106">
        <v>297899756.57249999</v>
      </c>
      <c r="Z45" s="106">
        <v>253215251.35799995</v>
      </c>
      <c r="AA45" s="198">
        <f t="shared" si="2"/>
        <v>0.73244444542987475</v>
      </c>
      <c r="AB45" s="107">
        <v>1716</v>
      </c>
      <c r="AC45" s="109">
        <v>1856</v>
      </c>
      <c r="AD45" s="106">
        <v>240917575.09999996</v>
      </c>
      <c r="AE45" s="106">
        <v>204660938.11350003</v>
      </c>
      <c r="AF45" s="198">
        <f t="shared" si="3"/>
        <v>0.59234267835155097</v>
      </c>
      <c r="AG45" s="109">
        <v>33</v>
      </c>
      <c r="AH45" s="108">
        <v>5175650.1500000004</v>
      </c>
      <c r="AI45" s="107">
        <v>1776</v>
      </c>
      <c r="AJ45" s="106">
        <v>257004223.81999999</v>
      </c>
      <c r="AK45" s="143">
        <v>218453588.47</v>
      </c>
      <c r="AL45" s="106">
        <v>133372205.11000001</v>
      </c>
      <c r="AM45" s="106">
        <v>113366373.74000001</v>
      </c>
      <c r="AN45" s="198">
        <f t="shared" si="4"/>
        <v>0.6318948305120986</v>
      </c>
      <c r="AO45" s="107">
        <v>1504</v>
      </c>
      <c r="AP45" s="106">
        <v>207209136.91</v>
      </c>
      <c r="AQ45" s="106">
        <v>176127764.68549997</v>
      </c>
      <c r="AR45" s="198">
        <f t="shared" si="5"/>
        <v>0.50946393215703023</v>
      </c>
      <c r="AS45" s="203"/>
      <c r="AT45" s="203"/>
      <c r="AU45" s="65"/>
      <c r="AV45" s="65"/>
    </row>
    <row r="46" spans="1:48" s="110" customFormat="1" ht="33.75" customHeight="1" thickBot="1" x14ac:dyDescent="0.35">
      <c r="A46" s="157" t="s">
        <v>53</v>
      </c>
      <c r="B46" s="166">
        <v>13038099.837830588</v>
      </c>
      <c r="C46" s="200">
        <v>93</v>
      </c>
      <c r="D46" s="111">
        <v>7019738.5899999999</v>
      </c>
      <c r="E46" s="106">
        <v>5966777.7630000003</v>
      </c>
      <c r="F46" s="198">
        <f t="shared" si="10"/>
        <v>0.53840196633806536</v>
      </c>
      <c r="G46" s="112">
        <v>93</v>
      </c>
      <c r="H46" s="111">
        <v>7019738.5899999999</v>
      </c>
      <c r="I46" s="111">
        <v>5966777.7630000003</v>
      </c>
      <c r="J46" s="198">
        <f t="shared" si="1"/>
        <v>0.53840196633806536</v>
      </c>
      <c r="K46" s="112">
        <v>6</v>
      </c>
      <c r="L46" s="111">
        <v>940000</v>
      </c>
      <c r="M46" s="113">
        <v>799000</v>
      </c>
      <c r="N46" s="112">
        <v>78</v>
      </c>
      <c r="O46" s="111">
        <v>5270526.2699999996</v>
      </c>
      <c r="P46" s="111">
        <v>4479947.32</v>
      </c>
      <c r="Q46" s="198">
        <f t="shared" si="8"/>
        <v>0.40424036750411657</v>
      </c>
      <c r="R46" s="112">
        <v>6</v>
      </c>
      <c r="S46" s="111">
        <v>398950</v>
      </c>
      <c r="T46" s="113">
        <v>339107.5</v>
      </c>
      <c r="U46" s="112">
        <v>19</v>
      </c>
      <c r="V46" s="111">
        <v>116841.89</v>
      </c>
      <c r="W46" s="113">
        <v>99315.61</v>
      </c>
      <c r="X46" s="112">
        <v>72</v>
      </c>
      <c r="Y46" s="111">
        <v>4754734.38</v>
      </c>
      <c r="Z46" s="111">
        <v>4041524.2100000004</v>
      </c>
      <c r="AA46" s="198">
        <f t="shared" si="2"/>
        <v>0.3646800100582096</v>
      </c>
      <c r="AB46" s="112">
        <v>58</v>
      </c>
      <c r="AC46" s="114">
        <v>59</v>
      </c>
      <c r="AD46" s="111">
        <v>3147442.14</v>
      </c>
      <c r="AE46" s="111">
        <v>2675325.8089999999</v>
      </c>
      <c r="AF46" s="198">
        <f t="shared" si="3"/>
        <v>0.24140343908608261</v>
      </c>
      <c r="AG46" s="114">
        <v>0</v>
      </c>
      <c r="AH46" s="113">
        <v>0</v>
      </c>
      <c r="AI46" s="112">
        <v>66</v>
      </c>
      <c r="AJ46" s="111">
        <v>4600073.5</v>
      </c>
      <c r="AK46" s="111">
        <v>3910062.43</v>
      </c>
      <c r="AL46" s="111">
        <v>3281562.9099999997</v>
      </c>
      <c r="AM46" s="111">
        <v>2789328.47</v>
      </c>
      <c r="AN46" s="198">
        <f t="shared" si="4"/>
        <v>0.35281778458642382</v>
      </c>
      <c r="AO46" s="112">
        <v>57</v>
      </c>
      <c r="AP46" s="111">
        <v>3154433.53</v>
      </c>
      <c r="AQ46" s="111">
        <v>2681268.4499999993</v>
      </c>
      <c r="AR46" s="198">
        <f t="shared" si="5"/>
        <v>0.24193966676396203</v>
      </c>
      <c r="AS46" s="203"/>
      <c r="AT46" s="203"/>
      <c r="AU46" s="65"/>
      <c r="AV46" s="65"/>
    </row>
    <row r="47" spans="1:48" s="73" customFormat="1" ht="48" customHeight="1" thickBot="1" x14ac:dyDescent="0.35">
      <c r="A47" s="153" t="s">
        <v>182</v>
      </c>
      <c r="B47" s="124">
        <f>SUM(B48:B51)</f>
        <v>439600753.64237607</v>
      </c>
      <c r="C47" s="134">
        <v>482</v>
      </c>
      <c r="D47" s="135">
        <v>657012394.55999994</v>
      </c>
      <c r="E47" s="135">
        <v>492805743.90250003</v>
      </c>
      <c r="F47" s="183">
        <f t="shared" si="0"/>
        <v>1.4945661241847927</v>
      </c>
      <c r="G47" s="134">
        <v>311</v>
      </c>
      <c r="H47" s="135">
        <v>422609924.06</v>
      </c>
      <c r="I47" s="135">
        <v>317003891.02750003</v>
      </c>
      <c r="J47" s="183">
        <f t="shared" si="1"/>
        <v>0.96134940752126541</v>
      </c>
      <c r="K47" s="134">
        <v>136</v>
      </c>
      <c r="L47" s="135">
        <v>190283559.97999999</v>
      </c>
      <c r="M47" s="135">
        <v>142712669.98499998</v>
      </c>
      <c r="N47" s="134">
        <v>257</v>
      </c>
      <c r="O47" s="135">
        <v>285155935.63999999</v>
      </c>
      <c r="P47" s="135">
        <v>213913389.94</v>
      </c>
      <c r="Q47" s="183">
        <f t="shared" si="8"/>
        <v>0.64867026108872416</v>
      </c>
      <c r="R47" s="134">
        <v>4</v>
      </c>
      <c r="S47" s="135">
        <v>1253031.04</v>
      </c>
      <c r="T47" s="135">
        <v>939773.28</v>
      </c>
      <c r="U47" s="134">
        <v>19</v>
      </c>
      <c r="V47" s="135">
        <v>2601303.96</v>
      </c>
      <c r="W47" s="135">
        <v>1950977.97</v>
      </c>
      <c r="X47" s="134">
        <v>253</v>
      </c>
      <c r="Y47" s="135">
        <v>281301600.63999999</v>
      </c>
      <c r="Z47" s="135">
        <v>211022638.69</v>
      </c>
      <c r="AA47" s="183">
        <f t="shared" si="2"/>
        <v>0.63990245309916916</v>
      </c>
      <c r="AB47" s="134">
        <v>106</v>
      </c>
      <c r="AC47" s="134">
        <v>151</v>
      </c>
      <c r="AD47" s="135">
        <v>120727318.12</v>
      </c>
      <c r="AE47" s="135">
        <v>90545488.590000004</v>
      </c>
      <c r="AF47" s="183">
        <f t="shared" si="3"/>
        <v>0.27462946120928189</v>
      </c>
      <c r="AG47" s="134">
        <v>2</v>
      </c>
      <c r="AH47" s="135">
        <v>104079.09999999999</v>
      </c>
      <c r="AI47" s="134">
        <v>233</v>
      </c>
      <c r="AJ47" s="135">
        <v>210602121.32999998</v>
      </c>
      <c r="AK47" s="135">
        <v>157998029.14999998</v>
      </c>
      <c r="AL47" s="135">
        <v>60068664.820000008</v>
      </c>
      <c r="AM47" s="135">
        <v>45051498.509999998</v>
      </c>
      <c r="AN47" s="183">
        <f t="shared" si="4"/>
        <v>0.47907588780279703</v>
      </c>
      <c r="AO47" s="134">
        <v>216</v>
      </c>
      <c r="AP47" s="135">
        <v>179383366.12</v>
      </c>
      <c r="AQ47" s="135">
        <v>134583962.72</v>
      </c>
      <c r="AR47" s="183">
        <f t="shared" si="5"/>
        <v>0.40805973291377007</v>
      </c>
      <c r="AS47" s="203"/>
      <c r="AT47" s="203"/>
      <c r="AU47" s="65"/>
      <c r="AV47" s="65"/>
    </row>
    <row r="48" spans="1:48" x14ac:dyDescent="0.3">
      <c r="A48" s="154" t="s">
        <v>55</v>
      </c>
      <c r="B48" s="163">
        <v>105277163.59323201</v>
      </c>
      <c r="C48" s="128">
        <v>48</v>
      </c>
      <c r="D48" s="129">
        <v>106561283.97999999</v>
      </c>
      <c r="E48" s="129">
        <v>79920962.984999999</v>
      </c>
      <c r="F48" s="182">
        <f t="shared" si="0"/>
        <v>1.0121975207437155</v>
      </c>
      <c r="G48" s="131">
        <v>45</v>
      </c>
      <c r="H48" s="129">
        <v>106305660.16</v>
      </c>
      <c r="I48" s="129">
        <v>79729245.120000005</v>
      </c>
      <c r="J48" s="182">
        <f t="shared" si="1"/>
        <v>1.0097694175228911</v>
      </c>
      <c r="K48" s="131">
        <v>2</v>
      </c>
      <c r="L48" s="129">
        <v>85531</v>
      </c>
      <c r="M48" s="132">
        <v>64148.25</v>
      </c>
      <c r="N48" s="131">
        <v>34</v>
      </c>
      <c r="O48" s="129">
        <v>41516342.259999998</v>
      </c>
      <c r="P48" s="129">
        <v>31137256.59</v>
      </c>
      <c r="Q48" s="182">
        <f t="shared" si="8"/>
        <v>0.39435278120153472</v>
      </c>
      <c r="R48" s="131">
        <v>1</v>
      </c>
      <c r="S48" s="129">
        <v>34698.800000000003</v>
      </c>
      <c r="T48" s="132">
        <v>26024.1</v>
      </c>
      <c r="U48" s="131">
        <v>4</v>
      </c>
      <c r="V48" s="129">
        <v>830601.74</v>
      </c>
      <c r="W48" s="132">
        <v>622951.30499999993</v>
      </c>
      <c r="X48" s="131">
        <v>33</v>
      </c>
      <c r="Y48" s="129">
        <v>40651041.719999999</v>
      </c>
      <c r="Z48" s="129">
        <v>30488281.184999999</v>
      </c>
      <c r="AA48" s="182">
        <f t="shared" si="2"/>
        <v>0.38613351967827281</v>
      </c>
      <c r="AB48" s="131">
        <v>31</v>
      </c>
      <c r="AC48" s="133">
        <v>41</v>
      </c>
      <c r="AD48" s="129">
        <v>39297371.329999998</v>
      </c>
      <c r="AE48" s="129">
        <v>29473028.497499999</v>
      </c>
      <c r="AF48" s="182">
        <f t="shared" si="3"/>
        <v>0.3732753618043555</v>
      </c>
      <c r="AG48" s="133">
        <v>1</v>
      </c>
      <c r="AH48" s="132">
        <v>32938.699999999997</v>
      </c>
      <c r="AI48" s="131">
        <v>25</v>
      </c>
      <c r="AJ48" s="129">
        <v>34153806.030000001</v>
      </c>
      <c r="AK48" s="129">
        <v>25615354.419999998</v>
      </c>
      <c r="AL48" s="129">
        <v>14956750.18</v>
      </c>
      <c r="AM48" s="129">
        <v>11217562.630000001</v>
      </c>
      <c r="AN48" s="182">
        <f t="shared" si="4"/>
        <v>0.32441799212945038</v>
      </c>
      <c r="AO48" s="131">
        <v>21</v>
      </c>
      <c r="AP48" s="129">
        <v>25029932.18</v>
      </c>
      <c r="AQ48" s="129">
        <v>18772449.030000001</v>
      </c>
      <c r="AR48" s="182">
        <f t="shared" si="5"/>
        <v>0.2377527217270993</v>
      </c>
      <c r="AS48" s="203"/>
      <c r="AT48" s="203"/>
      <c r="AU48" s="65"/>
      <c r="AV48" s="65"/>
    </row>
    <row r="49" spans="1:48" x14ac:dyDescent="0.3">
      <c r="A49" s="155" t="s">
        <v>56</v>
      </c>
      <c r="B49" s="164">
        <v>11486712.9564</v>
      </c>
      <c r="C49" s="66">
        <v>2</v>
      </c>
      <c r="D49" s="67">
        <v>185791.93</v>
      </c>
      <c r="E49" s="67">
        <v>185791.93</v>
      </c>
      <c r="F49" s="182">
        <f t="shared" si="0"/>
        <v>1.6174507947156733E-2</v>
      </c>
      <c r="G49" s="69">
        <v>2</v>
      </c>
      <c r="H49" s="67">
        <v>185791.93</v>
      </c>
      <c r="I49" s="67">
        <v>185791.93</v>
      </c>
      <c r="J49" s="182">
        <f t="shared" si="1"/>
        <v>1.6174507947156733E-2</v>
      </c>
      <c r="K49" s="69">
        <v>0</v>
      </c>
      <c r="L49" s="67">
        <v>0</v>
      </c>
      <c r="M49" s="68">
        <v>0</v>
      </c>
      <c r="N49" s="69">
        <v>2</v>
      </c>
      <c r="O49" s="67">
        <v>185755.13</v>
      </c>
      <c r="P49" s="67">
        <v>185755.13</v>
      </c>
      <c r="Q49" s="182">
        <f t="shared" si="8"/>
        <v>1.6171304245615685E-2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2</v>
      </c>
      <c r="Y49" s="67">
        <v>185755.13</v>
      </c>
      <c r="Z49" s="67">
        <v>185755.13</v>
      </c>
      <c r="AA49" s="182">
        <f t="shared" si="2"/>
        <v>1.6171304245615685E-2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2</v>
      </c>
      <c r="AJ49" s="67">
        <v>185755.13</v>
      </c>
      <c r="AK49" s="67">
        <v>185755.13</v>
      </c>
      <c r="AL49" s="67">
        <v>0</v>
      </c>
      <c r="AM49" s="67">
        <v>0</v>
      </c>
      <c r="AN49" s="182">
        <f t="shared" si="4"/>
        <v>1.6171304245615685E-2</v>
      </c>
      <c r="AO49" s="69">
        <v>2</v>
      </c>
      <c r="AP49" s="67">
        <v>185755.13</v>
      </c>
      <c r="AQ49" s="67">
        <v>185755.13</v>
      </c>
      <c r="AR49" s="182">
        <f t="shared" si="5"/>
        <v>1.6171304245615685E-2</v>
      </c>
      <c r="AS49" s="203"/>
      <c r="AT49" s="203"/>
      <c r="AU49" s="65"/>
      <c r="AV49" s="65"/>
    </row>
    <row r="50" spans="1:48" x14ac:dyDescent="0.3">
      <c r="A50" s="155" t="s">
        <v>57</v>
      </c>
      <c r="B50" s="164">
        <v>82997936.627738684</v>
      </c>
      <c r="C50" s="66">
        <v>40</v>
      </c>
      <c r="D50" s="67">
        <v>82577170.900000006</v>
      </c>
      <c r="E50" s="67">
        <v>61932878.174999997</v>
      </c>
      <c r="F50" s="182">
        <f t="shared" si="0"/>
        <v>0.99493040737113869</v>
      </c>
      <c r="G50" s="69">
        <v>28</v>
      </c>
      <c r="H50" s="67">
        <v>73657210.069999993</v>
      </c>
      <c r="I50" s="67">
        <v>55242907.552499995</v>
      </c>
      <c r="J50" s="182">
        <f t="shared" si="1"/>
        <v>0.88745832803490521</v>
      </c>
      <c r="K50" s="69">
        <v>11</v>
      </c>
      <c r="L50" s="67">
        <v>8889960.8300000001</v>
      </c>
      <c r="M50" s="68">
        <v>6667470.6225000005</v>
      </c>
      <c r="N50" s="69">
        <v>24</v>
      </c>
      <c r="O50" s="67">
        <v>68910303.930000007</v>
      </c>
      <c r="P50" s="67">
        <v>51682727.870000005</v>
      </c>
      <c r="Q50" s="182">
        <f t="shared" si="8"/>
        <v>0.83026526597975137</v>
      </c>
      <c r="R50" s="69">
        <v>1</v>
      </c>
      <c r="S50" s="67">
        <v>30000</v>
      </c>
      <c r="T50" s="68">
        <v>22500</v>
      </c>
      <c r="U50" s="69">
        <v>2</v>
      </c>
      <c r="V50" s="67">
        <v>181091.65</v>
      </c>
      <c r="W50" s="68">
        <v>135818.73750000002</v>
      </c>
      <c r="X50" s="69">
        <v>23</v>
      </c>
      <c r="Y50" s="67">
        <v>68699212.280000001</v>
      </c>
      <c r="Z50" s="67">
        <v>51524409.132500008</v>
      </c>
      <c r="AA50" s="182">
        <f t="shared" si="2"/>
        <v>0.82772192986108628</v>
      </c>
      <c r="AB50" s="69">
        <v>16</v>
      </c>
      <c r="AC50" s="70">
        <v>24</v>
      </c>
      <c r="AD50" s="67">
        <v>29971201.27</v>
      </c>
      <c r="AE50" s="67">
        <v>22478400.952500001</v>
      </c>
      <c r="AF50" s="182">
        <f t="shared" si="3"/>
        <v>0.3611077875878585</v>
      </c>
      <c r="AG50" s="70">
        <v>0</v>
      </c>
      <c r="AH50" s="68">
        <v>0</v>
      </c>
      <c r="AI50" s="69">
        <v>17</v>
      </c>
      <c r="AJ50" s="67">
        <v>32220019.23</v>
      </c>
      <c r="AK50" s="67">
        <v>24165014.359999999</v>
      </c>
      <c r="AL50" s="67">
        <v>30839798.840000004</v>
      </c>
      <c r="AM50" s="67">
        <v>23129849.09</v>
      </c>
      <c r="AN50" s="182">
        <f t="shared" si="4"/>
        <v>0.38820265345285426</v>
      </c>
      <c r="AO50" s="69">
        <v>12</v>
      </c>
      <c r="AP50" s="67">
        <v>19046691.109999999</v>
      </c>
      <c r="AQ50" s="67">
        <v>14285018.26</v>
      </c>
      <c r="AR50" s="182">
        <f t="shared" si="5"/>
        <v>0.22948391109321165</v>
      </c>
      <c r="AS50" s="203"/>
      <c r="AT50" s="203"/>
      <c r="AU50" s="65"/>
      <c r="AV50" s="65"/>
    </row>
    <row r="51" spans="1:48" ht="27.5" thickBot="1" x14ac:dyDescent="0.35">
      <c r="A51" s="157" t="s">
        <v>58</v>
      </c>
      <c r="B51" s="166">
        <v>239838940.46500534</v>
      </c>
      <c r="C51" s="92">
        <v>392</v>
      </c>
      <c r="D51" s="88">
        <v>467688147.75</v>
      </c>
      <c r="E51" s="88">
        <v>350766110.8125</v>
      </c>
      <c r="F51" s="182">
        <f t="shared" si="0"/>
        <v>1.9500092305412762</v>
      </c>
      <c r="G51" s="90">
        <v>236</v>
      </c>
      <c r="H51" s="88">
        <v>242461261.90000001</v>
      </c>
      <c r="I51" s="88">
        <v>181845946.42500001</v>
      </c>
      <c r="J51" s="182">
        <f t="shared" si="1"/>
        <v>1.0109336766994987</v>
      </c>
      <c r="K51" s="90">
        <v>123</v>
      </c>
      <c r="L51" s="88">
        <v>181308068.14999998</v>
      </c>
      <c r="M51" s="93">
        <v>135981051.11249998</v>
      </c>
      <c r="N51" s="90">
        <v>197</v>
      </c>
      <c r="O51" s="88">
        <v>174543534.31999999</v>
      </c>
      <c r="P51" s="88">
        <v>130907650.35000001</v>
      </c>
      <c r="Q51" s="182">
        <f t="shared" si="8"/>
        <v>0.72775310790479186</v>
      </c>
      <c r="R51" s="90">
        <v>2</v>
      </c>
      <c r="S51" s="88">
        <v>1188332.24</v>
      </c>
      <c r="T51" s="93">
        <v>891249.18</v>
      </c>
      <c r="U51" s="90">
        <v>13</v>
      </c>
      <c r="V51" s="88">
        <v>1589610.57</v>
      </c>
      <c r="W51" s="93">
        <v>1192207.9275</v>
      </c>
      <c r="X51" s="90">
        <v>195</v>
      </c>
      <c r="Y51" s="88">
        <v>171765591.50999999</v>
      </c>
      <c r="Z51" s="88">
        <v>128824193.24250001</v>
      </c>
      <c r="AA51" s="182">
        <f t="shared" si="2"/>
        <v>0.71617057337301793</v>
      </c>
      <c r="AB51" s="90">
        <v>59</v>
      </c>
      <c r="AC51" s="91">
        <v>86</v>
      </c>
      <c r="AD51" s="88">
        <v>51458745.520000003</v>
      </c>
      <c r="AE51" s="88">
        <v>38594059.140000001</v>
      </c>
      <c r="AF51" s="182">
        <f t="shared" si="3"/>
        <v>0.21455542381996262</v>
      </c>
      <c r="AG51" s="91">
        <v>1</v>
      </c>
      <c r="AH51" s="93">
        <v>71140.399999999994</v>
      </c>
      <c r="AI51" s="90">
        <v>189</v>
      </c>
      <c r="AJ51" s="88">
        <v>144042540.94</v>
      </c>
      <c r="AK51" s="88">
        <v>108031905.23999999</v>
      </c>
      <c r="AL51" s="88">
        <v>14272115.800000001</v>
      </c>
      <c r="AM51" s="88">
        <v>10704086.789999999</v>
      </c>
      <c r="AN51" s="182">
        <f t="shared" si="4"/>
        <v>0.60058029217743769</v>
      </c>
      <c r="AO51" s="90">
        <v>181</v>
      </c>
      <c r="AP51" s="88">
        <v>135120987.69999999</v>
      </c>
      <c r="AQ51" s="88">
        <v>101340740.3</v>
      </c>
      <c r="AR51" s="182">
        <f t="shared" si="5"/>
        <v>0.56338219072359252</v>
      </c>
      <c r="AS51" s="203"/>
      <c r="AT51" s="203"/>
      <c r="AU51" s="65"/>
      <c r="AV51" s="65"/>
    </row>
    <row r="52" spans="1:48" s="73" customFormat="1" ht="27.5" thickBot="1" x14ac:dyDescent="0.35">
      <c r="A52" s="153" t="s">
        <v>183</v>
      </c>
      <c r="B52" s="124">
        <f>SUM(B53:B55)</f>
        <v>1190313.6872</v>
      </c>
      <c r="C52" s="134">
        <v>10</v>
      </c>
      <c r="D52" s="135">
        <v>3660935.08</v>
      </c>
      <c r="E52" s="135">
        <v>2745701.31</v>
      </c>
      <c r="F52" s="183">
        <f t="shared" si="0"/>
        <v>3.0756052957869406</v>
      </c>
      <c r="G52" s="134">
        <v>1</v>
      </c>
      <c r="H52" s="135">
        <v>1129660.8400000001</v>
      </c>
      <c r="I52" s="135">
        <v>847245.63000000012</v>
      </c>
      <c r="J52" s="183">
        <f t="shared" si="1"/>
        <v>0.94904465280687911</v>
      </c>
      <c r="K52" s="134">
        <v>9</v>
      </c>
      <c r="L52" s="135">
        <v>2531274.2400000002</v>
      </c>
      <c r="M52" s="135">
        <v>1898455.68</v>
      </c>
      <c r="N52" s="134">
        <v>1</v>
      </c>
      <c r="O52" s="135">
        <v>1127820.8400000001</v>
      </c>
      <c r="P52" s="135">
        <v>845865.63</v>
      </c>
      <c r="Q52" s="183">
        <f t="shared" si="8"/>
        <v>0.94749884179942245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845865.63000000012</v>
      </c>
      <c r="AA52" s="183">
        <f t="shared" si="2"/>
        <v>0.94749884179942245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  <c r="AU52" s="65"/>
      <c r="AV52" s="65"/>
    </row>
    <row r="53" spans="1:48" x14ac:dyDescent="0.3">
      <c r="A53" s="154" t="s">
        <v>60</v>
      </c>
      <c r="B53" s="163">
        <v>1190313.6872</v>
      </c>
      <c r="C53" s="128">
        <v>4</v>
      </c>
      <c r="D53" s="129">
        <v>3030195.58</v>
      </c>
      <c r="E53" s="129">
        <v>2272646.6850000001</v>
      </c>
      <c r="F53" s="182">
        <f t="shared" si="0"/>
        <v>2.5457117838642964</v>
      </c>
      <c r="G53" s="131">
        <v>1</v>
      </c>
      <c r="H53" s="129">
        <v>1129660.8400000001</v>
      </c>
      <c r="I53" s="129">
        <v>847245.63000000012</v>
      </c>
      <c r="J53" s="182">
        <f t="shared" si="1"/>
        <v>0.94904465280687911</v>
      </c>
      <c r="K53" s="131">
        <v>3</v>
      </c>
      <c r="L53" s="129">
        <v>1900534.74</v>
      </c>
      <c r="M53" s="132">
        <v>1425401.0549999999</v>
      </c>
      <c r="N53" s="131">
        <v>1</v>
      </c>
      <c r="O53" s="129">
        <v>1127820.8400000001</v>
      </c>
      <c r="P53" s="129">
        <v>845865.63</v>
      </c>
      <c r="Q53" s="182">
        <f t="shared" si="8"/>
        <v>0.94749884179942245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845865.63000000012</v>
      </c>
      <c r="AA53" s="182">
        <f t="shared" si="2"/>
        <v>0.94749884179942245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  <c r="AU53" s="65"/>
      <c r="AV53" s="65"/>
    </row>
    <row r="54" spans="1:48" ht="40.5" x14ac:dyDescent="0.3">
      <c r="A54" s="155" t="s">
        <v>61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  <c r="AU54" s="65"/>
      <c r="AV54" s="65"/>
    </row>
    <row r="55" spans="1:48" ht="27.5" thickBot="1" x14ac:dyDescent="0.35">
      <c r="A55" s="157" t="s">
        <v>62</v>
      </c>
      <c r="B55" s="166">
        <v>0</v>
      </c>
      <c r="C55" s="92">
        <v>3</v>
      </c>
      <c r="D55" s="88">
        <v>209739.5</v>
      </c>
      <c r="E55" s="88">
        <v>157304.625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157304.625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  <c r="AU55" s="65"/>
      <c r="AV55" s="65"/>
    </row>
    <row r="56" spans="1:48" ht="14" thickBot="1" x14ac:dyDescent="0.35">
      <c r="A56" s="153" t="s">
        <v>184</v>
      </c>
      <c r="B56" s="124">
        <f>B57</f>
        <v>189679212.82094669</v>
      </c>
      <c r="C56" s="134">
        <v>147</v>
      </c>
      <c r="D56" s="135">
        <v>146390272.09</v>
      </c>
      <c r="E56" s="135">
        <v>109792704.0675</v>
      </c>
      <c r="F56" s="183">
        <f t="shared" si="0"/>
        <v>0.77177815066213629</v>
      </c>
      <c r="G56" s="134">
        <v>147</v>
      </c>
      <c r="H56" s="135">
        <v>146390272.09</v>
      </c>
      <c r="I56" s="135">
        <v>109792704.0675</v>
      </c>
      <c r="J56" s="183">
        <f t="shared" si="1"/>
        <v>0.77177815066213629</v>
      </c>
      <c r="K56" s="134">
        <v>2</v>
      </c>
      <c r="L56" s="135">
        <v>925216.38</v>
      </c>
      <c r="M56" s="135">
        <v>693912.28500000003</v>
      </c>
      <c r="N56" s="134">
        <v>137</v>
      </c>
      <c r="O56" s="135">
        <v>143766102.84999999</v>
      </c>
      <c r="P56" s="135">
        <v>107824576.67</v>
      </c>
      <c r="Q56" s="183">
        <f t="shared" si="8"/>
        <v>0.75794337561761316</v>
      </c>
      <c r="R56" s="134">
        <v>0</v>
      </c>
      <c r="S56" s="135">
        <v>0</v>
      </c>
      <c r="T56" s="135">
        <v>0</v>
      </c>
      <c r="U56" s="134">
        <v>8</v>
      </c>
      <c r="V56" s="135">
        <v>484290.84</v>
      </c>
      <c r="W56" s="135">
        <v>363218.13</v>
      </c>
      <c r="X56" s="134">
        <v>137</v>
      </c>
      <c r="Y56" s="135">
        <v>143281812.00999999</v>
      </c>
      <c r="Z56" s="135">
        <v>107461358.54000001</v>
      </c>
      <c r="AA56" s="183">
        <f t="shared" si="2"/>
        <v>0.75539016573869433</v>
      </c>
      <c r="AB56" s="134">
        <v>130</v>
      </c>
      <c r="AC56" s="134">
        <v>192</v>
      </c>
      <c r="AD56" s="135">
        <v>110734468.38</v>
      </c>
      <c r="AE56" s="135">
        <v>83050851.284999996</v>
      </c>
      <c r="AF56" s="183">
        <f t="shared" si="3"/>
        <v>0.58379865001090592</v>
      </c>
      <c r="AG56" s="134">
        <v>0</v>
      </c>
      <c r="AH56" s="134">
        <v>0</v>
      </c>
      <c r="AI56" s="134">
        <v>122</v>
      </c>
      <c r="AJ56" s="135">
        <v>103625005.39</v>
      </c>
      <c r="AK56" s="135">
        <v>77718753.329999998</v>
      </c>
      <c r="AL56" s="134">
        <v>0</v>
      </c>
      <c r="AM56" s="134">
        <v>0</v>
      </c>
      <c r="AN56" s="183">
        <f t="shared" si="4"/>
        <v>0.54631714170924939</v>
      </c>
      <c r="AO56" s="134">
        <v>122</v>
      </c>
      <c r="AP56" s="135">
        <v>103625005.40000001</v>
      </c>
      <c r="AQ56" s="135">
        <v>77718753.329999998</v>
      </c>
      <c r="AR56" s="183">
        <f t="shared" si="5"/>
        <v>0.54631714176196999</v>
      </c>
      <c r="AS56" s="203"/>
      <c r="AT56" s="203"/>
      <c r="AU56" s="65"/>
      <c r="AV56" s="65"/>
    </row>
    <row r="57" spans="1:48" ht="14" thickBot="1" x14ac:dyDescent="0.35">
      <c r="A57" s="161" t="s">
        <v>63</v>
      </c>
      <c r="B57" s="167">
        <v>189679212.82094669</v>
      </c>
      <c r="C57" s="148">
        <v>147</v>
      </c>
      <c r="D57" s="149">
        <v>146390272.09</v>
      </c>
      <c r="E57" s="149">
        <v>109792704.0675</v>
      </c>
      <c r="F57" s="182">
        <f t="shared" si="0"/>
        <v>0.77177815066213629</v>
      </c>
      <c r="G57" s="205">
        <v>147</v>
      </c>
      <c r="H57" s="206">
        <v>146390272.09</v>
      </c>
      <c r="I57" s="206">
        <v>109792704.0675</v>
      </c>
      <c r="J57" s="182">
        <f t="shared" si="1"/>
        <v>0.77177815066213629</v>
      </c>
      <c r="K57" s="150">
        <v>2</v>
      </c>
      <c r="L57" s="149">
        <v>925216.38</v>
      </c>
      <c r="M57" s="151">
        <v>693912.28500000003</v>
      </c>
      <c r="N57" s="150">
        <v>137</v>
      </c>
      <c r="O57" s="149">
        <v>143766102.84999999</v>
      </c>
      <c r="P57" s="149">
        <v>107824576.67</v>
      </c>
      <c r="Q57" s="182">
        <f t="shared" si="8"/>
        <v>0.75794337561761316</v>
      </c>
      <c r="R57" s="150">
        <v>0</v>
      </c>
      <c r="S57" s="149">
        <v>0</v>
      </c>
      <c r="T57" s="151">
        <v>0</v>
      </c>
      <c r="U57" s="150">
        <v>8</v>
      </c>
      <c r="V57" s="149">
        <v>484290.84</v>
      </c>
      <c r="W57" s="151">
        <v>363218.13</v>
      </c>
      <c r="X57" s="150">
        <v>137</v>
      </c>
      <c r="Y57" s="149">
        <v>143281812.00999999</v>
      </c>
      <c r="Z57" s="149">
        <v>107461358.54000001</v>
      </c>
      <c r="AA57" s="182">
        <f t="shared" si="2"/>
        <v>0.75539016573869433</v>
      </c>
      <c r="AB57" s="150">
        <v>130</v>
      </c>
      <c r="AC57" s="152">
        <v>192</v>
      </c>
      <c r="AD57" s="149">
        <v>110734468.38</v>
      </c>
      <c r="AE57" s="149">
        <v>83050851.284999996</v>
      </c>
      <c r="AF57" s="182">
        <f t="shared" si="3"/>
        <v>0.58379865001090592</v>
      </c>
      <c r="AG57" s="152">
        <v>0</v>
      </c>
      <c r="AH57" s="151">
        <v>0</v>
      </c>
      <c r="AI57" s="150">
        <v>122</v>
      </c>
      <c r="AJ57" s="149">
        <v>103625005.39</v>
      </c>
      <c r="AK57" s="149">
        <v>77718753.329999998</v>
      </c>
      <c r="AL57" s="149">
        <v>0</v>
      </c>
      <c r="AM57" s="149">
        <v>0</v>
      </c>
      <c r="AN57" s="182">
        <f t="shared" si="4"/>
        <v>0.54631714170924939</v>
      </c>
      <c r="AO57" s="150">
        <v>122</v>
      </c>
      <c r="AP57" s="149">
        <v>103625005.40000001</v>
      </c>
      <c r="AQ57" s="149">
        <v>77718753.329999998</v>
      </c>
      <c r="AR57" s="182">
        <f t="shared" si="5"/>
        <v>0.54631714176196999</v>
      </c>
      <c r="AS57" s="203"/>
      <c r="AT57" s="203"/>
      <c r="AU57" s="65"/>
      <c r="AV57" s="65"/>
    </row>
    <row r="58" spans="1:48" ht="14" thickBot="1" x14ac:dyDescent="0.35">
      <c r="A58" s="162" t="s">
        <v>64</v>
      </c>
      <c r="B58" s="124">
        <f>SUM(B4+B26+B38+B43+B47+B52+B56)</f>
        <v>3198719585.8321581</v>
      </c>
      <c r="C58" s="125">
        <f>SUM(C4+C26+C38+C43+C47+C52+C56)</f>
        <v>13871</v>
      </c>
      <c r="D58" s="126">
        <f>SUM(D4+D26+D38+D43+D47+D52+D56)</f>
        <v>4518730745.0100002</v>
      </c>
      <c r="E58" s="126">
        <f>SUM(E4+E26+E38+E43+E47+E52+E56)</f>
        <v>3388294623.1620002</v>
      </c>
      <c r="F58" s="183">
        <f t="shared" si="0"/>
        <v>1.4126686080969604</v>
      </c>
      <c r="G58" s="125">
        <f>SUM(G4+G26+G38+G43+G47+G52+G56)</f>
        <v>12124</v>
      </c>
      <c r="H58" s="127">
        <f>SUM(H4+H26+H38+H43+H47+H52+H56)</f>
        <v>3043175416.7000003</v>
      </c>
      <c r="I58" s="127">
        <f>SUM(I4+I26+I38+I43+I47+I52+I56)</f>
        <v>2281000800.9915009</v>
      </c>
      <c r="J58" s="183">
        <f t="shared" si="1"/>
        <v>0.95137299004855014</v>
      </c>
      <c r="K58" s="125">
        <f t="shared" ref="K58:Z58" si="11">SUM(K4+K26+K38+K43+K47+K52+K56)</f>
        <v>2245</v>
      </c>
      <c r="L58" s="127">
        <f t="shared" si="11"/>
        <v>1123371009.0800002</v>
      </c>
      <c r="M58" s="127">
        <f t="shared" si="11"/>
        <v>851447299.19999993</v>
      </c>
      <c r="N58" s="125">
        <f t="shared" si="11"/>
        <v>10412</v>
      </c>
      <c r="O58" s="127">
        <f t="shared" si="11"/>
        <v>2699700299.8799996</v>
      </c>
      <c r="P58" s="127">
        <f t="shared" si="11"/>
        <v>2009853099.8485003</v>
      </c>
      <c r="Q58" s="183">
        <f t="shared" si="8"/>
        <v>0.84399405056872567</v>
      </c>
      <c r="R58" s="125">
        <f t="shared" si="11"/>
        <v>289</v>
      </c>
      <c r="S58" s="127">
        <f t="shared" si="11"/>
        <v>263987473.24999997</v>
      </c>
      <c r="T58" s="127">
        <f t="shared" si="11"/>
        <v>199644549.94499999</v>
      </c>
      <c r="U58" s="125">
        <f t="shared" si="11"/>
        <v>540</v>
      </c>
      <c r="V58" s="127">
        <f t="shared" si="11"/>
        <v>14501612.511999998</v>
      </c>
      <c r="W58" s="127">
        <f t="shared" si="11"/>
        <v>11477900.273</v>
      </c>
      <c r="X58" s="125">
        <f t="shared" si="11"/>
        <v>10123</v>
      </c>
      <c r="Y58" s="127">
        <f t="shared" si="11"/>
        <v>2421211214.1224995</v>
      </c>
      <c r="Z58" s="127">
        <f t="shared" si="11"/>
        <v>1798730649.6324999</v>
      </c>
      <c r="AA58" s="183">
        <f t="shared" si="2"/>
        <v>0.75693137493095164</v>
      </c>
      <c r="AB58" s="125">
        <f t="shared" ref="AB58:AE58" si="12">SUM(AB4+AB26+AB38+AB43+AB47+AB52+AB56)</f>
        <v>7432</v>
      </c>
      <c r="AC58" s="125">
        <f t="shared" si="12"/>
        <v>7996</v>
      </c>
      <c r="AD58" s="127">
        <f t="shared" si="12"/>
        <v>1361710936.6800003</v>
      </c>
      <c r="AE58" s="202">
        <f t="shared" si="12"/>
        <v>1001608381.0549999</v>
      </c>
      <c r="AF58" s="183">
        <f t="shared" si="3"/>
        <v>0.42570500481233853</v>
      </c>
      <c r="AG58" s="125">
        <f t="shared" ref="AG58:AM58" si="13">SUM(AG4+AG26+AG38+AG43+AG47+AG52+AG56)</f>
        <v>64</v>
      </c>
      <c r="AH58" s="127">
        <f t="shared" si="13"/>
        <v>12015222.720000001</v>
      </c>
      <c r="AI58" s="125">
        <f t="shared" si="13"/>
        <v>9483</v>
      </c>
      <c r="AJ58" s="126">
        <f t="shared" si="13"/>
        <v>1844219863.6900001</v>
      </c>
      <c r="AK58" s="126">
        <f t="shared" si="13"/>
        <v>1363279349.75</v>
      </c>
      <c r="AL58" s="126">
        <f t="shared" si="13"/>
        <v>684499543.49000001</v>
      </c>
      <c r="AM58" s="126">
        <f t="shared" si="13"/>
        <v>527317532.12</v>
      </c>
      <c r="AN58" s="183">
        <f t="shared" si="4"/>
        <v>0.57654940178515834</v>
      </c>
      <c r="AO58" s="125">
        <f>SUM(AO4+AO26+AO38+AO43+AO47+AO52+AO56)</f>
        <v>8762</v>
      </c>
      <c r="AP58" s="127">
        <f>SUM(AP4+AP26+AP38+AP43+AP47+AP52+AP56)</f>
        <v>1541375791.4400001</v>
      </c>
      <c r="AQ58" s="127">
        <f>SUM(AQ4+AQ26+AQ38+AQ43+AQ47+AQ52+AQ56)</f>
        <v>1130837072.8855</v>
      </c>
      <c r="AR58" s="183">
        <f t="shared" si="5"/>
        <v>0.48187274629107751</v>
      </c>
      <c r="AS58" s="203"/>
      <c r="AT58" s="203"/>
      <c r="AU58" s="65"/>
      <c r="AV58" s="65"/>
    </row>
    <row r="59" spans="1:48" ht="21" customHeight="1" x14ac:dyDescent="0.3">
      <c r="A59" s="55" t="s">
        <v>168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V59" s="77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8" ht="15.75" customHeight="1" x14ac:dyDescent="0.3">
      <c r="A60" s="55" t="s">
        <v>167</v>
      </c>
      <c r="B60" s="74"/>
      <c r="F60" s="78"/>
      <c r="G60" s="58"/>
      <c r="H60" s="58"/>
      <c r="I60" s="58"/>
      <c r="J60" s="58"/>
      <c r="K60" s="55"/>
      <c r="L60" s="59"/>
      <c r="W60" s="77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8" ht="12" customHeight="1" x14ac:dyDescent="0.3">
      <c r="A61" s="55" t="s">
        <v>220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8" ht="15" customHeight="1" x14ac:dyDescent="0.35">
      <c r="A62" s="55" t="s">
        <v>219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8" ht="12.75" customHeight="1" x14ac:dyDescent="0.3">
      <c r="A63" s="55" t="s">
        <v>217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A63" s="79"/>
      <c r="AB63" s="79"/>
      <c r="AC63" s="79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8" ht="24.75" customHeight="1" x14ac:dyDescent="0.35">
      <c r="A64" s="55" t="s">
        <v>231</v>
      </c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5" t="s">
        <v>65</v>
      </c>
      <c r="B1" s="255" t="s">
        <v>66</v>
      </c>
      <c r="C1" s="255"/>
      <c r="D1" s="255" t="s">
        <v>199</v>
      </c>
      <c r="E1" s="255" t="s">
        <v>67</v>
      </c>
      <c r="F1" s="259" t="s">
        <v>68</v>
      </c>
      <c r="G1" s="260"/>
      <c r="H1" s="261"/>
      <c r="I1" s="262" t="s">
        <v>200</v>
      </c>
      <c r="J1" s="263"/>
      <c r="K1" s="264"/>
      <c r="L1" s="249" t="s">
        <v>201</v>
      </c>
      <c r="M1" s="250"/>
      <c r="N1" s="251"/>
      <c r="O1" s="252" t="s">
        <v>69</v>
      </c>
    </row>
    <row r="2" spans="1:18" ht="30.75" customHeight="1" thickBot="1" x14ac:dyDescent="0.3">
      <c r="A2" s="256"/>
      <c r="B2" s="257"/>
      <c r="C2" s="256"/>
      <c r="D2" s="258"/>
      <c r="E2" s="256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53"/>
    </row>
    <row r="3" spans="1:18" ht="12.5" x14ac:dyDescent="0.25">
      <c r="A3" s="14" t="s">
        <v>73</v>
      </c>
      <c r="B3" s="15" t="s">
        <v>74</v>
      </c>
      <c r="C3" s="1" t="s">
        <v>75</v>
      </c>
      <c r="D3" s="16">
        <v>1974320</v>
      </c>
      <c r="E3" s="16">
        <v>1480740</v>
      </c>
      <c r="F3" s="16">
        <f>'Dane - 31 lipca 2021 r'!Z5</f>
        <v>6135577.9800000004</v>
      </c>
      <c r="G3" s="16">
        <f>F3/'Dane - 31 lipca 2021 r'!$B$1</f>
        <v>1340172.5525315627</v>
      </c>
      <c r="H3" s="17">
        <f>G3/E3</f>
        <v>0.90506946022364676</v>
      </c>
      <c r="I3" s="16">
        <f>'Dane - 31 lipca 2021 r'!AK5</f>
        <v>2107500</v>
      </c>
      <c r="J3" s="16">
        <f>I3/'Dane - 31 lipca 2021 r'!$B$1</f>
        <v>460333.75562448124</v>
      </c>
      <c r="K3" s="17">
        <f>J3/E3</f>
        <v>0.31088088092742899</v>
      </c>
      <c r="L3" s="16">
        <f>'Dane - 31 lipca 2021 r'!AQ5</f>
        <v>0</v>
      </c>
      <c r="M3" s="16">
        <f>L3/'Dane - 31 lipca 2021 r'!$B$1</f>
        <v>0</v>
      </c>
      <c r="N3" s="17">
        <f>M3/E3</f>
        <v>0</v>
      </c>
      <c r="O3" s="19">
        <f>'Dane - 31 lipca 2021 r'!X5</f>
        <v>1</v>
      </c>
      <c r="P3" s="227"/>
      <c r="R3" s="230">
        <v>0.75</v>
      </c>
    </row>
    <row r="4" spans="1:18" ht="12.5" x14ac:dyDescent="0.25">
      <c r="A4" s="20" t="s">
        <v>73</v>
      </c>
      <c r="B4" s="21" t="s">
        <v>76</v>
      </c>
      <c r="C4" s="2" t="s">
        <v>77</v>
      </c>
      <c r="D4" s="22">
        <v>4794000</v>
      </c>
      <c r="E4" s="22">
        <v>3595500</v>
      </c>
      <c r="F4" s="22">
        <f>'Dane - 31 lipca 2021 r'!Z6</f>
        <v>11697044.577500001</v>
      </c>
      <c r="G4" s="22">
        <f>F4/'Dane - 31 lipca 2021 r'!$B$1</f>
        <v>2554943.9905421347</v>
      </c>
      <c r="H4" s="18">
        <f t="shared" ref="H4:H56" si="0">G4/E4</f>
        <v>0.71059490767407452</v>
      </c>
      <c r="I4" s="22">
        <f>'Dane - 31 lipca 2021 r'!AK6</f>
        <v>11361318.649999999</v>
      </c>
      <c r="J4" s="22">
        <f>I4/'Dane - 31 lipca 2021 r'!$B$1</f>
        <v>2481612.5660740025</v>
      </c>
      <c r="K4" s="18">
        <f>J4/E4</f>
        <v>0.69019957337616533</v>
      </c>
      <c r="L4" s="22">
        <f>'Dane - 31 lipca 2021 r'!AQ6</f>
        <v>9712565.9000000004</v>
      </c>
      <c r="M4" s="22">
        <f>L4/'Dane - 31 lipca 2021 r'!$B$1</f>
        <v>2121481.3463806738</v>
      </c>
      <c r="N4" s="18">
        <f t="shared" ref="N4:N56" si="1">M4/E4</f>
        <v>0.59003792139637712</v>
      </c>
      <c r="O4" s="23">
        <f>'Dane - 31 lipca 2021 r'!X6</f>
        <v>269</v>
      </c>
      <c r="P4" s="227"/>
      <c r="R4" s="230">
        <v>0.75</v>
      </c>
    </row>
    <row r="5" spans="1:18" ht="12.5" x14ac:dyDescent="0.25">
      <c r="A5" s="20" t="s">
        <v>73</v>
      </c>
      <c r="B5" s="21" t="s">
        <v>78</v>
      </c>
      <c r="C5" s="2" t="s">
        <v>79</v>
      </c>
      <c r="D5" s="22">
        <v>2350000</v>
      </c>
      <c r="E5" s="22">
        <v>1762500</v>
      </c>
      <c r="F5" s="22">
        <f>'Dane - 31 lipca 2021 r'!Z7</f>
        <v>3145888.14</v>
      </c>
      <c r="G5" s="22">
        <f>F5/'Dane - 31 lipca 2021 r'!$B$1</f>
        <v>687145.19680223672</v>
      </c>
      <c r="H5" s="18">
        <f t="shared" si="0"/>
        <v>0.3898696152069428</v>
      </c>
      <c r="I5" s="22">
        <f>'Dane - 31 lipca 2021 r'!AK7</f>
        <v>860483.86</v>
      </c>
      <c r="J5" s="22">
        <f>I5/'Dane - 31 lipca 2021 r'!$B$1</f>
        <v>187952.43982351143</v>
      </c>
      <c r="K5" s="18">
        <f>J5/E5</f>
        <v>0.10663968216936819</v>
      </c>
      <c r="L5" s="22">
        <f>'Dane - 31 lipca 2021 r'!AQ7</f>
        <v>0</v>
      </c>
      <c r="M5" s="22">
        <f>L5/'Dane - 31 lipca 2021 r'!$B$1</f>
        <v>0</v>
      </c>
      <c r="N5" s="18">
        <f t="shared" si="1"/>
        <v>0</v>
      </c>
      <c r="O5" s="23">
        <f>'Dane - 31 lipca 2021 r'!X7</f>
        <v>2</v>
      </c>
      <c r="P5" s="227"/>
      <c r="R5" s="230">
        <v>0.75</v>
      </c>
    </row>
    <row r="6" spans="1:18" ht="12.5" x14ac:dyDescent="0.25">
      <c r="A6" s="40" t="s">
        <v>73</v>
      </c>
      <c r="B6" s="41" t="s">
        <v>80</v>
      </c>
      <c r="C6" s="42" t="s">
        <v>81</v>
      </c>
      <c r="D6" s="43">
        <v>25145602</v>
      </c>
      <c r="E6" s="43">
        <v>18859202</v>
      </c>
      <c r="F6" s="43">
        <f t="shared" ref="F6:M6" si="2">SUM(F7:F9)</f>
        <v>110477919.5675</v>
      </c>
      <c r="G6" s="43">
        <f t="shared" si="2"/>
        <v>24131300.416648466</v>
      </c>
      <c r="H6" s="44">
        <f t="shared" si="0"/>
        <v>1.2795504505783684</v>
      </c>
      <c r="I6" s="43">
        <f t="shared" si="2"/>
        <v>95931960.419999987</v>
      </c>
      <c r="J6" s="43">
        <f t="shared" si="2"/>
        <v>20954078.113669127</v>
      </c>
      <c r="K6" s="44">
        <f>J6/E6</f>
        <v>1.1110797855428416</v>
      </c>
      <c r="L6" s="43">
        <f t="shared" si="2"/>
        <v>80070478.689999998</v>
      </c>
      <c r="M6" s="43">
        <f t="shared" si="2"/>
        <v>17489510.875453234</v>
      </c>
      <c r="N6" s="44">
        <f t="shared" si="1"/>
        <v>0.92737279527804162</v>
      </c>
      <c r="O6" s="45">
        <f>SUM(O7:O9)</f>
        <v>39</v>
      </c>
      <c r="P6" s="227"/>
      <c r="R6" s="230">
        <v>0.75</v>
      </c>
    </row>
    <row r="7" spans="1:18" ht="12.5" x14ac:dyDescent="0.25">
      <c r="A7" s="20" t="s">
        <v>73</v>
      </c>
      <c r="B7" s="21" t="s">
        <v>82</v>
      </c>
      <c r="C7" s="2" t="s">
        <v>83</v>
      </c>
      <c r="D7" s="22">
        <v>7050000</v>
      </c>
      <c r="E7" s="22">
        <v>5287500</v>
      </c>
      <c r="F7" s="22">
        <f>'Dane - 31 lipca 2021 r'!Z9</f>
        <v>62279533.094999999</v>
      </c>
      <c r="G7" s="22">
        <f>F7/'Dane - 31 lipca 2021 r'!$B$1</f>
        <v>13603497.683587436</v>
      </c>
      <c r="H7" s="18">
        <f t="shared" si="0"/>
        <v>2.572765519354598</v>
      </c>
      <c r="I7" s="22">
        <f>'Dane - 31 lipca 2021 r'!AK9</f>
        <v>62709884.319999993</v>
      </c>
      <c r="J7" s="22">
        <f>I7/'Dane - 31 lipca 2021 r'!$B$1</f>
        <v>13697497.776418678</v>
      </c>
      <c r="K7" s="18">
        <f>J7/E7</f>
        <v>2.5905433146891119</v>
      </c>
      <c r="L7" s="22">
        <f>'Dane - 31 lipca 2021 r'!AQ9</f>
        <v>54586166.350000001</v>
      </c>
      <c r="M7" s="22">
        <f>L7/'Dane - 31 lipca 2021 r'!$B$1</f>
        <v>11923062.85221266</v>
      </c>
      <c r="N7" s="18">
        <f t="shared" si="1"/>
        <v>2.2549527852884466</v>
      </c>
      <c r="O7" s="23">
        <f>'Dane - 31 lipca 2021 r'!X9</f>
        <v>14</v>
      </c>
      <c r="P7" s="227"/>
      <c r="R7" s="231">
        <v>0.75</v>
      </c>
    </row>
    <row r="8" spans="1:18" ht="12.5" x14ac:dyDescent="0.25">
      <c r="A8" s="20" t="s">
        <v>73</v>
      </c>
      <c r="B8" s="21" t="s">
        <v>84</v>
      </c>
      <c r="C8" s="2" t="s">
        <v>81</v>
      </c>
      <c r="D8" s="232">
        <v>15875602</v>
      </c>
      <c r="E8" s="22">
        <v>11906702</v>
      </c>
      <c r="F8" s="22">
        <f>'Dane - 31 lipca 2021 r'!Z10</f>
        <v>47801643.092500001</v>
      </c>
      <c r="G8" s="22">
        <f>F8/'Dane - 31 lipca 2021 r'!$B$1</f>
        <v>10441143.482700625</v>
      </c>
      <c r="H8" s="18">
        <f t="shared" si="0"/>
        <v>0.87691314376563934</v>
      </c>
      <c r="I8" s="22">
        <f>'Dane - 31 lipca 2021 r'!AK10</f>
        <v>32825332.75</v>
      </c>
      <c r="J8" s="22">
        <f>I8/'Dane - 31 lipca 2021 r'!$B$1</f>
        <v>7169921.0934428377</v>
      </c>
      <c r="K8" s="18">
        <f t="shared" ref="K8:K56" si="3">J8/E8</f>
        <v>0.60217523655524741</v>
      </c>
      <c r="L8" s="22">
        <f>'Dane - 31 lipca 2021 r'!AQ10</f>
        <v>25087568.989999998</v>
      </c>
      <c r="M8" s="22">
        <f>L8/'Dane - 31 lipca 2021 r'!$B$1</f>
        <v>5479788.7794329645</v>
      </c>
      <c r="N8" s="18">
        <f t="shared" si="1"/>
        <v>0.4602272551570506</v>
      </c>
      <c r="O8" s="23">
        <f>'Dane - 31 lipca 2021 r'!X10</f>
        <v>13</v>
      </c>
      <c r="P8" s="227"/>
      <c r="R8" s="231">
        <v>0.75</v>
      </c>
    </row>
    <row r="9" spans="1:18" ht="12.5" x14ac:dyDescent="0.25">
      <c r="A9" s="20" t="s">
        <v>73</v>
      </c>
      <c r="B9" s="21" t="s">
        <v>85</v>
      </c>
      <c r="C9" s="2" t="s">
        <v>86</v>
      </c>
      <c r="D9" s="22">
        <v>2220000</v>
      </c>
      <c r="E9" s="22">
        <v>1665000</v>
      </c>
      <c r="F9" s="22">
        <f>'Dane - 31 lipca 2021 r'!Z11</f>
        <v>396743.38</v>
      </c>
      <c r="G9" s="22">
        <f>F9/'Dane - 31 lipca 2021 r'!$B$1</f>
        <v>86659.250360403661</v>
      </c>
      <c r="H9" s="18">
        <f t="shared" si="0"/>
        <v>5.2047597814056254E-2</v>
      </c>
      <c r="I9" s="22">
        <f>'Dane - 31 lipca 2021 r'!AK11</f>
        <v>396743.35000000003</v>
      </c>
      <c r="J9" s="22">
        <f>I9/'Dane - 31 lipca 2021 r'!$B$1</f>
        <v>86659.243807609993</v>
      </c>
      <c r="K9" s="18">
        <f t="shared" si="3"/>
        <v>5.2047593878444438E-2</v>
      </c>
      <c r="L9" s="22">
        <f>'Dane - 31 lipca 2021 r'!AQ11</f>
        <v>396743.35</v>
      </c>
      <c r="M9" s="22">
        <f>L9/'Dane - 31 lipca 2021 r'!$B$1</f>
        <v>86659.243807609979</v>
      </c>
      <c r="N9" s="18">
        <f t="shared" si="1"/>
        <v>5.2047593878444431E-2</v>
      </c>
      <c r="O9" s="23">
        <f>'Dane - 31 lipca 2021 r'!X11</f>
        <v>12</v>
      </c>
      <c r="P9" s="227"/>
      <c r="R9" s="231">
        <v>0.75</v>
      </c>
    </row>
    <row r="10" spans="1:18" ht="12.5" x14ac:dyDescent="0.25">
      <c r="A10" s="20" t="s">
        <v>73</v>
      </c>
      <c r="B10" s="21" t="s">
        <v>87</v>
      </c>
      <c r="C10" s="2" t="s">
        <v>88</v>
      </c>
      <c r="D10" s="22">
        <v>7520000</v>
      </c>
      <c r="E10" s="22">
        <v>5640000</v>
      </c>
      <c r="F10" s="22">
        <f>'Dane - 31 lipca 2021 r'!Z12</f>
        <v>18807078.579999998</v>
      </c>
      <c r="G10" s="22">
        <f>F10/'Dane - 31 lipca 2021 r'!$B$1</f>
        <v>4107963.51841335</v>
      </c>
      <c r="H10" s="18">
        <f t="shared" si="0"/>
        <v>0.72836232595981387</v>
      </c>
      <c r="I10" s="22">
        <f>'Dane - 31 lipca 2021 r'!AK12</f>
        <v>15885607.99</v>
      </c>
      <c r="J10" s="22">
        <f>I10/'Dane - 31 lipca 2021 r'!$B$1</f>
        <v>3469837.0516796997</v>
      </c>
      <c r="K10" s="18">
        <f t="shared" si="3"/>
        <v>0.61521933540420204</v>
      </c>
      <c r="L10" s="22">
        <f>'Dane - 31 lipca 2021 r'!AQ12</f>
        <v>10702582.42</v>
      </c>
      <c r="M10" s="22">
        <f>L10/'Dane - 31 lipca 2021 r'!$B$1</f>
        <v>2337727.1460399283</v>
      </c>
      <c r="N10" s="18">
        <f t="shared" si="1"/>
        <v>0.41449062873048376</v>
      </c>
      <c r="O10" s="23">
        <f>'Dane - 31 lipca 2021 r'!X12</f>
        <v>11</v>
      </c>
      <c r="P10" s="227"/>
      <c r="R10" s="230">
        <v>0.75</v>
      </c>
    </row>
    <row r="11" spans="1:18" ht="12.5" x14ac:dyDescent="0.25">
      <c r="A11" s="20" t="s">
        <v>73</v>
      </c>
      <c r="B11" s="21" t="s">
        <v>89</v>
      </c>
      <c r="C11" s="2" t="s">
        <v>90</v>
      </c>
      <c r="D11" s="22">
        <v>14700474</v>
      </c>
      <c r="E11" s="22">
        <v>7350237</v>
      </c>
      <c r="F11" s="22">
        <f>'Dane - 31 lipca 2021 r'!Z13</f>
        <v>27490381</v>
      </c>
      <c r="G11" s="22">
        <f>F11/'Dane - 31 lipca 2021 r'!$B$1</f>
        <v>6004626.4907605611</v>
      </c>
      <c r="H11" s="18">
        <f t="shared" si="0"/>
        <v>0.81692964332450246</v>
      </c>
      <c r="I11" s="22">
        <f>'Dane - 31 lipca 2021 r'!AK13</f>
        <v>26835697.870000001</v>
      </c>
      <c r="J11" s="22">
        <f>I11/'Dane - 31 lipca 2021 r'!$B$1</f>
        <v>5861626.3749945397</v>
      </c>
      <c r="K11" s="18">
        <f t="shared" si="3"/>
        <v>0.79747447259109328</v>
      </c>
      <c r="L11" s="22">
        <f>'Dane - 31 lipca 2021 r'!AQ13</f>
        <v>26835697.870000001</v>
      </c>
      <c r="M11" s="22">
        <f>L11/'Dane - 31 lipca 2021 r'!$B$1</f>
        <v>5861626.3749945397</v>
      </c>
      <c r="N11" s="18">
        <f t="shared" si="1"/>
        <v>0.79747447259109328</v>
      </c>
      <c r="O11" s="23">
        <f>'Dane - 31 lipca 2021 r'!X13</f>
        <v>154</v>
      </c>
      <c r="P11" s="227"/>
      <c r="R11" s="230">
        <v>0.5</v>
      </c>
    </row>
    <row r="12" spans="1:18" ht="12.5" x14ac:dyDescent="0.25">
      <c r="A12" s="20" t="s">
        <v>73</v>
      </c>
      <c r="B12" s="21" t="s">
        <v>91</v>
      </c>
      <c r="C12" s="2" t="s">
        <v>92</v>
      </c>
      <c r="D12" s="22">
        <v>940000</v>
      </c>
      <c r="E12" s="22">
        <v>705000</v>
      </c>
      <c r="F12" s="22">
        <f>'Dane - 31 lipca 2021 r'!Z14</f>
        <v>2025000</v>
      </c>
      <c r="G12" s="22">
        <f>F12/'Dane - 31 lipca 2021 r'!$B$1</f>
        <v>442313.57301996421</v>
      </c>
      <c r="H12" s="18">
        <f t="shared" si="0"/>
        <v>0.62739513903541022</v>
      </c>
      <c r="I12" s="22">
        <f>'Dane - 31 lipca 2021 r'!AK14</f>
        <v>212737.2</v>
      </c>
      <c r="J12" s="22">
        <f>I12/'Dane - 31 lipca 2021 r'!$B$1</f>
        <v>46467.432615438389</v>
      </c>
      <c r="K12" s="18">
        <f t="shared" si="3"/>
        <v>6.5911251936792037E-2</v>
      </c>
      <c r="L12" s="22">
        <f>'Dane - 31 lipca 2021 r'!AQ14</f>
        <v>212737.2</v>
      </c>
      <c r="M12" s="22">
        <f>L12/'Dane - 31 lipca 2021 r'!$B$1</f>
        <v>46467.432615438389</v>
      </c>
      <c r="N12" s="18">
        <f t="shared" si="1"/>
        <v>6.5911251936792037E-2</v>
      </c>
      <c r="O12" s="23">
        <f>'Dane - 31 lipca 2021 r'!X14</f>
        <v>3</v>
      </c>
      <c r="P12" s="227"/>
      <c r="R12" s="230">
        <v>0.75</v>
      </c>
    </row>
    <row r="13" spans="1:18" ht="12.5" x14ac:dyDescent="0.25">
      <c r="A13" s="20" t="s">
        <v>73</v>
      </c>
      <c r="B13" s="21" t="s">
        <v>93</v>
      </c>
      <c r="C13" s="2" t="s">
        <v>94</v>
      </c>
      <c r="D13" s="22">
        <v>20738008</v>
      </c>
      <c r="E13" s="22">
        <v>15553506</v>
      </c>
      <c r="F13" s="22">
        <f>'Dane - 31 lipca 2021 r'!Z15</f>
        <v>29002556.3675</v>
      </c>
      <c r="G13" s="22">
        <f>F13/'Dane - 31 lipca 2021 r'!$B$1</f>
        <v>6334925.5968502909</v>
      </c>
      <c r="H13" s="18">
        <f t="shared" si="0"/>
        <v>0.40729888147728821</v>
      </c>
      <c r="I13" s="22">
        <f>'Dane - 31 lipca 2021 r'!AK15</f>
        <v>20774395.84</v>
      </c>
      <c r="J13" s="22">
        <f>I13/'Dane - 31 lipca 2021 r'!$B$1</f>
        <v>4537677.6549735703</v>
      </c>
      <c r="K13" s="18">
        <f t="shared" si="3"/>
        <v>0.29174628890576637</v>
      </c>
      <c r="L13" s="22">
        <f>'Dane - 31 lipca 2021 r'!AQ15</f>
        <v>12596607.32</v>
      </c>
      <c r="M13" s="22">
        <f>L13/'Dane - 31 lipca 2021 r'!$B$1</f>
        <v>2751432.2921672272</v>
      </c>
      <c r="N13" s="18">
        <f t="shared" si="1"/>
        <v>0.17690109819401667</v>
      </c>
      <c r="O13" s="23">
        <f>'Dane - 31 lipca 2021 r'!X15</f>
        <v>182</v>
      </c>
      <c r="P13" s="227"/>
      <c r="R13" s="230">
        <v>0.75</v>
      </c>
    </row>
    <row r="14" spans="1:18" ht="12.5" x14ac:dyDescent="0.25">
      <c r="A14" s="20" t="s">
        <v>73</v>
      </c>
      <c r="B14" s="21" t="s">
        <v>95</v>
      </c>
      <c r="C14" s="2" t="s">
        <v>96</v>
      </c>
      <c r="D14" s="22">
        <v>8397338</v>
      </c>
      <c r="E14" s="22">
        <v>6298003</v>
      </c>
      <c r="F14" s="22">
        <f>'Dane - 31 lipca 2021 r'!Z16</f>
        <v>21011631.972499996</v>
      </c>
      <c r="G14" s="22">
        <f>F14/'Dane - 31 lipca 2021 r'!$B$1</f>
        <v>4589496.302586169</v>
      </c>
      <c r="H14" s="18">
        <f t="shared" si="0"/>
        <v>0.72872247005696389</v>
      </c>
      <c r="I14" s="22">
        <f>'Dane - 31 lipca 2021 r'!AK16</f>
        <v>15525178</v>
      </c>
      <c r="J14" s="22">
        <f>I14/'Dane - 31 lipca 2021 r'!$B$1</f>
        <v>3391109.6063955268</v>
      </c>
      <c r="K14" s="18">
        <f t="shared" si="3"/>
        <v>0.53844204367567416</v>
      </c>
      <c r="L14" s="22">
        <f>'Dane - 31 lipca 2021 r'!AQ16</f>
        <v>10758316.699999999</v>
      </c>
      <c r="M14" s="22">
        <f>L14/'Dane - 31 lipca 2021 r'!$B$1</f>
        <v>2349900.98728758</v>
      </c>
      <c r="N14" s="18">
        <f t="shared" si="1"/>
        <v>0.37311842933189776</v>
      </c>
      <c r="O14" s="23">
        <f>'Dane - 31 lipca 2021 r'!X16</f>
        <v>277</v>
      </c>
      <c r="P14" s="227"/>
      <c r="R14" s="230">
        <v>0.75</v>
      </c>
    </row>
    <row r="15" spans="1:18" ht="12.5" x14ac:dyDescent="0.25">
      <c r="A15" s="40" t="s">
        <v>73</v>
      </c>
      <c r="B15" s="41" t="s">
        <v>97</v>
      </c>
      <c r="C15" s="42" t="s">
        <v>98</v>
      </c>
      <c r="D15" s="43">
        <v>77640920</v>
      </c>
      <c r="E15" s="43">
        <v>49480690</v>
      </c>
      <c r="F15" s="43">
        <f>'Dane - 31 lipca 2021 r'!Z17</f>
        <v>216439862.5</v>
      </c>
      <c r="G15" s="43">
        <f>F15/'Dane - 31 lipca 2021 r'!$B$1</f>
        <v>47276192.062382601</v>
      </c>
      <c r="H15" s="44">
        <f t="shared" si="0"/>
        <v>0.95544730807882028</v>
      </c>
      <c r="I15" s="43">
        <f>'Dane - 31 lipca 2021 r'!AK17</f>
        <v>199129637.5</v>
      </c>
      <c r="J15" s="43">
        <f>I15/'Dane - 31 lipca 2021 r'!$B$1</f>
        <v>43495180.966318645</v>
      </c>
      <c r="K15" s="44">
        <f t="shared" si="3"/>
        <v>0.87903343640354736</v>
      </c>
      <c r="L15" s="43">
        <f>'Dane - 31 lipca 2021 r'!AQ17</f>
        <v>199129637.5</v>
      </c>
      <c r="M15" s="43">
        <f>L15/'Dane - 31 lipca 2021 r'!$B$1</f>
        <v>43495180.966318645</v>
      </c>
      <c r="N15" s="44">
        <f t="shared" si="1"/>
        <v>0.87903343640354736</v>
      </c>
      <c r="O15" s="45">
        <f>'Dane - 31 lipca 2021 r'!X17</f>
        <v>3848</v>
      </c>
      <c r="P15" s="227"/>
      <c r="R15" s="230">
        <v>0.5</v>
      </c>
    </row>
    <row r="16" spans="1:18" ht="12.5" x14ac:dyDescent="0.25">
      <c r="A16" s="20" t="s">
        <v>73</v>
      </c>
      <c r="B16" s="21" t="s">
        <v>226</v>
      </c>
      <c r="C16" s="2" t="s">
        <v>98</v>
      </c>
      <c r="D16" s="22">
        <v>35000000</v>
      </c>
      <c r="E16" s="22">
        <v>17500000</v>
      </c>
      <c r="F16" s="22">
        <f>'Dane - 31 lipca 2021 r'!Z18</f>
        <v>75460750</v>
      </c>
      <c r="G16" s="22">
        <f>F16/'Dane - 31 lipca 2021 r'!$B$1</f>
        <v>16482624.175440131</v>
      </c>
      <c r="H16" s="18">
        <f t="shared" si="0"/>
        <v>0.94186423859657886</v>
      </c>
      <c r="I16" s="22">
        <f>'Dane - 31 lipca 2021 r'!AK18</f>
        <v>75460750</v>
      </c>
      <c r="J16" s="22">
        <f>I16/'Dane - 31 lipca 2021 r'!$B$1</f>
        <v>16482624.175440131</v>
      </c>
      <c r="K16" s="18">
        <f t="shared" si="3"/>
        <v>0.94186423859657886</v>
      </c>
      <c r="L16" s="22">
        <f>'Dane - 31 lipca 2021 r'!AQ18</f>
        <v>75460750</v>
      </c>
      <c r="M16" s="22">
        <f>L16/'Dane - 31 lipca 2021 r'!$B$1</f>
        <v>16482624.175440131</v>
      </c>
      <c r="N16" s="18">
        <f t="shared" si="1"/>
        <v>0.94186423859657886</v>
      </c>
      <c r="O16" s="23">
        <f>'Dane - 31 lipca 2021 r'!X18</f>
        <v>2646</v>
      </c>
      <c r="P16" s="227"/>
      <c r="R16" s="230">
        <v>0.75</v>
      </c>
    </row>
    <row r="17" spans="1:18" ht="12.5" x14ac:dyDescent="0.25">
      <c r="A17" s="20" t="s">
        <v>73</v>
      </c>
      <c r="B17" s="21" t="s">
        <v>227</v>
      </c>
      <c r="C17" s="2" t="s">
        <v>225</v>
      </c>
      <c r="D17" s="22">
        <v>42640920</v>
      </c>
      <c r="E17" s="22">
        <v>31980690</v>
      </c>
      <c r="F17" s="22">
        <f>'Dane - 31 lipca 2021 r'!Z19</f>
        <v>140979112.5</v>
      </c>
      <c r="G17" s="22">
        <f>F17/'Dane - 31 lipca 2021 r'!$B$1</f>
        <v>30793567.886942469</v>
      </c>
      <c r="H17" s="18">
        <f t="shared" si="0"/>
        <v>0.96288003438770298</v>
      </c>
      <c r="I17" s="22">
        <f>'Dane - 31 lipca 2021 r'!AK19</f>
        <v>123668887.5</v>
      </c>
      <c r="J17" s="22">
        <f>I17/'Dane - 31 lipca 2021 r'!$B$1</f>
        <v>27012556.790878512</v>
      </c>
      <c r="K17" s="18">
        <f t="shared" si="3"/>
        <v>0.8446520944632061</v>
      </c>
      <c r="L17" s="22">
        <f>'Dane - 31 lipca 2021 r'!AQ19</f>
        <v>123668887.5</v>
      </c>
      <c r="M17" s="22">
        <f>L17/'Dane - 31 lipca 2021 r'!$B$1</f>
        <v>27012556.790878512</v>
      </c>
      <c r="N17" s="18">
        <f t="shared" si="1"/>
        <v>0.8446520944632061</v>
      </c>
      <c r="O17" s="23">
        <f>'Dane - 31 lipca 2021 r'!X19</f>
        <v>1202</v>
      </c>
      <c r="P17" s="227"/>
      <c r="R17" s="230">
        <v>0.75</v>
      </c>
    </row>
    <row r="18" spans="1:18" ht="20" x14ac:dyDescent="0.25">
      <c r="A18" s="20" t="s">
        <v>73</v>
      </c>
      <c r="B18" s="21" t="s">
        <v>99</v>
      </c>
      <c r="C18" s="2" t="s">
        <v>100</v>
      </c>
      <c r="D18" s="22">
        <v>23413337</v>
      </c>
      <c r="E18" s="22">
        <v>17560003</v>
      </c>
      <c r="F18" s="22">
        <f>'Dane - 31 lipca 2021 r'!Z20</f>
        <v>64481470.390000001</v>
      </c>
      <c r="G18" s="22">
        <f>F18/'Dane - 31 lipca 2021 r'!$B$1</f>
        <v>14084459.042855272</v>
      </c>
      <c r="H18" s="18">
        <f t="shared" si="0"/>
        <v>0.8020761182589361</v>
      </c>
      <c r="I18" s="22">
        <f>'Dane - 31 lipca 2021 r'!AK20</f>
        <v>57360170.319999993</v>
      </c>
      <c r="J18" s="22">
        <f>I18/'Dane - 31 lipca 2021 r'!$B$1</f>
        <v>12528978.707789086</v>
      </c>
      <c r="K18" s="18">
        <f t="shared" si="3"/>
        <v>0.71349524870747949</v>
      </c>
      <c r="L18" s="22">
        <f>'Dane - 31 lipca 2021 r'!AQ20</f>
        <v>35711964.299999997</v>
      </c>
      <c r="M18" s="22">
        <f>L18/'Dane - 31 lipca 2021 r'!$B$1</f>
        <v>7800437.7921453845</v>
      </c>
      <c r="N18" s="18">
        <f t="shared" si="1"/>
        <v>0.4442161992879719</v>
      </c>
      <c r="O18" s="23">
        <f>'Dane - 31 lipca 2021 r'!X20</f>
        <v>388</v>
      </c>
      <c r="P18" s="227"/>
      <c r="R18" s="230">
        <v>0.75</v>
      </c>
    </row>
    <row r="19" spans="1:18" ht="12.5" x14ac:dyDescent="0.25">
      <c r="A19" s="20" t="s">
        <v>73</v>
      </c>
      <c r="B19" s="21" t="s">
        <v>101</v>
      </c>
      <c r="C19" s="2" t="s">
        <v>102</v>
      </c>
      <c r="D19" s="22">
        <v>40894000</v>
      </c>
      <c r="E19" s="22">
        <v>30670500</v>
      </c>
      <c r="F19" s="22">
        <f>'Dane - 31 lipca 2021 r'!Z21</f>
        <v>66141381.932500005</v>
      </c>
      <c r="G19" s="22">
        <f>F19/'Dane - 31 lipca 2021 r'!$B$1</f>
        <v>14447027.638045521</v>
      </c>
      <c r="H19" s="18">
        <f t="shared" si="0"/>
        <v>0.471039847346653</v>
      </c>
      <c r="I19" s="22">
        <f>'Dane - 31 lipca 2021 r'!AK21</f>
        <v>5788964.2699999996</v>
      </c>
      <c r="J19" s="22">
        <f>I19/'Dane - 31 lipca 2021 r'!$B$1</f>
        <v>1264462.9483203006</v>
      </c>
      <c r="K19" s="18">
        <f t="shared" si="3"/>
        <v>4.1227334028473631E-2</v>
      </c>
      <c r="L19" s="22">
        <f>'Dane - 31 lipca 2021 r'!AQ21</f>
        <v>149449.99</v>
      </c>
      <c r="M19" s="22">
        <f>L19/'Dane - 31 lipca 2021 r'!$B$1</f>
        <v>32643.831636887859</v>
      </c>
      <c r="N19" s="18">
        <f t="shared" si="1"/>
        <v>1.0643397283020446E-3</v>
      </c>
      <c r="O19" s="23">
        <f>'Dane - 31 lipca 2021 r'!X21</f>
        <v>10</v>
      </c>
      <c r="P19" s="227"/>
      <c r="R19" s="230">
        <v>0.75</v>
      </c>
    </row>
    <row r="20" spans="1:18" ht="12.5" x14ac:dyDescent="0.25">
      <c r="A20" s="20" t="s">
        <v>73</v>
      </c>
      <c r="B20" s="21" t="s">
        <v>103</v>
      </c>
      <c r="C20" s="2" t="s">
        <v>104</v>
      </c>
      <c r="D20" s="22">
        <v>7206667</v>
      </c>
      <c r="E20" s="22">
        <v>5405000</v>
      </c>
      <c r="F20" s="22">
        <f>'Dane - 31 lipca 2021 r'!Z22</f>
        <v>25832787</v>
      </c>
      <c r="G20" s="22">
        <f>F20/'Dane - 31 lipca 2021 r'!$B$1</f>
        <v>5642564.1081647808</v>
      </c>
      <c r="H20" s="18">
        <f t="shared" si="0"/>
        <v>1.043952656459719</v>
      </c>
      <c r="I20" s="22">
        <f>'Dane - 31 lipca 2021 r'!AK22</f>
        <v>13370854.539999999</v>
      </c>
      <c r="J20" s="22">
        <f>I20/'Dane - 31 lipca 2021 r'!$B$1</f>
        <v>2920548.368354375</v>
      </c>
      <c r="K20" s="18">
        <f t="shared" si="3"/>
        <v>0.54034197379359394</v>
      </c>
      <c r="L20" s="22">
        <f>'Dane - 31 lipca 2021 r'!AQ22</f>
        <v>1800086.14</v>
      </c>
      <c r="M20" s="22">
        <f>L20/'Dane - 31 lipca 2021 r'!$B$1</f>
        <v>393186.43571709405</v>
      </c>
      <c r="N20" s="18">
        <f t="shared" si="1"/>
        <v>7.2744946478648292E-2</v>
      </c>
      <c r="O20" s="23">
        <f>'Dane - 31 lipca 2021 r'!X22</f>
        <v>6</v>
      </c>
      <c r="P20" s="227"/>
      <c r="R20" s="230" t="e">
        <v>#DIV/0!</v>
      </c>
    </row>
    <row r="21" spans="1:18" ht="12.5" x14ac:dyDescent="0.25">
      <c r="A21" s="20" t="s">
        <v>73</v>
      </c>
      <c r="B21" s="21" t="s">
        <v>105</v>
      </c>
      <c r="C21" s="2" t="s">
        <v>106</v>
      </c>
      <c r="D21" s="22">
        <v>2000000</v>
      </c>
      <c r="E21" s="22">
        <v>1000000</v>
      </c>
      <c r="F21" s="22">
        <f>'Dane - 31 lipca 2021 r'!Z23</f>
        <v>0</v>
      </c>
      <c r="G21" s="22">
        <f>F21/'Dane - 31 lipca 2021 r'!$B$1</f>
        <v>0</v>
      </c>
      <c r="H21" s="18">
        <v>0</v>
      </c>
      <c r="I21" s="22">
        <f>'Dane - 31 lipca 2021 r'!AK23</f>
        <v>0</v>
      </c>
      <c r="J21" s="22">
        <f>I21/'Dane - 31 lipca 2021 r'!$B$1</f>
        <v>0</v>
      </c>
      <c r="K21" s="18">
        <v>0</v>
      </c>
      <c r="L21" s="22">
        <f>'Dane - 31 lipca 2021 r'!AQ23</f>
        <v>0</v>
      </c>
      <c r="M21" s="22">
        <f>L21/'Dane - 31 lipca 2021 r'!$B$1</f>
        <v>0</v>
      </c>
      <c r="N21" s="18">
        <v>0</v>
      </c>
      <c r="O21" s="23">
        <f>'Dane - 31 lipca 2021 r'!X23</f>
        <v>0</v>
      </c>
      <c r="P21" s="227"/>
      <c r="R21" s="230">
        <v>0.75</v>
      </c>
    </row>
    <row r="22" spans="1:18" ht="12.5" x14ac:dyDescent="0.25">
      <c r="A22" s="20" t="s">
        <v>73</v>
      </c>
      <c r="B22" s="21" t="s">
        <v>107</v>
      </c>
      <c r="C22" s="2" t="s">
        <v>108</v>
      </c>
      <c r="D22" s="22">
        <v>2350000</v>
      </c>
      <c r="E22" s="22">
        <v>1762500</v>
      </c>
      <c r="F22" s="22">
        <f>'Dane - 31 lipca 2021 r'!Z24</f>
        <v>5584992.5</v>
      </c>
      <c r="G22" s="22">
        <f>F22/'Dane - 31 lipca 2021 r'!$B$1</f>
        <v>1219910.1175134333</v>
      </c>
      <c r="H22" s="18">
        <f t="shared" si="0"/>
        <v>0.69214758440478485</v>
      </c>
      <c r="I22" s="22">
        <f>'Dane - 31 lipca 2021 r'!AK24</f>
        <v>2405795.31</v>
      </c>
      <c r="J22" s="22">
        <f>I22/'Dane - 31 lipca 2021 r'!$B$1</f>
        <v>525489.34297322098</v>
      </c>
      <c r="K22" s="18">
        <f t="shared" si="3"/>
        <v>0.29814998182877783</v>
      </c>
      <c r="L22" s="22">
        <f>'Dane - 31 lipca 2021 r'!AQ24</f>
        <v>216300</v>
      </c>
      <c r="M22" s="22">
        <f>L22/'Dane - 31 lipca 2021 r'!$B$1</f>
        <v>47245.642392206544</v>
      </c>
      <c r="N22" s="18">
        <f t="shared" si="1"/>
        <v>2.6806038236712931E-2</v>
      </c>
      <c r="O22" s="23">
        <f>'Dane - 31 lipca 2021 r'!X24</f>
        <v>47</v>
      </c>
      <c r="P22" s="227"/>
      <c r="R22" s="230">
        <v>0.75</v>
      </c>
    </row>
    <row r="23" spans="1:18" ht="11" thickBot="1" x14ac:dyDescent="0.3">
      <c r="A23" s="24" t="s">
        <v>73</v>
      </c>
      <c r="B23" s="25" t="s">
        <v>109</v>
      </c>
      <c r="C23" s="3" t="s">
        <v>110</v>
      </c>
      <c r="D23" s="26">
        <v>1504000</v>
      </c>
      <c r="E23" s="26">
        <v>1128000</v>
      </c>
      <c r="F23" s="22">
        <f>'Dane - 31 lipca 2021 r'!Z25</f>
        <v>3030020.95</v>
      </c>
      <c r="G23" s="22">
        <f>F23/'Dane - 31 lipca 2021 r'!$B$1</f>
        <v>661836.73714560317</v>
      </c>
      <c r="H23" s="27">
        <f t="shared" si="0"/>
        <v>0.58673469605106665</v>
      </c>
      <c r="I23" s="22">
        <f>'Dane - 31 lipca 2021 r'!AK25</f>
        <v>1005368.96</v>
      </c>
      <c r="J23" s="22">
        <f>I23/'Dane - 31 lipca 2021 r'!$B$1</f>
        <v>219599.17871652613</v>
      </c>
      <c r="K23" s="27">
        <f t="shared" si="3"/>
        <v>0.19468012297564374</v>
      </c>
      <c r="L23" s="22">
        <f>'Dane - 31 lipca 2021 r'!AQ25</f>
        <v>862316.21</v>
      </c>
      <c r="M23" s="22">
        <f>L23/'Dane - 31 lipca 2021 r'!$B$1</f>
        <v>188352.67353981914</v>
      </c>
      <c r="N23" s="27">
        <f t="shared" si="1"/>
        <v>0.16697932051402406</v>
      </c>
      <c r="O23" s="23">
        <f>'Dane - 31 lipca 2021 r'!X25</f>
        <v>10</v>
      </c>
      <c r="P23" s="227"/>
    </row>
    <row r="24" spans="1:18" ht="30.5" thickBot="1" x14ac:dyDescent="0.3">
      <c r="A24" s="254" t="s">
        <v>73</v>
      </c>
      <c r="B24" s="254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611303593.45749998</v>
      </c>
      <c r="G24" s="47">
        <f t="shared" si="4"/>
        <v>133524877.34426197</v>
      </c>
      <c r="H24" s="48">
        <f>G24/E24</f>
        <v>0.7936034554406538</v>
      </c>
      <c r="I24" s="47">
        <f t="shared" si="4"/>
        <v>468555670.7299999</v>
      </c>
      <c r="J24" s="47">
        <f t="shared" si="4"/>
        <v>102344954.50832206</v>
      </c>
      <c r="K24" s="48">
        <f t="shared" si="3"/>
        <v>0.60828597007665608</v>
      </c>
      <c r="L24" s="47">
        <f t="shared" si="4"/>
        <v>388758740.24000001</v>
      </c>
      <c r="M24" s="47">
        <f t="shared" si="4"/>
        <v>84915193.796688676</v>
      </c>
      <c r="N24" s="48">
        <f t="shared" si="1"/>
        <v>0.50469240306971785</v>
      </c>
      <c r="O24" s="49">
        <f t="shared" si="4"/>
        <v>5247</v>
      </c>
      <c r="P24" s="227"/>
    </row>
    <row r="25" spans="1:18" x14ac:dyDescent="0.25">
      <c r="A25" s="28" t="s">
        <v>111</v>
      </c>
      <c r="B25" s="29" t="s">
        <v>112</v>
      </c>
      <c r="C25" s="4" t="s">
        <v>113</v>
      </c>
      <c r="D25" s="30">
        <v>20064000</v>
      </c>
      <c r="E25" s="30">
        <v>15048000</v>
      </c>
      <c r="F25" s="30">
        <f>'Dane - 31 lipca 2021 r'!Z27</f>
        <v>34465422.482500002</v>
      </c>
      <c r="G25" s="30">
        <f>F25/'Dane - 31 lipca 2021 r'!$B$1</f>
        <v>7528160.0809270022</v>
      </c>
      <c r="H25" s="31">
        <f t="shared" si="0"/>
        <v>0.50027645407542543</v>
      </c>
      <c r="I25" s="30">
        <f>'Dane - 31 lipca 2021 r'!AK27</f>
        <v>17519398.48</v>
      </c>
      <c r="J25" s="30">
        <f>I25/'Dane - 31 lipca 2021 r'!$B$1</f>
        <v>3826700.1179502863</v>
      </c>
      <c r="K25" s="31">
        <f t="shared" si="3"/>
        <v>0.2542995825325815</v>
      </c>
      <c r="L25" s="30">
        <f>'Dane - 31 lipca 2021 r'!AQ27</f>
        <v>7233484.8799999999</v>
      </c>
      <c r="M25" s="30">
        <f>L25/'Dane - 31 lipca 2021 r'!$B$1</f>
        <v>1579984.4655104626</v>
      </c>
      <c r="N25" s="31">
        <f t="shared" si="1"/>
        <v>0.10499630951026466</v>
      </c>
      <c r="O25" s="32">
        <f>'Dane - 31 lipca 2021 r'!X27</f>
        <v>8</v>
      </c>
      <c r="P25" s="227"/>
    </row>
    <row r="26" spans="1:18" x14ac:dyDescent="0.25">
      <c r="A26" s="20" t="s">
        <v>111</v>
      </c>
      <c r="B26" s="21" t="s">
        <v>114</v>
      </c>
      <c r="C26" s="2" t="s">
        <v>115</v>
      </c>
      <c r="D26" s="22">
        <v>4000000</v>
      </c>
      <c r="E26" s="22">
        <v>3000000</v>
      </c>
      <c r="F26" s="30">
        <f>'Dane - 31 lipca 2021 r'!Z28</f>
        <v>6363905.3300000001</v>
      </c>
      <c r="G26" s="30">
        <f>F26/'Dane - 31 lipca 2021 r'!$B$1</f>
        <v>1390045.2863570836</v>
      </c>
      <c r="H26" s="18">
        <f t="shared" si="0"/>
        <v>0.46334842878569454</v>
      </c>
      <c r="I26" s="30">
        <f>'Dane - 31 lipca 2021 r'!AK28</f>
        <v>2840734.27</v>
      </c>
      <c r="J26" s="30">
        <f>I26/'Dane - 31 lipca 2021 r'!$B$1</f>
        <v>620491.51850072085</v>
      </c>
      <c r="K26" s="18">
        <f t="shared" si="3"/>
        <v>0.20683050616690696</v>
      </c>
      <c r="L26" s="30">
        <f>'Dane - 31 lipca 2021 r'!AQ28</f>
        <v>1032757.6</v>
      </c>
      <c r="M26" s="30">
        <f>L26/'Dane - 31 lipca 2021 r'!$B$1</f>
        <v>225581.58228124591</v>
      </c>
      <c r="N26" s="18">
        <f t="shared" si="1"/>
        <v>7.5193860760415301E-2</v>
      </c>
      <c r="O26" s="32">
        <f>'Dane - 31 lipca 2021 r'!X28</f>
        <v>12</v>
      </c>
      <c r="P26" s="227"/>
    </row>
    <row r="27" spans="1:18" x14ac:dyDescent="0.25">
      <c r="A27" s="40" t="s">
        <v>111</v>
      </c>
      <c r="B27" s="41" t="s">
        <v>116</v>
      </c>
      <c r="C27" s="42" t="s">
        <v>117</v>
      </c>
      <c r="D27" s="43">
        <v>121826600</v>
      </c>
      <c r="E27" s="43">
        <v>91369950</v>
      </c>
      <c r="F27" s="43">
        <f>SUM(F28:F30)</f>
        <v>273247161.80250001</v>
      </c>
      <c r="G27" s="43">
        <f t="shared" ref="G27:O27" si="5">SUM(G28:G30)</f>
        <v>59684409.113297805</v>
      </c>
      <c r="H27" s="44">
        <f t="shared" si="0"/>
        <v>0.65321704907683331</v>
      </c>
      <c r="I27" s="43">
        <f t="shared" si="5"/>
        <v>164697233.49000001</v>
      </c>
      <c r="J27" s="43">
        <f t="shared" si="5"/>
        <v>35974232.993316159</v>
      </c>
      <c r="K27" s="44">
        <f t="shared" si="3"/>
        <v>0.39372061594995028</v>
      </c>
      <c r="L27" s="43">
        <f t="shared" si="5"/>
        <v>95315218.809999987</v>
      </c>
      <c r="M27" s="43">
        <f t="shared" si="5"/>
        <v>20819365.429644842</v>
      </c>
      <c r="N27" s="44">
        <f t="shared" si="1"/>
        <v>0.22785790546722245</v>
      </c>
      <c r="O27" s="45">
        <f t="shared" si="5"/>
        <v>604</v>
      </c>
      <c r="P27" s="227"/>
    </row>
    <row r="28" spans="1:18" x14ac:dyDescent="0.25">
      <c r="A28" s="20" t="s">
        <v>111</v>
      </c>
      <c r="B28" s="21" t="s">
        <v>118</v>
      </c>
      <c r="C28" s="2" t="s">
        <v>119</v>
      </c>
      <c r="D28" s="22">
        <v>71561659</v>
      </c>
      <c r="E28" s="22">
        <v>53671244</v>
      </c>
      <c r="F28" s="22">
        <f>'Dane - 31 lipca 2021 r'!Z30</f>
        <v>177018488.54750001</v>
      </c>
      <c r="G28" s="22">
        <f>F28/'Dane - 31 lipca 2021 r'!$B$1</f>
        <v>38665521.066685602</v>
      </c>
      <c r="H28" s="18">
        <f t="shared" si="0"/>
        <v>0.72041410232052017</v>
      </c>
      <c r="I28" s="22">
        <f>'Dane - 31 lipca 2021 r'!AK30</f>
        <v>124402156.36</v>
      </c>
      <c r="J28" s="22">
        <f>I28/'Dane - 31 lipca 2021 r'!$B$1</f>
        <v>27172722.10912586</v>
      </c>
      <c r="K28" s="18">
        <f t="shared" si="3"/>
        <v>0.50628083278870639</v>
      </c>
      <c r="L28" s="22">
        <f>'Dane - 31 lipca 2021 r'!AQ30</f>
        <v>83399450.709999993</v>
      </c>
      <c r="M28" s="22">
        <f>L28/'Dane - 31 lipca 2021 r'!$B$1</f>
        <v>18216646.435280241</v>
      </c>
      <c r="N28" s="18">
        <f t="shared" si="1"/>
        <v>0.33941166773179771</v>
      </c>
      <c r="O28" s="23">
        <f>'Dane - 31 lipca 2021 r'!X30</f>
        <v>432</v>
      </c>
      <c r="P28" s="227"/>
    </row>
    <row r="29" spans="1:18" x14ac:dyDescent="0.25">
      <c r="A29" s="20" t="s">
        <v>111</v>
      </c>
      <c r="B29" s="21" t="s">
        <v>120</v>
      </c>
      <c r="C29" s="2" t="s">
        <v>121</v>
      </c>
      <c r="D29" s="22">
        <v>10462000</v>
      </c>
      <c r="E29" s="22">
        <v>7846500</v>
      </c>
      <c r="F29" s="22">
        <f>'Dane - 31 lipca 2021 r'!Z31</f>
        <v>16323367.645</v>
      </c>
      <c r="G29" s="22">
        <f>F29/'Dane - 31 lipca 2021 r'!$B$1</f>
        <v>3565455.341618977</v>
      </c>
      <c r="H29" s="18">
        <f t="shared" si="0"/>
        <v>0.45440073174268492</v>
      </c>
      <c r="I29" s="22">
        <f>'Dane - 31 lipca 2021 r'!AK31</f>
        <v>7334289.6300000008</v>
      </c>
      <c r="J29" s="22">
        <f>I29/'Dane - 31 lipca 2021 r'!$B$1</f>
        <v>1602002.8897820106</v>
      </c>
      <c r="K29" s="18">
        <f t="shared" si="3"/>
        <v>0.20416783148945525</v>
      </c>
      <c r="L29" s="22">
        <f>'Dane - 31 lipca 2021 r'!AQ31</f>
        <v>4525366.88</v>
      </c>
      <c r="M29" s="22">
        <f>L29/'Dane - 31 lipca 2021 r'!$B$1</f>
        <v>988459.84884889261</v>
      </c>
      <c r="N29" s="18">
        <f t="shared" si="1"/>
        <v>0.12597461911029026</v>
      </c>
      <c r="O29" s="23">
        <f>'Dane - 31 lipca 2021 r'!X31</f>
        <v>128</v>
      </c>
      <c r="P29" s="227"/>
    </row>
    <row r="30" spans="1:18" x14ac:dyDescent="0.25">
      <c r="A30" s="20" t="s">
        <v>111</v>
      </c>
      <c r="B30" s="21" t="s">
        <v>122</v>
      </c>
      <c r="C30" s="2" t="s">
        <v>123</v>
      </c>
      <c r="D30" s="22">
        <v>39802941</v>
      </c>
      <c r="E30" s="22">
        <v>29852206</v>
      </c>
      <c r="F30" s="22">
        <f>'Dane - 31 lipca 2021 r'!Z32</f>
        <v>79905305.609999999</v>
      </c>
      <c r="G30" s="22">
        <f>F30/'Dane - 31 lipca 2021 r'!$B$1</f>
        <v>17453432.704993229</v>
      </c>
      <c r="H30" s="18">
        <f t="shared" si="0"/>
        <v>0.58466140508990283</v>
      </c>
      <c r="I30" s="22">
        <f>'Dane - 31 lipca 2021 r'!AK32</f>
        <v>32960787.5</v>
      </c>
      <c r="J30" s="22">
        <f>I30/'Dane - 31 lipca 2021 r'!$B$1</f>
        <v>7199507.9944082834</v>
      </c>
      <c r="K30" s="18">
        <f t="shared" si="3"/>
        <v>0.24117172427418876</v>
      </c>
      <c r="L30" s="22">
        <f>'Dane - 31 lipca 2021 r'!AQ32</f>
        <v>7390401.2199999997</v>
      </c>
      <c r="M30" s="22">
        <f>L30/'Dane - 31 lipca 2021 r'!$B$1</f>
        <v>1614259.1455157048</v>
      </c>
      <c r="N30" s="18">
        <f t="shared" si="1"/>
        <v>5.407503705138926E-2</v>
      </c>
      <c r="O30" s="23">
        <f>'Dane - 31 lipca 2021 r'!X32</f>
        <v>44</v>
      </c>
      <c r="P30" s="227"/>
    </row>
    <row r="31" spans="1:18" x14ac:dyDescent="0.25">
      <c r="A31" s="20" t="s">
        <v>111</v>
      </c>
      <c r="B31" s="21" t="s">
        <v>124</v>
      </c>
      <c r="C31" s="2" t="s">
        <v>125</v>
      </c>
      <c r="D31" s="22">
        <v>0</v>
      </c>
      <c r="E31" s="22">
        <v>0</v>
      </c>
      <c r="F31" s="22">
        <f>'Dane - 31 lipca 2021 r'!Z33</f>
        <v>0</v>
      </c>
      <c r="G31" s="22">
        <f>F31/'Dane - 31 lipca 2021 r'!$B$1</f>
        <v>0</v>
      </c>
      <c r="H31" s="18">
        <v>0</v>
      </c>
      <c r="I31" s="22">
        <f>'Dane - 31 lipca 2021 r'!AK33</f>
        <v>0</v>
      </c>
      <c r="J31" s="22">
        <f>I31/'Dane - 31 lipca 2021 r'!$B$1</f>
        <v>0</v>
      </c>
      <c r="K31" s="18">
        <v>0</v>
      </c>
      <c r="L31" s="22">
        <f>'Dane - 31 lipca 2021 r'!AQ33</f>
        <v>0</v>
      </c>
      <c r="M31" s="22">
        <f>L31/'Dane - 31 lipca 2021 r'!$B$1</f>
        <v>0</v>
      </c>
      <c r="N31" s="18">
        <v>0</v>
      </c>
      <c r="O31" s="23">
        <f>'Dane - 31 lipca 2021 r'!X33</f>
        <v>0</v>
      </c>
      <c r="P31" s="227"/>
    </row>
    <row r="32" spans="1:18" x14ac:dyDescent="0.25">
      <c r="A32" s="20" t="s">
        <v>111</v>
      </c>
      <c r="B32" s="21" t="s">
        <v>126</v>
      </c>
      <c r="C32" s="2" t="s">
        <v>127</v>
      </c>
      <c r="D32" s="22">
        <v>48674168</v>
      </c>
      <c r="E32" s="22">
        <v>36505626</v>
      </c>
      <c r="F32" s="22">
        <f>'Dane - 31 lipca 2021 r'!Z34</f>
        <v>157048981.88500002</v>
      </c>
      <c r="G32" s="22">
        <f>F32/'Dane - 31 lipca 2021 r'!$B$1</f>
        <v>34303652.502075054</v>
      </c>
      <c r="H32" s="18">
        <f t="shared" si="0"/>
        <v>0.93968125631033017</v>
      </c>
      <c r="I32" s="22">
        <f>'Dane - 31 lipca 2021 r'!AK34</f>
        <v>157646523.12000003</v>
      </c>
      <c r="J32" s="22">
        <f>I32/'Dane - 31 lipca 2021 r'!$B$1</f>
        <v>34434171.31623783</v>
      </c>
      <c r="K32" s="18">
        <f t="shared" si="3"/>
        <v>0.94325656314557738</v>
      </c>
      <c r="L32" s="22">
        <f>'Dane - 31 lipca 2021 r'!AQ34</f>
        <v>157646523.12</v>
      </c>
      <c r="M32" s="22">
        <f>L32/'Dane - 31 lipca 2021 r'!$B$1</f>
        <v>34434171.316237822</v>
      </c>
      <c r="N32" s="18">
        <f t="shared" si="1"/>
        <v>0.94325656314557715</v>
      </c>
      <c r="O32" s="23">
        <f>'Dane - 31 lipca 2021 r'!X34</f>
        <v>905</v>
      </c>
      <c r="P32" s="227"/>
    </row>
    <row r="33" spans="1:16" x14ac:dyDescent="0.25">
      <c r="A33" s="20" t="s">
        <v>111</v>
      </c>
      <c r="B33" s="21" t="s">
        <v>128</v>
      </c>
      <c r="C33" s="2" t="s">
        <v>129</v>
      </c>
      <c r="D33" s="22">
        <v>1880000</v>
      </c>
      <c r="E33" s="22">
        <v>1410000</v>
      </c>
      <c r="F33" s="22">
        <f>'Dane - 31 lipca 2021 r'!Z35</f>
        <v>5595105.1750000007</v>
      </c>
      <c r="G33" s="22">
        <f>F33/'Dane - 31 lipca 2021 r'!$B$1</f>
        <v>1222118.9932724654</v>
      </c>
      <c r="H33" s="18">
        <f t="shared" si="0"/>
        <v>0.86675105905848615</v>
      </c>
      <c r="I33" s="22">
        <f>'Dane - 31 lipca 2021 r'!AK35</f>
        <v>3078020.61</v>
      </c>
      <c r="J33" s="22">
        <f>I33/'Dane - 31 lipca 2021 r'!$B$1</f>
        <v>672321.13275959983</v>
      </c>
      <c r="K33" s="18">
        <f t="shared" si="3"/>
        <v>0.4768234984110637</v>
      </c>
      <c r="L33" s="22">
        <f>'Dane - 31 lipca 2021 r'!AQ35</f>
        <v>1840467.76</v>
      </c>
      <c r="M33" s="22">
        <f>L33/'Dane - 31 lipca 2021 r'!$B$1</f>
        <v>402006.84985365428</v>
      </c>
      <c r="N33" s="18">
        <f t="shared" si="1"/>
        <v>0.28511124103096047</v>
      </c>
      <c r="O33" s="23">
        <f>'Dane - 31 lipca 2021 r'!X35</f>
        <v>11</v>
      </c>
      <c r="P33" s="227"/>
    </row>
    <row r="34" spans="1:16" x14ac:dyDescent="0.25">
      <c r="A34" s="24" t="s">
        <v>111</v>
      </c>
      <c r="B34" s="25" t="s">
        <v>130</v>
      </c>
      <c r="C34" s="3" t="s">
        <v>131</v>
      </c>
      <c r="D34" s="22">
        <v>940000</v>
      </c>
      <c r="E34" s="22">
        <v>0</v>
      </c>
      <c r="F34" s="22">
        <f>'Dane - 31 lipca 2021 r'!Z36</f>
        <v>0</v>
      </c>
      <c r="G34" s="22">
        <f>F34/'Dane - 31 lipca 2021 r'!$B$1</f>
        <v>0</v>
      </c>
      <c r="H34" s="27">
        <v>0</v>
      </c>
      <c r="I34" s="22">
        <f>'Dane - 31 lipca 2021 r'!AK36</f>
        <v>0</v>
      </c>
      <c r="J34" s="22">
        <f>I34/'Dane - 31 lipca 2021 r'!$B$1</f>
        <v>0</v>
      </c>
      <c r="K34" s="27">
        <v>0</v>
      </c>
      <c r="L34" s="22">
        <f>'Dane - 31 lipca 2021 r'!AQ36</f>
        <v>0</v>
      </c>
      <c r="M34" s="22">
        <f>L34/'Dane - 31 lipca 2021 r'!$B$1</f>
        <v>0</v>
      </c>
      <c r="N34" s="27">
        <v>0</v>
      </c>
      <c r="O34" s="23">
        <f>'Dane - 31 lipca 2021 r'!X36</f>
        <v>0</v>
      </c>
      <c r="P34" s="227"/>
    </row>
    <row r="35" spans="1:16" ht="11" thickBot="1" x14ac:dyDescent="0.3">
      <c r="A35" s="216" t="s">
        <v>111</v>
      </c>
      <c r="B35" s="25" t="s">
        <v>228</v>
      </c>
      <c r="C35" s="3" t="s">
        <v>229</v>
      </c>
      <c r="D35" s="226">
        <v>14000000</v>
      </c>
      <c r="E35" s="226">
        <v>10500000</v>
      </c>
      <c r="F35" s="22">
        <f>'Dane - 31 lipca 2021 r'!Z37</f>
        <v>43552226.009999998</v>
      </c>
      <c r="G35" s="22">
        <f>F35/'Dane - 31 lipca 2021 r'!$B$1</f>
        <v>9512958.3701017871</v>
      </c>
      <c r="H35" s="27">
        <f t="shared" si="0"/>
        <v>0.90599603524778927</v>
      </c>
      <c r="I35" s="22">
        <f>'Dane - 31 lipca 2021 r'!AK37</f>
        <v>43552223.319999993</v>
      </c>
      <c r="J35" s="22">
        <f>I35/'Dane - 31 lipca 2021 r'!$B$1</f>
        <v>9512957.7825346198</v>
      </c>
      <c r="K35" s="27">
        <f t="shared" si="3"/>
        <v>0.90599597928901143</v>
      </c>
      <c r="L35" s="22">
        <f>'Dane - 31 lipca 2021 r'!AQ37</f>
        <v>43552223.32</v>
      </c>
      <c r="M35" s="22">
        <f>L35/'Dane - 31 lipca 2021 r'!$B$1</f>
        <v>9512957.7825346217</v>
      </c>
      <c r="N35" s="27">
        <f t="shared" si="1"/>
        <v>0.90599597928901154</v>
      </c>
      <c r="O35" s="23">
        <f>'Dane - 31 lipca 2021 r'!X37</f>
        <v>711</v>
      </c>
      <c r="P35" s="227"/>
    </row>
    <row r="36" spans="1:16" ht="20.5" thickBot="1" x14ac:dyDescent="0.3">
      <c r="A36" s="254" t="s">
        <v>111</v>
      </c>
      <c r="B36" s="254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520272802.68500006</v>
      </c>
      <c r="G36" s="47">
        <f t="shared" si="6"/>
        <v>113641344.34603119</v>
      </c>
      <c r="H36" s="48">
        <f t="shared" si="0"/>
        <v>0.72000741050200368</v>
      </c>
      <c r="I36" s="47">
        <f>SUM(I31:I34)+SUM(I25:I27)+I35</f>
        <v>389334133.29000002</v>
      </c>
      <c r="J36" s="47">
        <f>SUM(J31:J34)+SUM(J25:J27)+J35</f>
        <v>85040874.861299202</v>
      </c>
      <c r="K36" s="48">
        <f t="shared" si="3"/>
        <v>0.53880091306617295</v>
      </c>
      <c r="L36" s="47">
        <f>SUM(L31:L34)+SUM(L25:L27)+L35</f>
        <v>306620675.49000001</v>
      </c>
      <c r="M36" s="47">
        <f>SUM(M31:M34)+SUM(M25:M27)+M35</f>
        <v>66974067.426062651</v>
      </c>
      <c r="N36" s="48">
        <f t="shared" si="1"/>
        <v>0.4243334601128384</v>
      </c>
      <c r="O36" s="49">
        <f>SUM(O31:O34)+SUM(O25:O27)+O35</f>
        <v>2251</v>
      </c>
      <c r="P36" s="227"/>
    </row>
    <row r="37" spans="1:16" x14ac:dyDescent="0.25">
      <c r="A37" s="34" t="s">
        <v>132</v>
      </c>
      <c r="B37" s="35">
        <v>3.1</v>
      </c>
      <c r="C37" s="36" t="s">
        <v>133</v>
      </c>
      <c r="D37" s="37">
        <v>20531936</v>
      </c>
      <c r="E37" s="37">
        <v>16193028</v>
      </c>
      <c r="F37" s="37">
        <f t="shared" ref="F37:O37" si="7">SUM(F38:F39)</f>
        <v>57818725.420000002</v>
      </c>
      <c r="G37" s="37">
        <f t="shared" si="7"/>
        <v>12629139.273076756</v>
      </c>
      <c r="H37" s="38">
        <f t="shared" si="0"/>
        <v>0.77991214941867304</v>
      </c>
      <c r="I37" s="37">
        <f t="shared" si="7"/>
        <v>20125978.34</v>
      </c>
      <c r="J37" s="37">
        <f t="shared" si="7"/>
        <v>4396046.1185618807</v>
      </c>
      <c r="K37" s="38">
        <f t="shared" si="3"/>
        <v>0.27147770747767996</v>
      </c>
      <c r="L37" s="37">
        <f t="shared" si="7"/>
        <v>20125978.34</v>
      </c>
      <c r="M37" s="37">
        <f t="shared" si="7"/>
        <v>4396046.1185618807</v>
      </c>
      <c r="N37" s="38">
        <f t="shared" si="1"/>
        <v>0.27147770747767996</v>
      </c>
      <c r="O37" s="39">
        <f t="shared" si="7"/>
        <v>51</v>
      </c>
      <c r="P37" s="227"/>
    </row>
    <row r="38" spans="1:16" x14ac:dyDescent="0.25">
      <c r="A38" s="20" t="s">
        <v>132</v>
      </c>
      <c r="B38" s="21" t="s">
        <v>134</v>
      </c>
      <c r="C38" s="2" t="s">
        <v>133</v>
      </c>
      <c r="D38" s="22">
        <v>9103367</v>
      </c>
      <c r="E38" s="22">
        <v>8193030</v>
      </c>
      <c r="F38" s="22">
        <f>'Dane - 31 lipca 2021 r'!Z40</f>
        <v>25468344.419999998</v>
      </c>
      <c r="G38" s="22">
        <f>F38/'Dane - 31 lipca 2021 r'!$B$1</f>
        <v>5562960.2070682803</v>
      </c>
      <c r="H38" s="18">
        <f t="shared" si="0"/>
        <v>0.67898692023198748</v>
      </c>
      <c r="I38" s="22">
        <f>'Dane - 31 lipca 2021 r'!AK40</f>
        <v>20117018.34</v>
      </c>
      <c r="J38" s="22">
        <f>I38/'Dane - 31 lipca 2021 r'!$B$1</f>
        <v>4394089.0175178023</v>
      </c>
      <c r="K38" s="18">
        <f t="shared" si="3"/>
        <v>0.5363203866601004</v>
      </c>
      <c r="L38" s="22">
        <f>'Dane - 31 lipca 2021 r'!AQ40</f>
        <v>20117018.34</v>
      </c>
      <c r="M38" s="22">
        <f>L38/'Dane - 31 lipca 2021 r'!$B$1</f>
        <v>4394089.0175178023</v>
      </c>
      <c r="N38" s="18">
        <f t="shared" si="1"/>
        <v>0.5363203866601004</v>
      </c>
      <c r="O38" s="23">
        <f>'Dane - 31 lipca 2021 r'!X40</f>
        <v>48</v>
      </c>
      <c r="P38" s="227"/>
    </row>
    <row r="39" spans="1:16" x14ac:dyDescent="0.25">
      <c r="A39" s="20" t="s">
        <v>132</v>
      </c>
      <c r="B39" s="21" t="s">
        <v>135</v>
      </c>
      <c r="C39" s="2" t="s">
        <v>136</v>
      </c>
      <c r="D39" s="22">
        <v>11428569</v>
      </c>
      <c r="E39" s="22">
        <v>7999998</v>
      </c>
      <c r="F39" s="22">
        <f>'Dane - 31 lipca 2021 r'!Z41</f>
        <v>32350381</v>
      </c>
      <c r="G39" s="22">
        <f>F39/'Dane - 31 lipca 2021 r'!$B$1</f>
        <v>7066179.0660084756</v>
      </c>
      <c r="H39" s="18">
        <f t="shared" si="0"/>
        <v>0.88327260406921049</v>
      </c>
      <c r="I39" s="22">
        <f>'Dane - 31 lipca 2021 r'!AK41</f>
        <v>8960</v>
      </c>
      <c r="J39" s="22">
        <f>I39/'Dane - 31 lipca 2021 r'!$B$1</f>
        <v>1957.1010440784589</v>
      </c>
      <c r="K39" s="18">
        <f t="shared" si="3"/>
        <v>2.4463769166923027E-4</v>
      </c>
      <c r="L39" s="22">
        <f>'Dane - 31 lipca 2021 r'!AQ41</f>
        <v>8960</v>
      </c>
      <c r="M39" s="22">
        <f>L39/'Dane - 31 lipca 2021 r'!$B$1</f>
        <v>1957.1010440784589</v>
      </c>
      <c r="N39" s="18">
        <f t="shared" si="1"/>
        <v>2.4463769166923027E-4</v>
      </c>
      <c r="O39" s="23">
        <f>'Dane - 31 lipca 2021 r'!X41</f>
        <v>3</v>
      </c>
      <c r="P39" s="227"/>
    </row>
    <row r="40" spans="1:16" ht="11" thickBot="1" x14ac:dyDescent="0.3">
      <c r="A40" s="24" t="s">
        <v>132</v>
      </c>
      <c r="B40" s="25" t="s">
        <v>137</v>
      </c>
      <c r="C40" s="3" t="s">
        <v>138</v>
      </c>
      <c r="D40" s="26">
        <v>9292889</v>
      </c>
      <c r="E40" s="26">
        <v>7434311</v>
      </c>
      <c r="F40" s="22">
        <f>'Dane - 31 lipca 2021 r'!Z42</f>
        <v>32664050.291999999</v>
      </c>
      <c r="G40" s="22">
        <f>F40/'Dane - 31 lipca 2021 r'!$B$1</f>
        <v>7134692.7377571976</v>
      </c>
      <c r="H40" s="27">
        <f t="shared" si="0"/>
        <v>0.95969791117928716</v>
      </c>
      <c r="I40" s="22">
        <f>'Dane - 31 lipca 2021 r'!AK42</f>
        <v>27098294.66</v>
      </c>
      <c r="J40" s="22">
        <f>I40/'Dane - 31 lipca 2021 r'!$B$1</f>
        <v>5918984.4611419337</v>
      </c>
      <c r="K40" s="27">
        <f t="shared" si="3"/>
        <v>0.79617122032451071</v>
      </c>
      <c r="L40" s="22">
        <f>'Dane - 31 lipca 2021 r'!AQ42</f>
        <v>24135090.280000001</v>
      </c>
      <c r="M40" s="22">
        <f>L40/'Dane - 31 lipca 2021 r'!$B$1</f>
        <v>5271742.2305709673</v>
      </c>
      <c r="N40" s="27">
        <f t="shared" si="1"/>
        <v>0.70910972524164884</v>
      </c>
      <c r="O40" s="23">
        <f>'Dane - 31 lipca 2021 r'!X42</f>
        <v>4</v>
      </c>
      <c r="P40" s="227"/>
    </row>
    <row r="41" spans="1:16" ht="11" thickBot="1" x14ac:dyDescent="0.3">
      <c r="A41" s="254" t="s">
        <v>132</v>
      </c>
      <c r="B41" s="254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90482775.711999997</v>
      </c>
      <c r="G41" s="47">
        <f t="shared" si="8"/>
        <v>19763832.010833953</v>
      </c>
      <c r="H41" s="48">
        <f t="shared" si="0"/>
        <v>0.83648150182438885</v>
      </c>
      <c r="I41" s="47">
        <f t="shared" si="8"/>
        <v>47224273</v>
      </c>
      <c r="J41" s="47">
        <f t="shared" si="8"/>
        <v>10315030.579703815</v>
      </c>
      <c r="K41" s="48">
        <f t="shared" si="3"/>
        <v>0.43657182807187112</v>
      </c>
      <c r="L41" s="47">
        <f t="shared" si="8"/>
        <v>44261068.620000005</v>
      </c>
      <c r="M41" s="47">
        <f t="shared" si="8"/>
        <v>9667788.349132847</v>
      </c>
      <c r="N41" s="48">
        <f t="shared" si="1"/>
        <v>0.40917804366936317</v>
      </c>
      <c r="O41" s="49">
        <f t="shared" si="8"/>
        <v>55</v>
      </c>
      <c r="P41" s="227"/>
    </row>
    <row r="42" spans="1:16" x14ac:dyDescent="0.25">
      <c r="A42" s="28" t="s">
        <v>139</v>
      </c>
      <c r="B42" s="29" t="s">
        <v>140</v>
      </c>
      <c r="C42" s="4" t="s">
        <v>141</v>
      </c>
      <c r="D42" s="30">
        <v>25000</v>
      </c>
      <c r="E42" s="30">
        <v>21250</v>
      </c>
      <c r="F42" s="30">
        <f>'Dane - 31 lipca 2021 r'!Z44</f>
        <v>84839.35</v>
      </c>
      <c r="G42" s="30">
        <f>F42/'Dane - 31 lipca 2021 r'!$B$1</f>
        <v>18531.158533921629</v>
      </c>
      <c r="H42" s="31">
        <f t="shared" si="0"/>
        <v>0.87205451924337074</v>
      </c>
      <c r="I42" s="30">
        <f>'Dane - 31 lipca 2021 r'!AK44</f>
        <v>84839.35</v>
      </c>
      <c r="J42" s="30">
        <f>I42/'Dane - 31 lipca 2021 r'!$B$1</f>
        <v>18531.158533921629</v>
      </c>
      <c r="K42" s="31">
        <f t="shared" si="3"/>
        <v>0.87205451924337074</v>
      </c>
      <c r="L42" s="30">
        <f>'Dane - 31 lipca 2021 r'!AQ44</f>
        <v>84839.35</v>
      </c>
      <c r="M42" s="30">
        <f>L42/'Dane - 31 lipca 2021 r'!$B$1</f>
        <v>18531.158533921629</v>
      </c>
      <c r="N42" s="31">
        <f t="shared" si="1"/>
        <v>0.87205451924337074</v>
      </c>
      <c r="O42" s="32">
        <f>'Dane - 31 lipca 2021 r'!X44</f>
        <v>5</v>
      </c>
      <c r="P42" s="227"/>
    </row>
    <row r="43" spans="1:16" x14ac:dyDescent="0.25">
      <c r="A43" s="20" t="s">
        <v>139</v>
      </c>
      <c r="B43" s="21" t="s">
        <v>142</v>
      </c>
      <c r="C43" s="2" t="s">
        <v>143</v>
      </c>
      <c r="D43" s="22">
        <v>90857860</v>
      </c>
      <c r="E43" s="22">
        <v>77229181</v>
      </c>
      <c r="F43" s="30">
        <f>'Dane - 31 lipca 2021 r'!Z45</f>
        <v>253215251.35799995</v>
      </c>
      <c r="G43" s="30">
        <f>F43/'Dane - 31 lipca 2021 r'!$B$1</f>
        <v>55308909.911755703</v>
      </c>
      <c r="H43" s="18">
        <f t="shared" si="0"/>
        <v>0.71616595172433206</v>
      </c>
      <c r="I43" s="30">
        <f>'Dane - 31 lipca 2021 r'!AK45</f>
        <v>218453588.47</v>
      </c>
      <c r="J43" s="30">
        <f>I43/'Dane - 31 lipca 2021 r'!$B$1</f>
        <v>47716043.088986941</v>
      </c>
      <c r="K43" s="18">
        <f t="shared" si="3"/>
        <v>0.61784991723513083</v>
      </c>
      <c r="L43" s="30">
        <f>'Dane - 31 lipca 2021 r'!AQ45</f>
        <v>176127764.68549997</v>
      </c>
      <c r="M43" s="30">
        <f>L43/'Dane - 31 lipca 2021 r'!$B$1</f>
        <v>38470963.410401464</v>
      </c>
      <c r="N43" s="18">
        <f t="shared" si="1"/>
        <v>0.49814024844315602</v>
      </c>
      <c r="O43" s="32">
        <f>'Dane - 31 lipca 2021 r'!X45</f>
        <v>2102</v>
      </c>
      <c r="P43" s="227"/>
    </row>
    <row r="44" spans="1:16" ht="11" thickBot="1" x14ac:dyDescent="0.3">
      <c r="A44" s="24" t="s">
        <v>139</v>
      </c>
      <c r="B44" s="25" t="s">
        <v>144</v>
      </c>
      <c r="C44" s="3" t="s">
        <v>145</v>
      </c>
      <c r="D44" s="26">
        <v>2881840</v>
      </c>
      <c r="E44" s="26">
        <v>2449564</v>
      </c>
      <c r="F44" s="30">
        <f>'Dane - 31 lipca 2021 r'!Z46</f>
        <v>4041524.2100000004</v>
      </c>
      <c r="G44" s="30">
        <f>F44/'Dane - 31 lipca 2021 r'!$B$1</f>
        <v>882775.80927001894</v>
      </c>
      <c r="H44" s="27">
        <f t="shared" si="0"/>
        <v>0.36038078991609074</v>
      </c>
      <c r="I44" s="30">
        <f>'Dane - 31 lipca 2021 r'!AK46</f>
        <v>3910062.43</v>
      </c>
      <c r="J44" s="30">
        <f>I44/'Dane - 31 lipca 2021 r'!$B$1</f>
        <v>854061.07858983881</v>
      </c>
      <c r="K44" s="27">
        <f t="shared" si="3"/>
        <v>0.34865840557333422</v>
      </c>
      <c r="L44" s="30">
        <f>'Dane - 31 lipca 2021 r'!AQ46</f>
        <v>2681268.4499999993</v>
      </c>
      <c r="M44" s="30">
        <f>L44/'Dane - 31 lipca 2021 r'!$B$1</f>
        <v>585659.96461491403</v>
      </c>
      <c r="N44" s="27">
        <f t="shared" si="1"/>
        <v>0.23908743132039581</v>
      </c>
      <c r="O44" s="32">
        <f>'Dane - 31 lipca 2021 r'!X46</f>
        <v>72</v>
      </c>
      <c r="P44" s="227"/>
    </row>
    <row r="45" spans="1:16" ht="11" thickBot="1" x14ac:dyDescent="0.3">
      <c r="A45" s="254" t="s">
        <v>139</v>
      </c>
      <c r="B45" s="254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257341614.91799995</v>
      </c>
      <c r="G45" s="47">
        <f t="shared" si="9"/>
        <v>56210216.879559644</v>
      </c>
      <c r="H45" s="48">
        <f t="shared" si="0"/>
        <v>0.70527252705046772</v>
      </c>
      <c r="I45" s="47">
        <f t="shared" si="9"/>
        <v>222448490.25</v>
      </c>
      <c r="J45" s="47">
        <f t="shared" si="9"/>
        <v>48588635.326110706</v>
      </c>
      <c r="K45" s="48">
        <f t="shared" si="3"/>
        <v>0.60964414522373189</v>
      </c>
      <c r="L45" s="47">
        <f t="shared" si="9"/>
        <v>178893872.48549995</v>
      </c>
      <c r="M45" s="47">
        <f>SUM(M42:M44)</f>
        <v>39075154.5335503</v>
      </c>
      <c r="N45" s="48">
        <f t="shared" si="1"/>
        <v>0.49027800482986605</v>
      </c>
      <c r="O45" s="49">
        <f t="shared" si="9"/>
        <v>2179</v>
      </c>
      <c r="P45" s="227"/>
    </row>
    <row r="46" spans="1:16" x14ac:dyDescent="0.25">
      <c r="A46" s="28" t="s">
        <v>146</v>
      </c>
      <c r="B46" s="29" t="s">
        <v>147</v>
      </c>
      <c r="C46" s="4" t="s">
        <v>148</v>
      </c>
      <c r="D46" s="30">
        <v>23304480</v>
      </c>
      <c r="E46" s="30">
        <v>17478360</v>
      </c>
      <c r="F46" s="30">
        <f>'Dane - 31 lipca 2021 r'!Z48</f>
        <v>30488281.184999999</v>
      </c>
      <c r="G46" s="30">
        <f>F46/'Dane - 31 lipca 2021 r'!$B$1</f>
        <v>6659447.2030492332</v>
      </c>
      <c r="H46" s="31">
        <f t="shared" si="0"/>
        <v>0.38101098747532569</v>
      </c>
      <c r="I46" s="30">
        <f>'Dane - 31 lipca 2021 r'!AK48</f>
        <v>25615354.419999998</v>
      </c>
      <c r="J46" s="30">
        <f>I46/'Dane - 31 lipca 2021 r'!$B$1</f>
        <v>5595071.0803372506</v>
      </c>
      <c r="K46" s="31">
        <f t="shared" si="3"/>
        <v>0.32011419151094556</v>
      </c>
      <c r="L46" s="30">
        <f>'Dane - 31 lipca 2021 r'!AQ48</f>
        <v>18772449.030000001</v>
      </c>
      <c r="M46" s="30">
        <f>L46/'Dane - 31 lipca 2021 r'!$B$1</f>
        <v>4100399.5085404748</v>
      </c>
      <c r="N46" s="31">
        <f t="shared" si="1"/>
        <v>0.2345986413222107</v>
      </c>
      <c r="O46" s="32">
        <f>'Dane - 31 lipca 2021 r'!X48</f>
        <v>33</v>
      </c>
      <c r="P46" s="227"/>
    </row>
    <row r="47" spans="1:16" x14ac:dyDescent="0.25">
      <c r="A47" s="20" t="s">
        <v>146</v>
      </c>
      <c r="B47" s="21" t="s">
        <v>149</v>
      </c>
      <c r="C47" s="2" t="s">
        <v>150</v>
      </c>
      <c r="D47" s="22">
        <v>2509002</v>
      </c>
      <c r="E47" s="22">
        <v>2509002</v>
      </c>
      <c r="F47" s="30">
        <f>'Dane - 31 lipca 2021 r'!Z49</f>
        <v>185755.13</v>
      </c>
      <c r="G47" s="30">
        <f>F47/'Dane - 31 lipca 2021 r'!$B$1</f>
        <v>40573.83469485824</v>
      </c>
      <c r="H47" s="18">
        <f t="shared" si="0"/>
        <v>1.6171304245615681E-2</v>
      </c>
      <c r="I47" s="30">
        <f>'Dane - 31 lipca 2021 r'!AK49</f>
        <v>185755.13</v>
      </c>
      <c r="J47" s="30">
        <f>I47/'Dane - 31 lipca 2021 r'!$B$1</f>
        <v>40573.83469485824</v>
      </c>
      <c r="K47" s="18">
        <f t="shared" si="3"/>
        <v>1.6171304245615681E-2</v>
      </c>
      <c r="L47" s="30">
        <f>'Dane - 31 lipca 2021 r'!AQ49</f>
        <v>185755.13</v>
      </c>
      <c r="M47" s="30">
        <f>L47/'Dane - 31 lipca 2021 r'!$B$1</f>
        <v>40573.83469485824</v>
      </c>
      <c r="N47" s="18">
        <f t="shared" si="1"/>
        <v>1.6171304245615681E-2</v>
      </c>
      <c r="O47" s="32">
        <f>'Dane - 31 lipca 2021 r'!X49</f>
        <v>2</v>
      </c>
      <c r="P47" s="227"/>
    </row>
    <row r="48" spans="1:16" x14ac:dyDescent="0.25">
      <c r="A48" s="20" t="s">
        <v>146</v>
      </c>
      <c r="B48" s="21" t="s">
        <v>151</v>
      </c>
      <c r="C48" s="2" t="s">
        <v>152</v>
      </c>
      <c r="D48" s="22">
        <v>13160000</v>
      </c>
      <c r="E48" s="22">
        <v>9870000</v>
      </c>
      <c r="F48" s="30">
        <f>'Dane - 31 lipca 2021 r'!Z50</f>
        <v>51524409.132500008</v>
      </c>
      <c r="G48" s="30">
        <f>F48/'Dane - 31 lipca 2021 r'!$B$1</f>
        <v>11254294.074636322</v>
      </c>
      <c r="H48" s="18">
        <f t="shared" si="0"/>
        <v>1.1402526924656862</v>
      </c>
      <c r="I48" s="30">
        <f>'Dane - 31 lipca 2021 r'!AK50</f>
        <v>24165014.359999999</v>
      </c>
      <c r="J48" s="30">
        <f>I48/'Dane - 31 lipca 2021 r'!$B$1</f>
        <v>5278278.4413088113</v>
      </c>
      <c r="K48" s="18">
        <f t="shared" si="3"/>
        <v>0.53477998392186543</v>
      </c>
      <c r="L48" s="30">
        <f>'Dane - 31 lipca 2021 r'!AQ50</f>
        <v>14285018.26</v>
      </c>
      <c r="M48" s="30">
        <f>L48/'Dane - 31 lipca 2021 r'!$B$1</f>
        <v>3120225.9097461887</v>
      </c>
      <c r="N48" s="18">
        <f t="shared" si="1"/>
        <v>0.31613231101785094</v>
      </c>
      <c r="O48" s="32">
        <f>'Dane - 31 lipca 2021 r'!X50</f>
        <v>23</v>
      </c>
      <c r="P48" s="227"/>
    </row>
    <row r="49" spans="1:16" ht="11" thickBot="1" x14ac:dyDescent="0.3">
      <c r="A49" s="24" t="s">
        <v>146</v>
      </c>
      <c r="B49" s="25" t="s">
        <v>153</v>
      </c>
      <c r="C49" s="3" t="s">
        <v>154</v>
      </c>
      <c r="D49" s="26">
        <v>53175520</v>
      </c>
      <c r="E49" s="26">
        <v>39881640</v>
      </c>
      <c r="F49" s="30">
        <f>'Dane - 31 lipca 2021 r'!Z51</f>
        <v>128824193.24250001</v>
      </c>
      <c r="G49" s="30">
        <f>F49/'Dane - 31 lipca 2021 r'!$B$1</f>
        <v>28138611.952841733</v>
      </c>
      <c r="H49" s="27">
        <f t="shared" si="0"/>
        <v>0.70555303023751614</v>
      </c>
      <c r="I49" s="30">
        <f>'Dane - 31 lipca 2021 r'!AK51</f>
        <v>108031905.23999999</v>
      </c>
      <c r="J49" s="30">
        <f>I49/'Dane - 31 lipca 2021 r'!$B$1</f>
        <v>23597026.176226463</v>
      </c>
      <c r="K49" s="27">
        <f t="shared" si="3"/>
        <v>0.59167642494707995</v>
      </c>
      <c r="L49" s="30">
        <f>'Dane - 31 lipca 2021 r'!AQ51</f>
        <v>101340740.3</v>
      </c>
      <c r="M49" s="30">
        <f>L49/'Dane - 31 lipca 2021 r'!$B$1</f>
        <v>22135498.733126555</v>
      </c>
      <c r="N49" s="27">
        <f t="shared" si="1"/>
        <v>0.55502980151083448</v>
      </c>
      <c r="O49" s="32">
        <f>'Dane - 31 lipca 2021 r'!X51</f>
        <v>195</v>
      </c>
      <c r="P49" s="227"/>
    </row>
    <row r="50" spans="1:16" ht="11" thickBot="1" x14ac:dyDescent="0.3">
      <c r="A50" s="254" t="s">
        <v>146</v>
      </c>
      <c r="B50" s="254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211022638.69</v>
      </c>
      <c r="G50" s="47">
        <f t="shared" si="10"/>
        <v>46092927.065222144</v>
      </c>
      <c r="H50" s="48">
        <f t="shared" si="0"/>
        <v>0.66093471003818127</v>
      </c>
      <c r="I50" s="47">
        <f t="shared" si="10"/>
        <v>157998029.14999998</v>
      </c>
      <c r="J50" s="47">
        <f t="shared" si="10"/>
        <v>34510949.532567382</v>
      </c>
      <c r="K50" s="48">
        <f t="shared" si="3"/>
        <v>0.4948586664972261</v>
      </c>
      <c r="L50" s="47">
        <f t="shared" si="10"/>
        <v>134583962.72</v>
      </c>
      <c r="M50" s="47">
        <f t="shared" si="10"/>
        <v>29396697.986108076</v>
      </c>
      <c r="N50" s="48">
        <f t="shared" si="1"/>
        <v>0.42152450053856627</v>
      </c>
      <c r="O50" s="49">
        <f t="shared" si="10"/>
        <v>253</v>
      </c>
      <c r="P50" s="227"/>
    </row>
    <row r="51" spans="1:16" x14ac:dyDescent="0.25">
      <c r="A51" s="28" t="s">
        <v>155</v>
      </c>
      <c r="B51" s="29" t="s">
        <v>156</v>
      </c>
      <c r="C51" s="4" t="s">
        <v>157</v>
      </c>
      <c r="D51" s="30">
        <v>259996</v>
      </c>
      <c r="E51" s="30">
        <v>194996</v>
      </c>
      <c r="F51" s="30">
        <f>'Dane - 31 lipca 2021 r'!Z53</f>
        <v>845865.63000000012</v>
      </c>
      <c r="G51" s="30">
        <f>F51/'Dane - 31 lipca 2021 r'!$B$1</f>
        <v>184759.43165436201</v>
      </c>
      <c r="H51" s="31">
        <f t="shared" si="0"/>
        <v>0.94750370086751523</v>
      </c>
      <c r="I51" s="30">
        <f>'Dane - 31 lipca 2021 r'!AK53</f>
        <v>0</v>
      </c>
      <c r="J51" s="30">
        <f>I51/'Dane - 31 lipca 2021 r'!$B$1</f>
        <v>0</v>
      </c>
      <c r="K51" s="31">
        <f t="shared" si="3"/>
        <v>0</v>
      </c>
      <c r="L51" s="30">
        <f>'Dane - 31 lipca 2021 r'!AQ53</f>
        <v>0</v>
      </c>
      <c r="M51" s="30">
        <f>L51/'Dane - 31 lipca 2021 r'!$B$1</f>
        <v>0</v>
      </c>
      <c r="N51" s="31">
        <f t="shared" si="1"/>
        <v>0</v>
      </c>
      <c r="O51" s="32">
        <f>'Dane - 31 lipca 2021 r'!X53</f>
        <v>1</v>
      </c>
      <c r="P51" s="227"/>
    </row>
    <row r="52" spans="1:16" ht="20" x14ac:dyDescent="0.25">
      <c r="A52" s="20" t="s">
        <v>155</v>
      </c>
      <c r="B52" s="21" t="s">
        <v>158</v>
      </c>
      <c r="C52" s="2" t="s">
        <v>159</v>
      </c>
      <c r="D52" s="22">
        <v>0</v>
      </c>
      <c r="E52" s="22">
        <v>0</v>
      </c>
      <c r="F52" s="30">
        <f>'Dane - 31 lipca 2021 r'!Z54</f>
        <v>0</v>
      </c>
      <c r="G52" s="30">
        <f>F52/'Dane - 31 lipca 2021 r'!$B$1</f>
        <v>0</v>
      </c>
      <c r="H52" s="18">
        <v>0</v>
      </c>
      <c r="I52" s="30">
        <f>'Dane - 31 lipca 2021 r'!AK54</f>
        <v>0</v>
      </c>
      <c r="J52" s="30">
        <f>I52/'Dane - 31 lipca 2021 r'!$B$1</f>
        <v>0</v>
      </c>
      <c r="K52" s="18">
        <v>0</v>
      </c>
      <c r="L52" s="30">
        <f>'Dane - 31 lipca 2021 r'!AQ54</f>
        <v>0</v>
      </c>
      <c r="M52" s="30">
        <f>L52/'Dane - 31 lipca 2021 r'!$B$1</f>
        <v>0</v>
      </c>
      <c r="N52" s="18">
        <v>0</v>
      </c>
      <c r="O52" s="32">
        <f>'Dane - 31 lipca 2021 r'!X54</f>
        <v>0</v>
      </c>
      <c r="P52" s="227"/>
    </row>
    <row r="53" spans="1:16" ht="11" thickBot="1" x14ac:dyDescent="0.3">
      <c r="A53" s="24" t="s">
        <v>155</v>
      </c>
      <c r="B53" s="25" t="s">
        <v>160</v>
      </c>
      <c r="C53" s="3" t="s">
        <v>161</v>
      </c>
      <c r="D53" s="26">
        <v>0</v>
      </c>
      <c r="E53" s="26">
        <v>0</v>
      </c>
      <c r="F53" s="30">
        <f>'Dane - 31 lipca 2021 r'!Z55</f>
        <v>0</v>
      </c>
      <c r="G53" s="30">
        <f>F53/'Dane - 31 lipca 2021 r'!$B$1</f>
        <v>0</v>
      </c>
      <c r="H53" s="27">
        <v>0</v>
      </c>
      <c r="I53" s="30">
        <f>'Dane - 31 lipca 2021 r'!AK55</f>
        <v>0</v>
      </c>
      <c r="J53" s="30">
        <f>I53/'Dane - 31 lipca 2021 r'!$B$1</f>
        <v>0</v>
      </c>
      <c r="K53" s="27">
        <v>0</v>
      </c>
      <c r="L53" s="30">
        <f>'Dane - 31 lipca 2021 r'!AQ55</f>
        <v>0</v>
      </c>
      <c r="M53" s="30">
        <f>L53/'Dane - 31 lipca 2021 r'!$B$1</f>
        <v>0</v>
      </c>
      <c r="N53" s="27">
        <v>0</v>
      </c>
      <c r="O53" s="32">
        <f>'Dane - 31 lipca 2021 r'!X55</f>
        <v>0</v>
      </c>
      <c r="P53" s="227"/>
    </row>
    <row r="54" spans="1:16" ht="11" thickBot="1" x14ac:dyDescent="0.3">
      <c r="A54" s="254" t="s">
        <v>155</v>
      </c>
      <c r="B54" s="254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845865.63000000012</v>
      </c>
      <c r="G54" s="47">
        <f t="shared" si="11"/>
        <v>184759.43165436201</v>
      </c>
      <c r="H54" s="48">
        <f t="shared" si="0"/>
        <v>0.94750370086751523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54" t="s">
        <v>164</v>
      </c>
      <c r="B55" s="254"/>
      <c r="C55" s="46" t="s">
        <v>162</v>
      </c>
      <c r="D55" s="47">
        <v>42497556</v>
      </c>
      <c r="E55" s="47">
        <v>31873167</v>
      </c>
      <c r="F55" s="47">
        <f>'Dane - 31 lipca 2021 r'!Z57</f>
        <v>107461358.54000001</v>
      </c>
      <c r="G55" s="47">
        <f>F55/'Dane - 31 lipca 2021 r'!$B$1</f>
        <v>23472403.682670046</v>
      </c>
      <c r="H55" s="48">
        <f t="shared" si="0"/>
        <v>0.73643148428488592</v>
      </c>
      <c r="I55" s="47">
        <f>'Dane - 31 lipca 2021 r'!AK57-'Dane - 31 lipca 2021 r'!AM57</f>
        <v>77718753.329999998</v>
      </c>
      <c r="J55" s="47">
        <f>I55/'Dane - 31 lipca 2021 r'!B1</f>
        <v>16975831.840024464</v>
      </c>
      <c r="K55" s="48">
        <f t="shared" si="3"/>
        <v>0.53260574451307152</v>
      </c>
      <c r="L55" s="47">
        <f>'Dane - 31 lipca 2021 r'!AQ57</f>
        <v>77718753.329999998</v>
      </c>
      <c r="M55" s="47">
        <f>L55/'Dane - 31 lipca 2021 r'!$B$1</f>
        <v>16975831.840024464</v>
      </c>
      <c r="N55" s="48">
        <f t="shared" si="1"/>
        <v>0.53260574451307152</v>
      </c>
      <c r="O55" s="49">
        <f>'Dane - 31 lipca 2021 r'!X57</f>
        <v>137</v>
      </c>
      <c r="P55" s="227"/>
    </row>
    <row r="56" spans="1:16" ht="24" customHeight="1" thickBot="1" x14ac:dyDescent="0.3">
      <c r="A56" s="33" t="s">
        <v>163</v>
      </c>
      <c r="B56" s="33"/>
      <c r="C56" s="5" t="s">
        <v>64</v>
      </c>
      <c r="D56" s="223">
        <f>D55+D54+D50+D45+D41+D36+D24</f>
        <v>711449513</v>
      </c>
      <c r="E56" s="223">
        <f t="shared" ref="E56:O56" si="12">E55+E54+E50+E45+E41+E36+E24</f>
        <v>531219456</v>
      </c>
      <c r="F56" s="223">
        <f t="shared" si="12"/>
        <v>1798730649.6325002</v>
      </c>
      <c r="G56" s="223">
        <f t="shared" si="12"/>
        <v>392890360.76023328</v>
      </c>
      <c r="H56" s="224">
        <f t="shared" si="0"/>
        <v>0.73960084918319202</v>
      </c>
      <c r="I56" s="223">
        <f t="shared" si="12"/>
        <v>1363279349.75</v>
      </c>
      <c r="J56" s="223">
        <f t="shared" si="12"/>
        <v>297776276.6480276</v>
      </c>
      <c r="K56" s="224">
        <f t="shared" si="3"/>
        <v>0.56055227888345194</v>
      </c>
      <c r="L56" s="223">
        <f t="shared" si="12"/>
        <v>1130837072.8855</v>
      </c>
      <c r="M56" s="223">
        <f t="shared" si="12"/>
        <v>247004733.93156701</v>
      </c>
      <c r="N56" s="224">
        <f t="shared" si="1"/>
        <v>0.46497682105146204</v>
      </c>
      <c r="O56" s="225">
        <f t="shared" si="12"/>
        <v>10123</v>
      </c>
      <c r="P56" s="227"/>
    </row>
    <row r="57" spans="1:16" x14ac:dyDescent="0.25">
      <c r="A57" s="6" t="s">
        <v>232</v>
      </c>
      <c r="P57" s="227"/>
    </row>
    <row r="58" spans="1:16" x14ac:dyDescent="0.25">
      <c r="A58" s="6" t="s">
        <v>208</v>
      </c>
      <c r="P58" s="227"/>
    </row>
    <row r="59" spans="1:16" x14ac:dyDescent="0.25">
      <c r="A59" s="6" t="s">
        <v>215</v>
      </c>
      <c r="P59" s="227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9" activeCellId="5" sqref="K27 K24 K20 K17 K14 K9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4" t="s">
        <v>185</v>
      </c>
      <c r="B1" s="287" t="s">
        <v>186</v>
      </c>
      <c r="C1" s="188" t="s">
        <v>202</v>
      </c>
      <c r="D1" s="188" t="s">
        <v>203</v>
      </c>
      <c r="E1" s="188" t="s">
        <v>204</v>
      </c>
      <c r="F1" s="188" t="s">
        <v>210</v>
      </c>
      <c r="G1" s="188" t="s">
        <v>205</v>
      </c>
      <c r="H1" s="188" t="s">
        <v>211</v>
      </c>
      <c r="I1" s="188" t="s">
        <v>206</v>
      </c>
      <c r="J1" s="188" t="s">
        <v>207</v>
      </c>
      <c r="K1" s="271" t="s">
        <v>214</v>
      </c>
      <c r="L1" s="274" t="s">
        <v>212</v>
      </c>
      <c r="M1" s="277" t="s">
        <v>213</v>
      </c>
    </row>
    <row r="2" spans="1:13" ht="15.5" x14ac:dyDescent="0.35">
      <c r="A2" s="285"/>
      <c r="B2" s="288"/>
      <c r="C2" s="189"/>
      <c r="D2" s="189"/>
      <c r="E2" s="189"/>
      <c r="F2" s="189"/>
      <c r="G2" s="189"/>
      <c r="H2" s="189"/>
      <c r="I2" s="189"/>
      <c r="J2" s="189"/>
      <c r="K2" s="272"/>
      <c r="L2" s="275"/>
      <c r="M2" s="278"/>
    </row>
    <row r="3" spans="1:13" ht="16" thickBot="1" x14ac:dyDescent="0.4">
      <c r="A3" s="286"/>
      <c r="B3" s="289"/>
      <c r="C3" s="190"/>
      <c r="D3" s="190"/>
      <c r="E3" s="190"/>
      <c r="F3" s="190"/>
      <c r="G3" s="190"/>
      <c r="H3" s="190"/>
      <c r="I3" s="190"/>
      <c r="J3" s="190"/>
      <c r="K3" s="273"/>
      <c r="L3" s="276"/>
      <c r="M3" s="279"/>
    </row>
    <row r="4" spans="1:13" ht="18" thickTop="1" thickBot="1" x14ac:dyDescent="0.4">
      <c r="A4" s="280" t="s">
        <v>187</v>
      </c>
      <c r="B4" s="281"/>
      <c r="C4" s="281"/>
      <c r="D4" s="281"/>
      <c r="E4" s="281"/>
      <c r="F4" s="281"/>
      <c r="G4" s="281"/>
      <c r="H4" s="281"/>
      <c r="I4" s="281"/>
      <c r="J4" s="281"/>
      <c r="K4" s="169"/>
      <c r="L4" s="169"/>
      <c r="M4" s="192"/>
    </row>
    <row r="5" spans="1:13" ht="32" thickTop="1" thickBot="1" x14ac:dyDescent="0.4">
      <c r="A5" s="84" t="s">
        <v>188</v>
      </c>
      <c r="B5" s="95" t="s">
        <v>97</v>
      </c>
      <c r="C5" s="95">
        <f>'Dane - 31 lipca 2021 r'!C17</f>
        <v>3969</v>
      </c>
      <c r="D5" s="96">
        <f>'Dane - 31 lipca 2021 r'!D17/'Dane - 31 lipca 2021 r'!$B$1</f>
        <v>76512625.267572418</v>
      </c>
      <c r="E5" s="95">
        <f>'Dane - 31 lipca 2021 r'!X17</f>
        <v>3848</v>
      </c>
      <c r="F5" s="96">
        <f>'Dane - 31 lipca 2021 r'!Y17/'Dane - 31 lipca 2021 r'!$B$1</f>
        <v>74023338.866803557</v>
      </c>
      <c r="G5" s="95">
        <f>'Dane - 31 lipca 2021 r'!AB17</f>
        <v>3866</v>
      </c>
      <c r="H5" s="96">
        <f>'Dane - 31 lipca 2021 r'!AD17/'Dane - 31 lipca 2021 r'!$B$1</f>
        <v>69253486.632300913</v>
      </c>
      <c r="I5" s="95">
        <f>'Dane - 31 lipca 2021 r'!AO17</f>
        <v>3849</v>
      </c>
      <c r="J5" s="96">
        <f>'Dane - 31 lipca 2021 r'!AP17/'Dane - 31 lipca 2021 r'!$B$1</f>
        <v>68981990.738718271</v>
      </c>
      <c r="K5" s="97">
        <v>3848</v>
      </c>
      <c r="L5" s="97">
        <f>G5</f>
        <v>3866</v>
      </c>
      <c r="M5" s="175">
        <f>L5/K5</f>
        <v>1.0046777546777548</v>
      </c>
    </row>
    <row r="6" spans="1:13" ht="43.5" customHeight="1" thickTop="1" thickBot="1" x14ac:dyDescent="0.4">
      <c r="A6" s="282" t="s">
        <v>189</v>
      </c>
      <c r="B6" s="95" t="s">
        <v>87</v>
      </c>
      <c r="C6" s="95">
        <f>'Dane - 31 lipca 2021 r'!C12</f>
        <v>13</v>
      </c>
      <c r="D6" s="96">
        <f>'Dane - 31 lipca 2021 r'!D12/'Dane - 31 lipca 2021 r'!$B$1</f>
        <v>6613277.2159363944</v>
      </c>
      <c r="E6" s="95">
        <f>'Dane - 31 lipca 2021 r'!X12</f>
        <v>11</v>
      </c>
      <c r="F6" s="96">
        <f>'Dane - 31 lipca 2021 r'!Y12/'Dane - 31 lipca 2021 r'!$B$1</f>
        <v>5477284.7014110349</v>
      </c>
      <c r="G6" s="95">
        <f>'Dane - 31 lipca 2021 r'!AB12</f>
        <v>8</v>
      </c>
      <c r="H6" s="96">
        <f>'Dane - 31 lipca 2021 r'!AD12/'Dane - 31 lipca 2021 r'!$B$1</f>
        <v>3431448.6850727359</v>
      </c>
      <c r="I6" s="95">
        <f>'Dane - 31 lipca 2021 r'!AO12</f>
        <v>8</v>
      </c>
      <c r="J6" s="96">
        <f>'Dane - 31 lipca 2021 r'!AP12/'Dane - 31 lipca 2021 r'!$B$1</f>
        <v>3116969.5404307367</v>
      </c>
      <c r="K6" s="265">
        <v>122</v>
      </c>
      <c r="L6" s="267">
        <f>G6+G7+G8</f>
        <v>332</v>
      </c>
      <c r="M6" s="270">
        <f>L6/K6</f>
        <v>2.721311475409836</v>
      </c>
    </row>
    <row r="7" spans="1:13" ht="39.75" customHeight="1" thickTop="1" thickBot="1" x14ac:dyDescent="0.4">
      <c r="A7" s="283"/>
      <c r="B7" s="95" t="s">
        <v>99</v>
      </c>
      <c r="C7" s="95">
        <f>'Dane - 31 lipca 2021 r'!C20</f>
        <v>708</v>
      </c>
      <c r="D7" s="96">
        <f>'Dane - 31 lipca 2021 r'!D20/'Dane - 31 lipca 2021 r'!$B$1</f>
        <v>39723109.4294701</v>
      </c>
      <c r="E7" s="95">
        <f>'Dane - 31 lipca 2021 r'!X20</f>
        <v>388</v>
      </c>
      <c r="F7" s="96">
        <f>'Dane - 31 lipca 2021 r'!Y20/'Dane - 31 lipca 2021 r'!$B$1</f>
        <v>18779278.836660698</v>
      </c>
      <c r="G7" s="95">
        <f>'Dane - 31 lipca 2021 r'!AB20</f>
        <v>320</v>
      </c>
      <c r="H7" s="96">
        <f>'Dane - 31 lipca 2021 r'!AD20/'Dane - 31 lipca 2021 r'!$B$1</f>
        <v>14733211.255515268</v>
      </c>
      <c r="I7" s="95">
        <f>'Dane - 31 lipca 2021 r'!AO20</f>
        <v>248</v>
      </c>
      <c r="J7" s="96">
        <f>'Dane - 31 lipca 2021 r'!AP20/'Dane - 31 lipca 2021 r'!$B$1</f>
        <v>10400583.816783888</v>
      </c>
      <c r="K7" s="266"/>
      <c r="L7" s="268"/>
      <c r="M7" s="270"/>
    </row>
    <row r="8" spans="1:13" ht="51" customHeight="1" thickTop="1" thickBot="1" x14ac:dyDescent="0.4">
      <c r="A8" s="283"/>
      <c r="B8" s="95" t="s">
        <v>101</v>
      </c>
      <c r="C8" s="95">
        <f>'Dane - 31 lipca 2021 r'!C21</f>
        <v>42</v>
      </c>
      <c r="D8" s="96">
        <f>'Dane - 31 lipca 2021 r'!D21/'Dane - 31 lipca 2021 r'!$B$1</f>
        <v>114125997.5339653</v>
      </c>
      <c r="E8" s="95">
        <f>'Dane - 31 lipca 2021 r'!X21</f>
        <v>10</v>
      </c>
      <c r="F8" s="96">
        <f>'Dane - 31 lipca 2021 r'!Y21/'Dane - 31 lipca 2021 r'!$B$1</f>
        <v>19262703.527587261</v>
      </c>
      <c r="G8" s="95">
        <f>'Dane - 31 lipca 2021 r'!AB21</f>
        <v>4</v>
      </c>
      <c r="H8" s="96">
        <f>'Dane - 31 lipca 2021 r'!AD21/'Dane - 31 lipca 2021 r'!$B$1</f>
        <v>59875.031671836092</v>
      </c>
      <c r="I8" s="95">
        <f>'Dane - 31 lipca 2021 r'!AO21</f>
        <v>3</v>
      </c>
      <c r="J8" s="96">
        <f>'Dane - 31 lipca 2021 r'!AP21/'Dane - 31 lipca 2021 r'!$B$1</f>
        <v>43525.112489624749</v>
      </c>
      <c r="K8" s="266"/>
      <c r="L8" s="269"/>
      <c r="M8" s="270"/>
    </row>
    <row r="9" spans="1:13" ht="16.5" thickTop="1" thickBot="1" x14ac:dyDescent="0.4">
      <c r="A9" s="290" t="s">
        <v>190</v>
      </c>
      <c r="B9" s="291"/>
      <c r="C9" s="187"/>
      <c r="D9" s="187"/>
      <c r="E9" s="187"/>
      <c r="F9" s="187"/>
      <c r="G9" s="187"/>
      <c r="H9" s="187"/>
      <c r="I9" s="187"/>
      <c r="J9" s="187"/>
      <c r="K9" s="170">
        <v>241568666</v>
      </c>
      <c r="L9" s="170">
        <f>'Dane - 31 lipca 2021 r'!AP4/'Dane - 31 lipca 2021 r'!$B$1</f>
        <v>128116425.7874274</v>
      </c>
      <c r="M9" s="175">
        <f>L9/K9</f>
        <v>0.53035200263691229</v>
      </c>
    </row>
    <row r="10" spans="1:13" ht="18" thickTop="1" thickBot="1" x14ac:dyDescent="0.4">
      <c r="A10" s="296" t="s">
        <v>209</v>
      </c>
      <c r="B10" s="297"/>
      <c r="C10" s="297"/>
      <c r="D10" s="297"/>
      <c r="E10" s="297"/>
      <c r="F10" s="297"/>
      <c r="G10" s="297"/>
      <c r="H10" s="297"/>
      <c r="I10" s="297"/>
      <c r="J10" s="297"/>
      <c r="K10" s="169"/>
      <c r="L10" s="169"/>
      <c r="M10" s="192"/>
    </row>
    <row r="11" spans="1:13" ht="15.5" thickTop="1" thickBot="1" x14ac:dyDescent="0.4">
      <c r="A11" s="298" t="s">
        <v>191</v>
      </c>
      <c r="B11" s="95" t="s">
        <v>118</v>
      </c>
      <c r="C11" s="95">
        <f>'Dane - 31 lipca 2021 r'!C30</f>
        <v>931</v>
      </c>
      <c r="D11" s="96">
        <f>'Dane - 31 lipca 2021 r'!D30/'Dane - 31 lipca 2021 r'!$B$1</f>
        <v>121891354.27242148</v>
      </c>
      <c r="E11" s="95">
        <f>'Dane - 31 lipca 2021 r'!X30</f>
        <v>432</v>
      </c>
      <c r="F11" s="96">
        <f>'Dane - 31 lipca 2021 r'!Y30/'Dane - 31 lipca 2021 r'!$B$1</f>
        <v>51554028.408544846</v>
      </c>
      <c r="G11" s="95">
        <f>'Dane - 31 lipca 2021 r'!AB30</f>
        <v>347</v>
      </c>
      <c r="H11" s="96">
        <f>'Dane - 31 lipca 2021 r'!AD30/'Dane - 31 lipca 2021 r'!$B$1</f>
        <v>33063085.511773188</v>
      </c>
      <c r="I11" s="95">
        <f>'Dane - 31 lipca 2021 r'!AO30</f>
        <v>291</v>
      </c>
      <c r="J11" s="96">
        <f>'Dane - 31 lipca 2021 r'!AP30/'Dane - 31 lipca 2021 r'!$B$1</f>
        <v>24288847.80044559</v>
      </c>
      <c r="K11" s="265">
        <v>560</v>
      </c>
      <c r="L11" s="267">
        <f>G11+G12+G13</f>
        <v>441</v>
      </c>
      <c r="M11" s="270">
        <f>L11/K11</f>
        <v>0.78749999999999998</v>
      </c>
    </row>
    <row r="12" spans="1:13" ht="15.5" thickTop="1" thickBot="1" x14ac:dyDescent="0.4">
      <c r="A12" s="299"/>
      <c r="B12" s="95" t="s">
        <v>120</v>
      </c>
      <c r="C12" s="95">
        <f>'Dane - 31 lipca 2021 r'!C31</f>
        <v>252</v>
      </c>
      <c r="D12" s="96">
        <f>'Dane - 31 lipca 2021 r'!D31/'Dane - 31 lipca 2021 r'!$B$1</f>
        <v>12122428.554890567</v>
      </c>
      <c r="E12" s="95">
        <f>'Dane - 31 lipca 2021 r'!X31</f>
        <v>128</v>
      </c>
      <c r="F12" s="96">
        <f>'Dane - 31 lipca 2021 r'!Y31/'Dane - 31 lipca 2021 r'!$B$1</f>
        <v>4753940.5028177006</v>
      </c>
      <c r="G12" s="95">
        <f>'Dane - 31 lipca 2021 r'!AB31</f>
        <v>64</v>
      </c>
      <c r="H12" s="96">
        <f>'Dane - 31 lipca 2021 r'!AD31/'Dane - 31 lipca 2021 r'!$B$1</f>
        <v>1781861.8976890482</v>
      </c>
      <c r="I12" s="95">
        <f>'Dane - 31 lipca 2021 r'!AO31</f>
        <v>43</v>
      </c>
      <c r="J12" s="96">
        <f>'Dane - 31 lipca 2021 r'!AP31/'Dane - 31 lipca 2021 r'!$B$1</f>
        <v>1317946.4745970033</v>
      </c>
      <c r="K12" s="266"/>
      <c r="L12" s="268"/>
      <c r="M12" s="270"/>
    </row>
    <row r="13" spans="1:13" ht="15.5" thickTop="1" thickBot="1" x14ac:dyDescent="0.4">
      <c r="A13" s="299"/>
      <c r="B13" s="98" t="s">
        <v>122</v>
      </c>
      <c r="C13" s="95">
        <f>'Dane - 31 lipca 2021 r'!C32</f>
        <v>116</v>
      </c>
      <c r="D13" s="96">
        <f>'Dane - 31 lipca 2021 r'!D32/'Dane - 31 lipca 2021 r'!$B$1</f>
        <v>68349238.637455761</v>
      </c>
      <c r="E13" s="95">
        <f>'Dane - 31 lipca 2021 r'!X32</f>
        <v>44</v>
      </c>
      <c r="F13" s="96">
        <f>'Dane - 31 lipca 2021 r'!Y32/'Dane - 31 lipca 2021 r'!$B$1</f>
        <v>23271243.637237344</v>
      </c>
      <c r="G13" s="95">
        <f>'Dane - 31 lipca 2021 r'!AB32</f>
        <v>30</v>
      </c>
      <c r="H13" s="96">
        <f>'Dane - 31 lipca 2021 r'!AD32/'Dane - 31 lipca 2021 r'!$B$1</f>
        <v>3964644.2182517149</v>
      </c>
      <c r="I13" s="95">
        <f>'Dane - 31 lipca 2021 r'!AO32</f>
        <v>19</v>
      </c>
      <c r="J13" s="96">
        <f>'Dane - 31 lipca 2021 r'!AP32/'Dane - 31 lipca 2021 r'!$B$1</f>
        <v>2152345.5484688305</v>
      </c>
      <c r="K13" s="266"/>
      <c r="L13" s="269"/>
      <c r="M13" s="270"/>
    </row>
    <row r="14" spans="1:13" ht="16.5" thickTop="1" thickBot="1" x14ac:dyDescent="0.4">
      <c r="A14" s="290" t="s">
        <v>190</v>
      </c>
      <c r="B14" s="291"/>
      <c r="C14" s="187"/>
      <c r="D14" s="187"/>
      <c r="E14" s="187"/>
      <c r="F14" s="187"/>
      <c r="G14" s="187"/>
      <c r="H14" s="187"/>
      <c r="I14" s="187"/>
      <c r="J14" s="187"/>
      <c r="K14" s="101">
        <v>210444768</v>
      </c>
      <c r="L14" s="170">
        <f>'Dane - 31 lipca 2021 r'!AP26/'Dane - 31 lipca 2021 r'!$B$1</f>
        <v>89298744.556812719</v>
      </c>
      <c r="M14" s="175">
        <f>L14/K14</f>
        <v>0.42433340303719369</v>
      </c>
    </row>
    <row r="15" spans="1:13" ht="18" thickTop="1" thickBot="1" x14ac:dyDescent="0.4">
      <c r="A15" s="300" t="s">
        <v>192</v>
      </c>
      <c r="B15" s="301"/>
      <c r="C15" s="301"/>
      <c r="D15" s="301"/>
      <c r="E15" s="301"/>
      <c r="F15" s="301"/>
      <c r="G15" s="301"/>
      <c r="H15" s="301"/>
      <c r="I15" s="301"/>
      <c r="J15" s="301"/>
      <c r="K15" s="169"/>
      <c r="L15" s="169"/>
      <c r="M15" s="192"/>
    </row>
    <row r="16" spans="1:13" ht="63" thickTop="1" thickBot="1" x14ac:dyDescent="0.4">
      <c r="A16" s="85" t="s">
        <v>193</v>
      </c>
      <c r="B16" s="168" t="s">
        <v>134</v>
      </c>
      <c r="C16" s="95">
        <f>'Dane - 31 lipca 2021 r'!C40</f>
        <v>56</v>
      </c>
      <c r="D16" s="96">
        <f>'Dane - 31 lipca 2021 r'!D40/'Dane - 31 lipca 2021 r'!$B$1</f>
        <v>7913487.0363898482</v>
      </c>
      <c r="E16" s="95">
        <f>'Dane - 31 lipca 2021 r'!X40</f>
        <v>48</v>
      </c>
      <c r="F16" s="96">
        <f>'Dane - 31 lipca 2021 r'!Y40/'Dane - 31 lipca 2021 r'!$B$1</f>
        <v>6181066.901839151</v>
      </c>
      <c r="G16" s="95">
        <f>'Dane - 31 lipca 2021 r'!AB40</f>
        <v>46</v>
      </c>
      <c r="H16" s="96">
        <f>'Dane - 31 lipca 2021 r'!AD40/'Dane - 31 lipca 2021 r'!$B$1</f>
        <v>5210198.2940893797</v>
      </c>
      <c r="I16" s="95">
        <f>'Dane - 31 lipca 2021 r'!AO40</f>
        <v>43</v>
      </c>
      <c r="J16" s="96">
        <f>'Dane - 31 lipca 2021 r'!AP40/'Dane - 31 lipca 2021 r'!$B$1</f>
        <v>4882321.1589707751</v>
      </c>
      <c r="K16" s="185">
        <v>20</v>
      </c>
      <c r="L16" s="97">
        <f>G16</f>
        <v>46</v>
      </c>
      <c r="M16" s="175">
        <f>L16/K16</f>
        <v>2.2999999999999998</v>
      </c>
    </row>
    <row r="17" spans="1:13" ht="16.5" thickTop="1" thickBot="1" x14ac:dyDescent="0.4">
      <c r="A17" s="290" t="s">
        <v>190</v>
      </c>
      <c r="B17" s="291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- 31 lipca 2021 r'!AP38/'Dane - 31 lipca 2021 r'!$B$1</f>
        <v>11474794.812371675</v>
      </c>
      <c r="M17" s="175">
        <f>L17/K17</f>
        <v>0.38473971975935062</v>
      </c>
    </row>
    <row r="18" spans="1:13" ht="18" thickTop="1" thickBot="1" x14ac:dyDescent="0.4">
      <c r="A18" s="302" t="s">
        <v>194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169"/>
      <c r="L18" s="169"/>
      <c r="M18" s="192"/>
    </row>
    <row r="19" spans="1:13" ht="32" thickTop="1" thickBot="1" x14ac:dyDescent="0.4">
      <c r="A19" s="171" t="s">
        <v>165</v>
      </c>
      <c r="B19" s="172" t="s">
        <v>142</v>
      </c>
      <c r="C19" s="173">
        <f>'Dane - 31 lipca 2021 r'!C45</f>
        <v>3585</v>
      </c>
      <c r="D19" s="174">
        <f>'Dane - 31 lipca 2021 r'!D45/'Dane - 31 lipca 2021 r'!$B$1</f>
        <v>111060617.15084532</v>
      </c>
      <c r="E19" s="173">
        <f>'Dane - 31 lipca 2021 r'!X45</f>
        <v>2102</v>
      </c>
      <c r="F19" s="174">
        <f>'Dane - 31 lipca 2021 r'!Y45/'Dane - 31 lipca 2021 r'!$B$1</f>
        <v>65069188.015486434</v>
      </c>
      <c r="G19" s="173">
        <f>'Dane - 31 lipca 2021 r'!AB45</f>
        <v>1716</v>
      </c>
      <c r="H19" s="174">
        <f>'Dane - 31 lipca 2021 r'!AD45/'Dane - 31 lipca 2021 r'!$B$1</f>
        <v>52622772.071993351</v>
      </c>
      <c r="I19" s="173">
        <f>'Dane - 31 lipca 2021 r'!AO45</f>
        <v>1504</v>
      </c>
      <c r="J19" s="174">
        <f>'Dane - 31 lipca 2021 r'!AP45/'Dane - 31 lipca 2021 r'!$B$1</f>
        <v>45259957.387182735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90" t="s">
        <v>190</v>
      </c>
      <c r="B20" s="291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- 31 lipca 2021 r'!AP43/'Dane - 31 lipca 2021 r'!$B$1</f>
        <v>45970770.48621729</v>
      </c>
      <c r="M20" s="175">
        <f>L20/K20</f>
        <v>0.49027800959441337</v>
      </c>
    </row>
    <row r="21" spans="1:13" ht="18" thickTop="1" thickBot="1" x14ac:dyDescent="0.4">
      <c r="A21" s="300" t="s">
        <v>195</v>
      </c>
      <c r="B21" s="301"/>
      <c r="C21" s="301"/>
      <c r="D21" s="301"/>
      <c r="E21" s="301"/>
      <c r="F21" s="301"/>
      <c r="G21" s="301"/>
      <c r="H21" s="301"/>
      <c r="I21" s="301"/>
      <c r="J21" s="301"/>
      <c r="K21" s="169"/>
      <c r="L21" s="169"/>
      <c r="M21" s="192"/>
    </row>
    <row r="22" spans="1:13" ht="78.5" thickTop="1" thickBot="1" x14ac:dyDescent="0.4">
      <c r="A22" s="86" t="s">
        <v>166</v>
      </c>
      <c r="B22" s="99" t="s">
        <v>147</v>
      </c>
      <c r="C22" s="95">
        <f>'Dane - 31 lipca 2021 r'!C48</f>
        <v>48</v>
      </c>
      <c r="D22" s="96">
        <f>'Dane - 31 lipca 2021 r'!D48/'Dane - 31 lipca 2021 r'!$B$1</f>
        <v>23275803.586562403</v>
      </c>
      <c r="E22" s="95">
        <f>'Dane - 31 lipca 2021 r'!X48</f>
        <v>33</v>
      </c>
      <c r="F22" s="96">
        <f>'Dane - 31 lipca 2021 r'!Y48/'Dane - 31 lipca 2021 r'!$B$1</f>
        <v>8879262.9679786824</v>
      </c>
      <c r="G22" s="95">
        <f>'Dane - 31 lipca 2021 r'!AB48</f>
        <v>31</v>
      </c>
      <c r="H22" s="96">
        <f>'Dane - 31 lipca 2021 r'!AD48/'Dane - 31 lipca 2021 r'!$B$1</f>
        <v>8583585.5423528906</v>
      </c>
      <c r="I22" s="95">
        <f>'Dane - 31 lipca 2021 r'!AO48</f>
        <v>21</v>
      </c>
      <c r="J22" s="96">
        <f>'Dane - 31 lipca 2021 r'!AP48/'Dane - 31 lipca 2021 r'!$B$1</f>
        <v>5467199.3753003366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196</v>
      </c>
      <c r="B23" s="100" t="s">
        <v>153</v>
      </c>
      <c r="C23" s="95">
        <f>'Dane - 31 lipca 2021 r'!C51</f>
        <v>392</v>
      </c>
      <c r="D23" s="96">
        <f>'Dane - 31 lipca 2021 r'!D51/'Dane - 31 lipca 2021 r'!$B$1</f>
        <v>102155464.5384649</v>
      </c>
      <c r="E23" s="95">
        <f>'Dane - 31 lipca 2021 r'!X51</f>
        <v>195</v>
      </c>
      <c r="F23" s="96">
        <f>'Dane - 31 lipca 2021 r'!Y51/'Dane - 31 lipca 2021 r'!$B$1</f>
        <v>37518149.38403739</v>
      </c>
      <c r="G23" s="95">
        <f>'Dane - 31 lipca 2021 r'!AB51</f>
        <v>59</v>
      </c>
      <c r="H23" s="96">
        <f>'Dane - 31 lipca 2021 r'!AD51/'Dane - 31 lipca 2021 r'!$B$1</f>
        <v>11239951.404482111</v>
      </c>
      <c r="I23" s="95">
        <f>'Dane - 31 lipca 2021 r'!AO51</f>
        <v>181</v>
      </c>
      <c r="J23" s="96">
        <f>'Dane - 31 lipca 2021 r'!AP51/'Dane - 31 lipca 2021 r'!$B$1</f>
        <v>29513998.449172162</v>
      </c>
      <c r="K23" s="185">
        <v>80</v>
      </c>
      <c r="L23" s="97">
        <f>G23</f>
        <v>59</v>
      </c>
      <c r="M23" s="175">
        <f>L23/K23</f>
        <v>0.73750000000000004</v>
      </c>
    </row>
    <row r="24" spans="1:13" ht="16.5" thickTop="1" thickBot="1" x14ac:dyDescent="0.4">
      <c r="A24" s="290" t="s">
        <v>190</v>
      </c>
      <c r="B24" s="291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- 31 lipca 2021 r'!AP47/'Dane - 31 lipca 2021 r'!$B$1</f>
        <v>39182072.893276833</v>
      </c>
      <c r="M24" s="175">
        <f>L24/K24</f>
        <v>0.42520344271636096</v>
      </c>
    </row>
    <row r="25" spans="1:13" ht="18" thickTop="1" thickBot="1" x14ac:dyDescent="0.4">
      <c r="A25" s="292" t="s">
        <v>197</v>
      </c>
      <c r="B25" s="293"/>
      <c r="C25" s="293"/>
      <c r="D25" s="293"/>
      <c r="E25" s="293"/>
      <c r="F25" s="293"/>
      <c r="G25" s="293"/>
      <c r="H25" s="293"/>
      <c r="I25" s="293"/>
      <c r="J25" s="293"/>
      <c r="K25" s="169"/>
      <c r="L25" s="169"/>
      <c r="M25" s="192"/>
    </row>
    <row r="26" spans="1:13" ht="32" thickTop="1" thickBot="1" x14ac:dyDescent="0.4">
      <c r="A26" s="85" t="s">
        <v>198</v>
      </c>
      <c r="B26" s="168" t="s">
        <v>156</v>
      </c>
      <c r="C26" s="95">
        <f>'Dane - 31 lipca 2021 r'!C52</f>
        <v>10</v>
      </c>
      <c r="D26" s="96">
        <f>'Dane - 31 lipca 2021 r'!D52/'Dane - 31 lipca 2021 r'!$B$1</f>
        <v>799645.07448342151</v>
      </c>
      <c r="E26" s="95">
        <f>'Dane - 31 lipca 2021 r'!X52</f>
        <v>1</v>
      </c>
      <c r="F26" s="96">
        <f>'Dane - 31 lipca 2021 r'!Y52/'Dane - 31 lipca 2021 r'!$B$1</f>
        <v>246345.90887248266</v>
      </c>
      <c r="G26" s="95">
        <f>'Dane - 31 lipca 2021 r'!AB52</f>
        <v>0</v>
      </c>
      <c r="H26" s="96">
        <f>'Dane - 31 lipca 2021 r'!AD52/'Dane - 31 lipca 2021 r'!$B$1</f>
        <v>0</v>
      </c>
      <c r="I26" s="95">
        <f>'Dane - 31 lipca 2021 r'!AO52</f>
        <v>0</v>
      </c>
      <c r="J26" s="96">
        <f>'Dane - 31 lipca 2021 r'!AP52/'Dane - 31 lipca 2021 r'!$B$1</f>
        <v>0</v>
      </c>
      <c r="K26" s="185">
        <v>1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94" t="s">
        <v>190</v>
      </c>
      <c r="B27" s="295"/>
      <c r="C27" s="184"/>
      <c r="D27" s="184"/>
      <c r="E27" s="184"/>
      <c r="F27" s="184"/>
      <c r="G27" s="184"/>
      <c r="H27" s="184"/>
      <c r="I27" s="184"/>
      <c r="J27" s="184"/>
      <c r="K27" s="102">
        <v>259996</v>
      </c>
      <c r="L27" s="194">
        <f>'Dane - 31 lipca 2021 r'!AP52/'Dane - 31 lipca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2022-07-14T15:03:52Z</dcterms:modified>
</cp:coreProperties>
</file>