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1\"/>
    </mc:Choice>
  </mc:AlternateContent>
  <bookViews>
    <workbookView xWindow="-120" yWindow="-120" windowWidth="29040" windowHeight="15840"/>
  </bookViews>
  <sheets>
    <sheet name="Dane - 30 listopad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M45" i="1"/>
  <c r="M43" i="1" s="1"/>
  <c r="Z44" i="1"/>
  <c r="Z46" i="1"/>
  <c r="Y45" i="1"/>
  <c r="Y46" i="1"/>
  <c r="Y44" i="1"/>
  <c r="X46" i="1"/>
  <c r="X45" i="1"/>
  <c r="X44" i="1"/>
  <c r="X43" i="1" s="1"/>
  <c r="W45" i="1"/>
  <c r="Z45" i="1" s="1"/>
  <c r="W43" i="1" l="1"/>
  <c r="AQ43" i="1"/>
  <c r="AP43" i="1"/>
  <c r="AO43" i="1"/>
  <c r="AI43" i="1"/>
  <c r="AK43" i="1"/>
  <c r="AJ43" i="1"/>
  <c r="AC43" i="1"/>
  <c r="AD43" i="1"/>
  <c r="AB43" i="1"/>
  <c r="AE46" i="1"/>
  <c r="AE45" i="1"/>
  <c r="AE43" i="1" s="1"/>
  <c r="Y43" i="1"/>
  <c r="Z43" i="1"/>
  <c r="E46" i="1" l="1"/>
  <c r="D43" i="1"/>
  <c r="C43" i="1"/>
  <c r="E45" i="1"/>
  <c r="E43" i="1" l="1"/>
  <c r="J44" i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<sst xmlns="http://schemas.openxmlformats.org/spreadsheetml/2006/main" count="333" uniqueCount="233">
  <si>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</si>
  <si>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</si>
  <si>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</si>
  <si>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</si>
  <si>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</si>
  <si>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</si>
  <si>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</si>
  <si>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</si>
  <si>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</si>
  <si>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</si>
  <si>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</si>
  <si>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</si>
  <si>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</si>
  <si>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</si>
  <si>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</si>
  <si>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</si>
  <si>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</si>
  <si>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</si>
  <si>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</si>
  <si>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</si>
  <si>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</si>
  <si>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</si>
  <si>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</si>
  <si>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</si>
  <si>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</si>
  <si>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</si>
  <si>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</si>
  <si>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</si>
  <si>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</si>
  <si>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</si>
  <si>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</si>
  <si>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</si>
  <si>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</si>
  <si>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</si>
  <si>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</si>
  <si>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</si>
  <si>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</si>
  <si>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</si>
  <si>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</si>
  <si>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</si>
  <si>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</si>
  <si>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</si>
  <si>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</si>
  <si>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</si>
  <si>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</si>
  <si>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</si>
  <si>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</si>
  <si>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</si>
  <si>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</si>
  <si>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</si>
  <si>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</si>
  <si>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</si>
  <si>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</si>
  <si>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</si>
  <si>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</si>
  <si>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</si>
  <si>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</si>
  <si>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</si>
  <si>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</si>
  <si>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</si>
  <si>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</si>
  <si>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</si>
  <si>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</si>
  <si>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</si>
  <si>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</si>
  <si>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</si>
  <si>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</si>
  <si>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</si>
  <si>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</si>
  <si>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</si>
  <si>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</si>
  <si>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</si>
  <si>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</si>
  <si>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</si>
  <si>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</si>
  <si>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</si>
  <si>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</si>
  <si>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</si>
  <si>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</si>
  <si>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</si>
  <si>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</si>
  <si>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</si>
  <si>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</si>
  <si>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</si>
  <si>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</si>
  <si>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</si>
  <si>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</si>
  <si>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</si>
  <si>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</si>
  <si>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</si>
  <si>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</si>
  <si>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</si>
  <si>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</si>
  <si>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</si>
  <si>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</si>
  <si>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</si>
  <si>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</si>
  <si>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</si>
  <si>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</si>
  <si>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</si>
  <si>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</si>
  <si>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</si>
  <si>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</si>
  <si>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</si>
  <si>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</si>
  <si>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</si>
  <si>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</si>
  <si>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</si>
  <si>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</si>
  <si>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</si>
  <si>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</si>
  <si>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</si>
  <si>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</si>
  <si>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</si>
  <si>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</si>
  <si>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</si>
  <si>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</si>
  <si>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</si>
  <si>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</si>
  <si>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</si>
  <si>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</si>
  <si>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</si>
  <si>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</si>
  <si>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</si>
  <si>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</si>
  <si>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</si>
  <si>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</si>
  <si>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</si>
  <si>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</si>
  <si>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</si>
  <si>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</si>
  <si>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</si>
  <si>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</si>
  <si>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</si>
  <si>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</si>
  <si>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</si>
  <si>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</si>
  <si>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</si>
  <si>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</si>
  <si>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</si>
  <si>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</si>
  <si>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</si>
  <si>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</si>
  <si>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</si>
  <si>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</si>
  <si>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</si>
  <si>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</si>
  <si>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</si>
  <si>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</si>
  <si>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</si>
  <si>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</si>
  <si>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</si>
  <si>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</si>
  <si>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</si>
  <si>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</si>
  <si>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</si>
  <si>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</si>
  <si>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</si>
  <si>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</si>
  <si>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</si>
  <si>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</si>
  <si>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</si>
  <si>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</si>
  <si>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</si>
  <si>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</si>
  <si>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</si>
  <si>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</si>
  <si>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</si>
  <si>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</si>
  <si>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</si>
  <si>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</si>
  <si>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</si>
  <si>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</si>
  <si>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</si>
  <si>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</si>
  <si>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</si>
  <si>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</si>
  <si>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</si>
  <si>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</si>
  <si>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</si>
  <si>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</si>
  <si>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</si>
  <si>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</si>
  <si>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</si>
  <si>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</si>
  <si>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</si>
  <si>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</si>
  <si>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</si>
  <si>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</si>
  <si>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</si>
  <si>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</si>
  <si>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</si>
  <si>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</si>
  <si>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</si>
  <si>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</si>
  <si>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</si>
  <si>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</si>
  <si>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</si>
  <si>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</si>
  <si>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</si>
  <si>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</si>
  <si>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</si>
  <si>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</si>
  <si>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</si>
  <si>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</si>
  <si>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</si>
  <si>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</si>
  <si>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</si>
  <si>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</si>
  <si>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</si>
  <si>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</si>
  <si>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</si>
  <si>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</si>
  <si>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</si>
  <si>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</si>
  <si>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</si>
  <si>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</si>
  <si>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</si>
  <si>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</si>
  <si>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</si>
  <si>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</si>
  <si>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</si>
  <si>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</si>
  <si>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</si>
  <si>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</si>
  <si>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</si>
  <si>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</si>
  <si>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</si>
  <si>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</si>
  <si>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</si>
  <si>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</si>
  <si>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</si>
  <si>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 xml:space="preserve">Limit finansowy zgodny z arkuszem kalkulacyjnym z dnia 05.12.2021, kurs 1 EUR= 4,6962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</si>
</sst>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3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11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3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30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45" width="17.26953125" style="68" bestFit="1" customWidth="1"/>
    <col min="46" max="46" width="12" style="68" bestFit="1" customWidth="1"/>
    <col min="47" max="48" width="15.1796875" style="68" bestFit="1" customWidth="1"/>
    <col min="49" max="16384" width="9.1796875" style="68"/>
  </cols>
  <sheetData>
    <row r="1" spans="1:48" s="48" customFormat="1" ht="45" customHeight="1" thickBot="1" x14ac:dyDescent="0.35">
      <c r="A1" s="57" t="s">
        <v>232</v>
      </c>
      <c r="B1" s="117">
        <v>4.6962000000000002</v>
      </c>
      <c r="C1" s="251"/>
      <c r="D1" s="251"/>
      <c r="E1" s="50"/>
      <c r="F1" s="252"/>
      <c r="G1" s="252"/>
      <c r="H1" s="252"/>
      <c r="I1" s="252"/>
      <c r="J1" s="252"/>
      <c r="K1" s="58"/>
      <c r="L1" s="58"/>
      <c r="M1" s="59"/>
      <c r="N1" s="60"/>
      <c r="O1" s="61" t="s">
        <v>0</v>
      </c>
      <c r="P1" s="257"/>
      <c r="Q1" s="257"/>
      <c r="R1" s="253"/>
      <c r="S1" s="253"/>
      <c r="T1" s="253"/>
      <c r="U1" s="58"/>
      <c r="V1" s="58"/>
      <c r="W1" s="58"/>
      <c r="X1" s="214">
        <v>44530</v>
      </c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8" s="62" customFormat="1" ht="28.5" customHeight="1" thickBot="1" x14ac:dyDescent="0.4">
      <c r="A2" s="242" t="s">
        <v>230</v>
      </c>
      <c r="B2" s="243" t="s">
        <v>1</v>
      </c>
      <c r="C2" s="244" t="s">
        <v>175</v>
      </c>
      <c r="D2" s="244"/>
      <c r="E2" s="244"/>
      <c r="F2" s="245"/>
      <c r="G2" s="246" t="s">
        <v>174</v>
      </c>
      <c r="H2" s="247"/>
      <c r="I2" s="247"/>
      <c r="J2" s="248"/>
      <c r="K2" s="249" t="s">
        <v>176</v>
      </c>
      <c r="L2" s="249"/>
      <c r="M2" s="249"/>
      <c r="N2" s="249" t="s">
        <v>2</v>
      </c>
      <c r="O2" s="249"/>
      <c r="P2" s="249"/>
      <c r="Q2" s="254"/>
      <c r="R2" s="255"/>
      <c r="S2" s="255"/>
      <c r="T2" s="255"/>
      <c r="U2" s="249" t="s">
        <v>3</v>
      </c>
      <c r="V2" s="249"/>
      <c r="W2" s="249"/>
      <c r="X2" s="249" t="s">
        <v>216</v>
      </c>
      <c r="Y2" s="249"/>
      <c r="Z2" s="249"/>
      <c r="AA2" s="254"/>
      <c r="AB2" s="244" t="s">
        <v>4</v>
      </c>
      <c r="AC2" s="256"/>
      <c r="AD2" s="256"/>
      <c r="AE2" s="256"/>
      <c r="AF2" s="250"/>
      <c r="AG2" s="256"/>
      <c r="AH2" s="256"/>
      <c r="AI2" s="244" t="s">
        <v>218</v>
      </c>
      <c r="AJ2" s="244"/>
      <c r="AK2" s="244"/>
      <c r="AL2" s="244"/>
      <c r="AM2" s="244"/>
      <c r="AN2" s="250"/>
      <c r="AO2" s="244" t="s">
        <v>221</v>
      </c>
      <c r="AP2" s="244"/>
      <c r="AQ2" s="244"/>
      <c r="AR2" s="250"/>
    </row>
    <row r="3" spans="1:48" s="62" customFormat="1" ht="58.5" thickBot="1" x14ac:dyDescent="0.4">
      <c r="A3" s="242"/>
      <c r="B3" s="243"/>
      <c r="C3" s="101" t="s">
        <v>5</v>
      </c>
      <c r="D3" s="100" t="s">
        <v>6</v>
      </c>
      <c r="E3" s="100" t="s">
        <v>7</v>
      </c>
      <c r="F3" s="78" t="s">
        <v>8</v>
      </c>
      <c r="G3" s="101" t="s">
        <v>5</v>
      </c>
      <c r="H3" s="100" t="s">
        <v>6</v>
      </c>
      <c r="I3" s="100" t="s">
        <v>7</v>
      </c>
      <c r="J3" s="78" t="s">
        <v>8</v>
      </c>
      <c r="K3" s="102" t="s">
        <v>169</v>
      </c>
      <c r="L3" s="100" t="s">
        <v>170</v>
      </c>
      <c r="M3" s="100" t="s">
        <v>7</v>
      </c>
      <c r="N3" s="101" t="s">
        <v>5</v>
      </c>
      <c r="O3" s="100" t="s">
        <v>9</v>
      </c>
      <c r="P3" s="100" t="s">
        <v>7</v>
      </c>
      <c r="Q3" s="78" t="s">
        <v>8</v>
      </c>
      <c r="R3" s="102" t="s">
        <v>171</v>
      </c>
      <c r="S3" s="100" t="s">
        <v>172</v>
      </c>
      <c r="T3" s="100" t="s">
        <v>7</v>
      </c>
      <c r="U3" s="101" t="s">
        <v>5</v>
      </c>
      <c r="V3" s="100" t="s">
        <v>9</v>
      </c>
      <c r="W3" s="100" t="s">
        <v>7</v>
      </c>
      <c r="X3" s="102" t="s">
        <v>5</v>
      </c>
      <c r="Y3" s="100" t="s">
        <v>9</v>
      </c>
      <c r="Z3" s="100" t="s">
        <v>7</v>
      </c>
      <c r="AA3" s="78" t="s">
        <v>8</v>
      </c>
      <c r="AB3" s="102" t="s">
        <v>10</v>
      </c>
      <c r="AC3" s="102" t="s">
        <v>11</v>
      </c>
      <c r="AD3" s="100" t="s">
        <v>6</v>
      </c>
      <c r="AE3" s="100" t="s">
        <v>7</v>
      </c>
      <c r="AF3" s="78" t="s">
        <v>8</v>
      </c>
      <c r="AG3" s="102" t="s">
        <v>173</v>
      </c>
      <c r="AH3" s="100" t="s">
        <v>177</v>
      </c>
      <c r="AI3" s="102" t="s">
        <v>10</v>
      </c>
      <c r="AJ3" s="100" t="s">
        <v>9</v>
      </c>
      <c r="AK3" s="100" t="s">
        <v>7</v>
      </c>
      <c r="AL3" s="100" t="s">
        <v>12</v>
      </c>
      <c r="AM3" s="100" t="s">
        <v>13</v>
      </c>
      <c r="AN3" s="78" t="s">
        <v>8</v>
      </c>
      <c r="AO3" s="102" t="s">
        <v>10</v>
      </c>
      <c r="AP3" s="100" t="s">
        <v>9</v>
      </c>
      <c r="AQ3" s="100" t="s">
        <v>7</v>
      </c>
      <c r="AR3" s="78" t="s">
        <v>8</v>
      </c>
    </row>
    <row r="4" spans="1:48" s="62" customFormat="1" ht="81.75" customHeight="1" thickBot="1" x14ac:dyDescent="0.4">
      <c r="A4" s="150" t="s">
        <v>178</v>
      </c>
      <c r="B4" s="121">
        <v>1081666690.8651392</v>
      </c>
      <c r="C4" s="131">
        <v>6385</v>
      </c>
      <c r="D4" s="132">
        <v>1685264917.74</v>
      </c>
      <c r="E4" s="132">
        <v>1206754344.3800001</v>
      </c>
      <c r="F4" s="230">
        <f>D4/B4</f>
        <v>1.5580260832401989</v>
      </c>
      <c r="G4" s="231">
        <v>5509</v>
      </c>
      <c r="H4" s="232">
        <v>1035400991.89</v>
      </c>
      <c r="I4" s="232">
        <v>719356399.94000006</v>
      </c>
      <c r="J4" s="230">
        <f>H4/B4</f>
        <v>0.95722739789820555</v>
      </c>
      <c r="K4" s="231">
        <v>681</v>
      </c>
      <c r="L4" s="232">
        <v>360961551.62</v>
      </c>
      <c r="M4" s="232">
        <v>266492785.51999998</v>
      </c>
      <c r="N4" s="231">
        <v>5360</v>
      </c>
      <c r="O4" s="232">
        <v>1116191177.1899998</v>
      </c>
      <c r="P4" s="232">
        <v>784762463.75999987</v>
      </c>
      <c r="Q4" s="230">
        <f>O4/B4</f>
        <v>1.0319178602950667</v>
      </c>
      <c r="R4" s="231">
        <v>78</v>
      </c>
      <c r="S4" s="232">
        <v>206274543.41000003</v>
      </c>
      <c r="T4" s="232">
        <v>153800555.63</v>
      </c>
      <c r="U4" s="231">
        <v>114</v>
      </c>
      <c r="V4" s="232">
        <v>3323847.3000000003</v>
      </c>
      <c r="W4" s="232">
        <v>2492885.46</v>
      </c>
      <c r="X4" s="231">
        <v>5282</v>
      </c>
      <c r="Y4" s="232">
        <v>906592786.4799999</v>
      </c>
      <c r="Z4" s="132">
        <v>628469022.66999996</v>
      </c>
      <c r="AA4" s="180">
        <f>Y4/B4</f>
        <v>0.83814431389662958</v>
      </c>
      <c r="AB4" s="131">
        <v>4987</v>
      </c>
      <c r="AC4" s="131">
        <v>5138</v>
      </c>
      <c r="AD4" s="132">
        <v>662914142.00999987</v>
      </c>
      <c r="AE4" s="132">
        <v>448356964.26000005</v>
      </c>
      <c r="AF4" s="180">
        <f>AD4/B4</f>
        <v>0.61286359985790773</v>
      </c>
      <c r="AG4" s="131">
        <v>18</v>
      </c>
      <c r="AH4" s="132">
        <v>1459696.14</v>
      </c>
      <c r="AI4" s="131">
        <v>5147</v>
      </c>
      <c r="AJ4" s="132">
        <v>715214685.31000018</v>
      </c>
      <c r="AK4" s="132">
        <v>485262788.22999996</v>
      </c>
      <c r="AL4" s="132">
        <v>330146500.43999994</v>
      </c>
      <c r="AM4" s="132">
        <v>247609874.29000002</v>
      </c>
      <c r="AN4" s="180">
        <f>AJ4/B4</f>
        <v>0.66121541076388035</v>
      </c>
      <c r="AO4" s="131">
        <v>4893</v>
      </c>
      <c r="AP4" s="132">
        <v>612324903.22000003</v>
      </c>
      <c r="AQ4" s="132">
        <v>408095452.12999994</v>
      </c>
      <c r="AR4" s="180">
        <f>AP4/B4</f>
        <v>0.56609388861762022</v>
      </c>
      <c r="AS4" s="199"/>
      <c r="AT4" s="199"/>
    </row>
    <row r="5" spans="1:48" x14ac:dyDescent="0.3">
      <c r="A5" s="151" t="s">
        <v>15</v>
      </c>
      <c r="B5" s="160">
        <v>9271801.5840000007</v>
      </c>
      <c r="C5" s="125">
        <v>3</v>
      </c>
      <c r="D5" s="126">
        <v>9954416.0800000001</v>
      </c>
      <c r="E5" s="127">
        <v>7465812.0599999996</v>
      </c>
      <c r="F5" s="179">
        <f t="shared" ref="F5:F58" si="0">D5/B5</f>
        <v>1.0736226384716818</v>
      </c>
      <c r="G5" s="141">
        <v>1</v>
      </c>
      <c r="H5" s="140">
        <v>8181268.0800000001</v>
      </c>
      <c r="I5" s="140">
        <v>6135951.0599999996</v>
      </c>
      <c r="J5" s="195">
        <f t="shared" ref="J5:J58" si="1">H5/B5</f>
        <v>0.88238170390942217</v>
      </c>
      <c r="K5" s="141">
        <v>2</v>
      </c>
      <c r="L5" s="140">
        <v>1773148</v>
      </c>
      <c r="M5" s="142">
        <v>1329861</v>
      </c>
      <c r="N5" s="141">
        <v>1</v>
      </c>
      <c r="O5" s="140">
        <v>8180770.6500000004</v>
      </c>
      <c r="P5" s="140">
        <v>6135577.9800000004</v>
      </c>
      <c r="Q5" s="195">
        <f>O5/$B5</f>
        <v>0.88232805414184534</v>
      </c>
      <c r="R5" s="141">
        <v>0</v>
      </c>
      <c r="S5" s="140">
        <v>0</v>
      </c>
      <c r="T5" s="142">
        <v>0</v>
      </c>
      <c r="U5" s="141">
        <v>0</v>
      </c>
      <c r="V5" s="140">
        <v>0</v>
      </c>
      <c r="W5" s="142">
        <v>0</v>
      </c>
      <c r="X5" s="141">
        <v>1</v>
      </c>
      <c r="Y5" s="126">
        <v>8180770.6500000004</v>
      </c>
      <c r="Z5" s="126">
        <v>6135577.9800000004</v>
      </c>
      <c r="AA5" s="179">
        <f t="shared" ref="AA5:AA58" si="2">Y5/B5</f>
        <v>0.88232805414184534</v>
      </c>
      <c r="AB5" s="128">
        <v>1</v>
      </c>
      <c r="AC5" s="130">
        <v>1</v>
      </c>
      <c r="AD5" s="126">
        <v>755343.71</v>
      </c>
      <c r="AE5" s="126">
        <v>566507.78</v>
      </c>
      <c r="AF5" s="179">
        <f t="shared" ref="AF5:AF58" si="3">AD5/B5</f>
        <v>8.1466768152531246E-2</v>
      </c>
      <c r="AG5" s="130">
        <v>0</v>
      </c>
      <c r="AH5" s="129">
        <v>0</v>
      </c>
      <c r="AI5" s="128">
        <v>1</v>
      </c>
      <c r="AJ5" s="126">
        <v>2810000</v>
      </c>
      <c r="AK5" s="126">
        <v>2107500</v>
      </c>
      <c r="AL5" s="126">
        <v>2810000</v>
      </c>
      <c r="AM5" s="126">
        <v>2107500</v>
      </c>
      <c r="AN5" s="179">
        <f t="shared" ref="AN5:AN58" si="4">AJ5/B5</f>
        <v>0.30306947086196401</v>
      </c>
      <c r="AO5" s="128">
        <v>0</v>
      </c>
      <c r="AP5" s="126">
        <v>0</v>
      </c>
      <c r="AQ5" s="126">
        <v>0</v>
      </c>
      <c r="AR5" s="179">
        <f t="shared" ref="AR5:AR58" si="5">AP5/B5</f>
        <v>0</v>
      </c>
      <c r="AS5" s="199"/>
      <c r="AT5" s="199"/>
      <c r="AU5" s="62"/>
      <c r="AV5" s="62"/>
    </row>
    <row r="6" spans="1:48" x14ac:dyDescent="0.3">
      <c r="A6" s="152" t="s">
        <v>16</v>
      </c>
      <c r="B6" s="161">
        <v>16436999.079725333</v>
      </c>
      <c r="C6" s="63">
        <v>359</v>
      </c>
      <c r="D6" s="64">
        <v>21704961.059999999</v>
      </c>
      <c r="E6" s="79">
        <v>16278720.780000001</v>
      </c>
      <c r="F6" s="179">
        <f t="shared" si="0"/>
        <v>1.3204941458427517</v>
      </c>
      <c r="G6" s="104">
        <v>269</v>
      </c>
      <c r="H6" s="103">
        <v>16282845.68</v>
      </c>
      <c r="I6" s="103">
        <v>12212134.26</v>
      </c>
      <c r="J6" s="195">
        <f t="shared" si="1"/>
        <v>0.99062156060375539</v>
      </c>
      <c r="K6" s="104">
        <v>72</v>
      </c>
      <c r="L6" s="103">
        <v>4413657.08</v>
      </c>
      <c r="M6" s="105">
        <v>3310242.8</v>
      </c>
      <c r="N6" s="104">
        <v>287</v>
      </c>
      <c r="O6" s="103">
        <v>16433524.68</v>
      </c>
      <c r="P6" s="103">
        <v>12325143.470000001</v>
      </c>
      <c r="Q6" s="195">
        <f t="shared" ref="Q6:Q25" si="6">O6/$B6</f>
        <v>0.9997886232329587</v>
      </c>
      <c r="R6" s="104">
        <v>18</v>
      </c>
      <c r="S6" s="103">
        <v>900625.88</v>
      </c>
      <c r="T6" s="105">
        <v>675469.41</v>
      </c>
      <c r="U6" s="104">
        <v>15</v>
      </c>
      <c r="V6" s="103">
        <v>43459.31</v>
      </c>
      <c r="W6" s="105">
        <v>32594.49</v>
      </c>
      <c r="X6" s="104">
        <v>269</v>
      </c>
      <c r="Y6" s="64">
        <v>15489439.489999998</v>
      </c>
      <c r="Z6" s="64">
        <v>11617079.57</v>
      </c>
      <c r="AA6" s="179">
        <f t="shared" si="2"/>
        <v>0.94235203244039067</v>
      </c>
      <c r="AB6" s="104">
        <v>267</v>
      </c>
      <c r="AC6" s="67">
        <v>272</v>
      </c>
      <c r="AD6" s="64">
        <v>15126183.43</v>
      </c>
      <c r="AE6" s="64">
        <v>11344637.57</v>
      </c>
      <c r="AF6" s="179">
        <f t="shared" si="3"/>
        <v>0.92025213097795966</v>
      </c>
      <c r="AG6" s="67">
        <v>4</v>
      </c>
      <c r="AH6" s="65">
        <v>203520.08000000002</v>
      </c>
      <c r="AI6" s="66">
        <v>268</v>
      </c>
      <c r="AJ6" s="64">
        <v>15497321.379999999</v>
      </c>
      <c r="AK6" s="64">
        <v>11622990.960000001</v>
      </c>
      <c r="AL6" s="64">
        <v>13091582.219999997</v>
      </c>
      <c r="AM6" s="64">
        <v>9818686.6600000001</v>
      </c>
      <c r="AN6" s="179">
        <f t="shared" si="4"/>
        <v>0.94283155366940397</v>
      </c>
      <c r="AO6" s="66">
        <v>246</v>
      </c>
      <c r="AP6" s="64">
        <v>13424959.190000001</v>
      </c>
      <c r="AQ6" s="64">
        <v>10068719.309999999</v>
      </c>
      <c r="AR6" s="179">
        <f t="shared" si="5"/>
        <v>0.81675244519295409</v>
      </c>
      <c r="AS6" s="199"/>
      <c r="AT6" s="199"/>
      <c r="AU6" s="62"/>
      <c r="AV6" s="62"/>
    </row>
    <row r="7" spans="1:48" s="69" customFormat="1" ht="27" x14ac:dyDescent="0.3">
      <c r="A7" s="152" t="s">
        <v>17</v>
      </c>
      <c r="B7" s="161">
        <v>11036070</v>
      </c>
      <c r="C7" s="89">
        <v>6</v>
      </c>
      <c r="D7" s="85">
        <v>22278380.25</v>
      </c>
      <c r="E7" s="86">
        <v>16708785.199999999</v>
      </c>
      <c r="F7" s="179">
        <f t="shared" si="0"/>
        <v>2.0186878345280519</v>
      </c>
      <c r="G7" s="109">
        <v>2</v>
      </c>
      <c r="H7" s="108">
        <v>4194998.17</v>
      </c>
      <c r="I7" s="108">
        <v>3146248.63</v>
      </c>
      <c r="J7" s="195">
        <f t="shared" si="1"/>
        <v>0.38011703169697181</v>
      </c>
      <c r="K7" s="109">
        <v>4</v>
      </c>
      <c r="L7" s="108">
        <v>18083382.079999998</v>
      </c>
      <c r="M7" s="110">
        <v>13562536.57</v>
      </c>
      <c r="N7" s="109">
        <v>2</v>
      </c>
      <c r="O7" s="108">
        <v>4194517.53</v>
      </c>
      <c r="P7" s="108">
        <v>3145888.14</v>
      </c>
      <c r="Q7" s="195">
        <f t="shared" si="6"/>
        <v>0.38007347996161678</v>
      </c>
      <c r="R7" s="109">
        <v>0</v>
      </c>
      <c r="S7" s="108">
        <v>0</v>
      </c>
      <c r="T7" s="110">
        <v>0</v>
      </c>
      <c r="U7" s="109">
        <v>0</v>
      </c>
      <c r="V7" s="108">
        <v>0</v>
      </c>
      <c r="W7" s="110">
        <v>0</v>
      </c>
      <c r="X7" s="109">
        <v>2</v>
      </c>
      <c r="Y7" s="85">
        <v>4194517.53</v>
      </c>
      <c r="Z7" s="85">
        <v>3145888.14</v>
      </c>
      <c r="AA7" s="179">
        <f t="shared" si="2"/>
        <v>0.38007347996161678</v>
      </c>
      <c r="AB7" s="87">
        <v>1</v>
      </c>
      <c r="AC7" s="88">
        <v>1</v>
      </c>
      <c r="AD7" s="85">
        <v>187396.72</v>
      </c>
      <c r="AE7" s="85">
        <v>140547.54</v>
      </c>
      <c r="AF7" s="179">
        <f t="shared" si="3"/>
        <v>1.6980385227712402E-2</v>
      </c>
      <c r="AG7" s="88">
        <v>0</v>
      </c>
      <c r="AH7" s="90">
        <v>0</v>
      </c>
      <c r="AI7" s="87">
        <v>2</v>
      </c>
      <c r="AJ7" s="108">
        <v>1147311.8400000001</v>
      </c>
      <c r="AK7" s="108">
        <v>860483.86</v>
      </c>
      <c r="AL7" s="85">
        <v>1147311.8400000001</v>
      </c>
      <c r="AM7" s="85">
        <v>860483.86</v>
      </c>
      <c r="AN7" s="179">
        <f t="shared" si="4"/>
        <v>0.10396018147764559</v>
      </c>
      <c r="AO7" s="87">
        <v>0</v>
      </c>
      <c r="AP7" s="85">
        <v>0</v>
      </c>
      <c r="AQ7" s="85">
        <v>0</v>
      </c>
      <c r="AR7" s="179">
        <f t="shared" si="5"/>
        <v>0</v>
      </c>
      <c r="AS7" s="199"/>
      <c r="AT7" s="199"/>
      <c r="AU7" s="62"/>
      <c r="AV7" s="62"/>
    </row>
    <row r="8" spans="1:48" s="69" customFormat="1" x14ac:dyDescent="0.3">
      <c r="A8" s="152" t="s">
        <v>18</v>
      </c>
      <c r="B8" s="161">
        <v>167012060.65790221</v>
      </c>
      <c r="C8" s="66">
        <v>62</v>
      </c>
      <c r="D8" s="91">
        <v>186141007.25999999</v>
      </c>
      <c r="E8" s="91">
        <v>139605755.42000002</v>
      </c>
      <c r="F8" s="179">
        <f t="shared" si="0"/>
        <v>1.114536318675095</v>
      </c>
      <c r="G8" s="104">
        <v>44</v>
      </c>
      <c r="H8" s="215">
        <v>155495593.90000001</v>
      </c>
      <c r="I8" s="215">
        <v>116621695.40000001</v>
      </c>
      <c r="J8" s="195">
        <f t="shared" si="1"/>
        <v>0.93104410117128089</v>
      </c>
      <c r="K8" s="104">
        <v>17</v>
      </c>
      <c r="L8" s="215">
        <v>20645413.359999999</v>
      </c>
      <c r="M8" s="105">
        <v>15484060.020000001</v>
      </c>
      <c r="N8" s="109">
        <v>41</v>
      </c>
      <c r="O8" s="215">
        <v>151930872.65000001</v>
      </c>
      <c r="P8" s="215">
        <v>113948154.38</v>
      </c>
      <c r="Q8" s="195">
        <f t="shared" si="6"/>
        <v>0.90970000640376725</v>
      </c>
      <c r="R8" s="104">
        <v>0</v>
      </c>
      <c r="S8" s="215">
        <v>0</v>
      </c>
      <c r="T8" s="105">
        <v>0</v>
      </c>
      <c r="U8" s="109">
        <v>18</v>
      </c>
      <c r="V8" s="215">
        <v>1231214.04</v>
      </c>
      <c r="W8" s="215">
        <v>923410.53</v>
      </c>
      <c r="X8" s="109">
        <v>41</v>
      </c>
      <c r="Y8" s="91">
        <v>150699658.60999998</v>
      </c>
      <c r="Z8" s="91">
        <v>113024743.84999999</v>
      </c>
      <c r="AA8" s="179">
        <f t="shared" si="2"/>
        <v>0.90232799964479449</v>
      </c>
      <c r="AB8" s="87">
        <v>36</v>
      </c>
      <c r="AC8" s="88">
        <v>60</v>
      </c>
      <c r="AD8" s="91">
        <v>128046370.26000001</v>
      </c>
      <c r="AE8" s="91">
        <v>96034777.699999988</v>
      </c>
      <c r="AF8" s="179">
        <f t="shared" si="3"/>
        <v>0.76668936216697992</v>
      </c>
      <c r="AG8" s="87">
        <v>1</v>
      </c>
      <c r="AH8" s="65">
        <v>0</v>
      </c>
      <c r="AI8" s="87">
        <v>39</v>
      </c>
      <c r="AJ8" s="215">
        <v>138368164.41999999</v>
      </c>
      <c r="AK8" s="215">
        <v>103776123.13999999</v>
      </c>
      <c r="AL8" s="91">
        <v>135970658.44999999</v>
      </c>
      <c r="AM8" s="91">
        <v>101977993.75</v>
      </c>
      <c r="AN8" s="179">
        <f t="shared" si="4"/>
        <v>0.82849204946596811</v>
      </c>
      <c r="AO8" s="87">
        <v>34</v>
      </c>
      <c r="AP8" s="91">
        <v>119274888.33000001</v>
      </c>
      <c r="AQ8" s="91">
        <v>89456166.099999994</v>
      </c>
      <c r="AR8" s="179">
        <f t="shared" si="5"/>
        <v>0.71416931124702276</v>
      </c>
      <c r="AS8" s="199"/>
      <c r="AT8" s="199"/>
      <c r="AU8" s="62"/>
      <c r="AV8" s="62"/>
    </row>
    <row r="9" spans="1:48" s="118" customFormat="1" outlineLevel="1" collapsed="1" x14ac:dyDescent="0.3">
      <c r="A9" s="153" t="s">
        <v>19</v>
      </c>
      <c r="B9" s="162">
        <v>86465491.170832515</v>
      </c>
      <c r="C9" s="63">
        <v>15</v>
      </c>
      <c r="D9" s="64">
        <v>91804817.5</v>
      </c>
      <c r="E9" s="79">
        <v>68853613.129999995</v>
      </c>
      <c r="F9" s="179">
        <f t="shared" si="0"/>
        <v>1.0617509512392453</v>
      </c>
      <c r="G9" s="104">
        <v>14</v>
      </c>
      <c r="H9" s="103">
        <v>85778346.5</v>
      </c>
      <c r="I9" s="103">
        <v>64333759.880000003</v>
      </c>
      <c r="J9" s="195">
        <f t="shared" si="1"/>
        <v>0.99205296053341208</v>
      </c>
      <c r="K9" s="104">
        <v>1</v>
      </c>
      <c r="L9" s="103">
        <v>6026471</v>
      </c>
      <c r="M9" s="105">
        <v>4519853.25</v>
      </c>
      <c r="N9" s="104">
        <v>14</v>
      </c>
      <c r="O9" s="103">
        <v>83848395.319999993</v>
      </c>
      <c r="P9" s="103">
        <v>62886296.460000001</v>
      </c>
      <c r="Q9" s="195">
        <f t="shared" si="6"/>
        <v>0.96973248153229308</v>
      </c>
      <c r="R9" s="104">
        <v>0</v>
      </c>
      <c r="S9" s="103">
        <v>0</v>
      </c>
      <c r="T9" s="105">
        <v>0</v>
      </c>
      <c r="U9" s="104">
        <v>12</v>
      </c>
      <c r="V9" s="103">
        <v>809017.82000000007</v>
      </c>
      <c r="W9" s="105">
        <v>606763.37</v>
      </c>
      <c r="X9" s="104">
        <v>14</v>
      </c>
      <c r="Y9" s="64">
        <v>83039377.5</v>
      </c>
      <c r="Z9" s="64">
        <v>62279533.090000004</v>
      </c>
      <c r="AA9" s="179">
        <f t="shared" si="2"/>
        <v>0.96037594161046935</v>
      </c>
      <c r="AB9" s="66">
        <v>14</v>
      </c>
      <c r="AC9" s="67">
        <v>29</v>
      </c>
      <c r="AD9" s="64">
        <v>83238445.460000008</v>
      </c>
      <c r="AE9" s="64">
        <v>62428834.099999994</v>
      </c>
      <c r="AF9" s="179">
        <f t="shared" si="3"/>
        <v>0.96267822379616474</v>
      </c>
      <c r="AG9" s="67">
        <v>1</v>
      </c>
      <c r="AH9" s="65">
        <v>0</v>
      </c>
      <c r="AI9" s="66">
        <v>14</v>
      </c>
      <c r="AJ9" s="103">
        <v>83631210.359999999</v>
      </c>
      <c r="AK9" s="103">
        <v>62723407.689999998</v>
      </c>
      <c r="AL9" s="64">
        <v>82204176.569999993</v>
      </c>
      <c r="AM9" s="64">
        <v>61653132.379999995</v>
      </c>
      <c r="AN9" s="179">
        <f t="shared" si="4"/>
        <v>0.96722067066926454</v>
      </c>
      <c r="AO9" s="104">
        <v>14</v>
      </c>
      <c r="AP9" s="103">
        <v>78546348.900000006</v>
      </c>
      <c r="AQ9" s="103">
        <v>58909761.609999999</v>
      </c>
      <c r="AR9" s="179">
        <f t="shared" si="5"/>
        <v>0.90841268390893171</v>
      </c>
      <c r="AS9" s="199"/>
      <c r="AT9" s="199"/>
      <c r="AU9" s="62"/>
      <c r="AV9" s="62"/>
    </row>
    <row r="10" spans="1:48" s="118" customFormat="1" ht="27" outlineLevel="1" x14ac:dyDescent="0.3">
      <c r="A10" s="153" t="s">
        <v>20</v>
      </c>
      <c r="B10" s="162">
        <v>79080139.263513476</v>
      </c>
      <c r="C10" s="63">
        <v>22</v>
      </c>
      <c r="D10" s="64">
        <v>92933936.660000011</v>
      </c>
      <c r="E10" s="79">
        <v>69700452.49000001</v>
      </c>
      <c r="F10" s="179">
        <f t="shared" si="0"/>
        <v>1.1751868108163346</v>
      </c>
      <c r="G10" s="104">
        <v>14</v>
      </c>
      <c r="H10" s="103">
        <v>68596455.799999997</v>
      </c>
      <c r="I10" s="103">
        <v>51447341.840000004</v>
      </c>
      <c r="J10" s="195">
        <f t="shared" si="1"/>
        <v>0.86742962820817249</v>
      </c>
      <c r="K10" s="104">
        <v>7</v>
      </c>
      <c r="L10" s="103">
        <v>14337480.859999999</v>
      </c>
      <c r="M10" s="105">
        <v>10753110.65</v>
      </c>
      <c r="N10" s="104">
        <v>14</v>
      </c>
      <c r="O10" s="103">
        <v>67440326.129999995</v>
      </c>
      <c r="P10" s="103">
        <v>50580244.539999999</v>
      </c>
      <c r="Q10" s="195">
        <f t="shared" si="6"/>
        <v>0.85280990597744266</v>
      </c>
      <c r="R10" s="104">
        <v>0</v>
      </c>
      <c r="S10" s="103">
        <v>0</v>
      </c>
      <c r="T10" s="105">
        <v>0</v>
      </c>
      <c r="U10" s="104">
        <v>6</v>
      </c>
      <c r="V10" s="103">
        <v>422196.22</v>
      </c>
      <c r="W10" s="105">
        <v>316647.16000000003</v>
      </c>
      <c r="X10" s="104">
        <v>14</v>
      </c>
      <c r="Y10" s="64">
        <v>67018129.909999996</v>
      </c>
      <c r="Z10" s="64">
        <v>50263597.379999995</v>
      </c>
      <c r="AA10" s="179">
        <f t="shared" si="2"/>
        <v>0.84747106585991139</v>
      </c>
      <c r="AB10" s="66">
        <v>9</v>
      </c>
      <c r="AC10" s="67">
        <v>18</v>
      </c>
      <c r="AD10" s="64">
        <v>44165774.099999994</v>
      </c>
      <c r="AE10" s="64">
        <v>33124330.579999998</v>
      </c>
      <c r="AF10" s="179">
        <f t="shared" si="3"/>
        <v>0.55849388368967501</v>
      </c>
      <c r="AG10" s="67">
        <v>0</v>
      </c>
      <c r="AH10" s="65">
        <v>0</v>
      </c>
      <c r="AI10" s="66">
        <v>13</v>
      </c>
      <c r="AJ10" s="103">
        <v>54207962.859999999</v>
      </c>
      <c r="AK10" s="103">
        <v>40655972.099999994</v>
      </c>
      <c r="AL10" s="64">
        <v>53766481.880000003</v>
      </c>
      <c r="AM10" s="64">
        <v>40324861.370000005</v>
      </c>
      <c r="AN10" s="179">
        <f t="shared" si="4"/>
        <v>0.68548137831885225</v>
      </c>
      <c r="AO10" s="104">
        <v>8</v>
      </c>
      <c r="AP10" s="103">
        <v>40199548.230000004</v>
      </c>
      <c r="AQ10" s="103">
        <v>30149661.140000001</v>
      </c>
      <c r="AR10" s="179">
        <f t="shared" si="5"/>
        <v>0.50833937072424384</v>
      </c>
      <c r="AS10" s="199"/>
      <c r="AT10" s="199"/>
      <c r="AU10" s="62"/>
      <c r="AV10" s="62"/>
    </row>
    <row r="11" spans="1:48" s="119" customFormat="1" ht="27" outlineLevel="1" x14ac:dyDescent="0.3">
      <c r="A11" s="153" t="s">
        <v>21</v>
      </c>
      <c r="B11" s="162">
        <v>1466430.223556207</v>
      </c>
      <c r="C11" s="63">
        <v>25</v>
      </c>
      <c r="D11" s="64">
        <v>1402253.0999999999</v>
      </c>
      <c r="E11" s="79">
        <v>1051689.8</v>
      </c>
      <c r="F11" s="179">
        <f t="shared" si="0"/>
        <v>0.9562358150252982</v>
      </c>
      <c r="G11" s="104">
        <v>16</v>
      </c>
      <c r="H11" s="103">
        <v>1120791.5999999999</v>
      </c>
      <c r="I11" s="103">
        <v>840593.68</v>
      </c>
      <c r="J11" s="195">
        <f t="shared" si="1"/>
        <v>0.76429930452605732</v>
      </c>
      <c r="K11" s="104">
        <v>9</v>
      </c>
      <c r="L11" s="103">
        <v>281461.5</v>
      </c>
      <c r="M11" s="105">
        <v>211096.12</v>
      </c>
      <c r="N11" s="104">
        <v>13</v>
      </c>
      <c r="O11" s="103">
        <v>642151.19999999995</v>
      </c>
      <c r="P11" s="103">
        <v>481613.38</v>
      </c>
      <c r="Q11" s="195">
        <f t="shared" si="6"/>
        <v>0.4379009581804264</v>
      </c>
      <c r="R11" s="104">
        <v>0</v>
      </c>
      <c r="S11" s="103">
        <v>0</v>
      </c>
      <c r="T11" s="105">
        <v>0</v>
      </c>
      <c r="U11" s="104">
        <v>0</v>
      </c>
      <c r="V11" s="103">
        <v>0</v>
      </c>
      <c r="W11" s="105">
        <v>0</v>
      </c>
      <c r="X11" s="104">
        <v>13</v>
      </c>
      <c r="Y11" s="64">
        <v>642151.19999999995</v>
      </c>
      <c r="Z11" s="64">
        <v>481613.38</v>
      </c>
      <c r="AA11" s="179">
        <f t="shared" si="2"/>
        <v>0.4379009581804264</v>
      </c>
      <c r="AB11" s="66">
        <v>13</v>
      </c>
      <c r="AC11" s="67">
        <v>13</v>
      </c>
      <c r="AD11" s="64">
        <v>642150.69999999995</v>
      </c>
      <c r="AE11" s="64">
        <v>481613.02</v>
      </c>
      <c r="AF11" s="179">
        <f t="shared" si="3"/>
        <v>0.43790061721636825</v>
      </c>
      <c r="AG11" s="67">
        <v>0</v>
      </c>
      <c r="AH11" s="65">
        <v>0</v>
      </c>
      <c r="AI11" s="104">
        <v>12</v>
      </c>
      <c r="AJ11" s="103">
        <v>528991.19999999995</v>
      </c>
      <c r="AK11" s="103">
        <v>396743.35000000003</v>
      </c>
      <c r="AL11" s="64">
        <v>0</v>
      </c>
      <c r="AM11" s="64">
        <v>0</v>
      </c>
      <c r="AN11" s="179">
        <f t="shared" si="4"/>
        <v>0.36073397254262479</v>
      </c>
      <c r="AO11" s="104">
        <v>12</v>
      </c>
      <c r="AP11" s="103">
        <v>528991.19999999995</v>
      </c>
      <c r="AQ11" s="103">
        <v>396743.35000000003</v>
      </c>
      <c r="AR11" s="179">
        <f t="shared" si="5"/>
        <v>0.36073397254262479</v>
      </c>
      <c r="AS11" s="199"/>
      <c r="AT11" s="199"/>
      <c r="AU11" s="62"/>
      <c r="AV11" s="62"/>
    </row>
    <row r="12" spans="1:48" ht="36.75" customHeight="1" x14ac:dyDescent="0.3">
      <c r="A12" s="152" t="s">
        <v>22</v>
      </c>
      <c r="B12" s="161">
        <v>34092209.805365331</v>
      </c>
      <c r="C12" s="63">
        <v>13</v>
      </c>
      <c r="D12" s="64">
        <v>30276905.75</v>
      </c>
      <c r="E12" s="79">
        <v>22707679.32</v>
      </c>
      <c r="F12" s="179">
        <f t="shared" si="0"/>
        <v>0.88808868427282495</v>
      </c>
      <c r="G12" s="104">
        <v>11</v>
      </c>
      <c r="H12" s="103">
        <v>25712899.84</v>
      </c>
      <c r="I12" s="103">
        <v>19284674.879999999</v>
      </c>
      <c r="J12" s="195">
        <f t="shared" si="1"/>
        <v>0.75421628538591767</v>
      </c>
      <c r="K12" s="104">
        <v>2</v>
      </c>
      <c r="L12" s="103">
        <v>4564005.91</v>
      </c>
      <c r="M12" s="105">
        <v>3423004.44</v>
      </c>
      <c r="N12" s="104">
        <v>11</v>
      </c>
      <c r="O12" s="103">
        <v>25076104.820000004</v>
      </c>
      <c r="P12" s="103">
        <v>18807078.580000002</v>
      </c>
      <c r="Q12" s="195">
        <f t="shared" si="6"/>
        <v>0.7355376774682878</v>
      </c>
      <c r="R12" s="104">
        <v>0</v>
      </c>
      <c r="S12" s="103">
        <v>0</v>
      </c>
      <c r="T12" s="105">
        <v>0</v>
      </c>
      <c r="U12" s="104">
        <v>0</v>
      </c>
      <c r="V12" s="103">
        <v>0</v>
      </c>
      <c r="W12" s="105">
        <v>0</v>
      </c>
      <c r="X12" s="104">
        <v>11</v>
      </c>
      <c r="Y12" s="64">
        <v>25076104.820000004</v>
      </c>
      <c r="Z12" s="64">
        <v>18807078.580000002</v>
      </c>
      <c r="AA12" s="179">
        <f t="shared" si="2"/>
        <v>0.7355376774682878</v>
      </c>
      <c r="AB12" s="104">
        <v>9</v>
      </c>
      <c r="AC12" s="67">
        <v>12</v>
      </c>
      <c r="AD12" s="64">
        <v>17492919.300000001</v>
      </c>
      <c r="AE12" s="64">
        <v>13119689.469999999</v>
      </c>
      <c r="AF12" s="179">
        <f t="shared" si="3"/>
        <v>0.5131060556023862</v>
      </c>
      <c r="AG12" s="67">
        <v>0</v>
      </c>
      <c r="AH12" s="65">
        <v>0</v>
      </c>
      <c r="AI12" s="104">
        <v>11</v>
      </c>
      <c r="AJ12" s="103">
        <v>21980810.710000001</v>
      </c>
      <c r="AK12" s="103">
        <v>16485607.99</v>
      </c>
      <c r="AL12" s="64">
        <v>19664354.550000001</v>
      </c>
      <c r="AM12" s="64">
        <v>14748265.890000001</v>
      </c>
      <c r="AN12" s="179">
        <f t="shared" si="4"/>
        <v>0.64474584767282306</v>
      </c>
      <c r="AO12" s="104">
        <v>8</v>
      </c>
      <c r="AP12" s="103">
        <v>14270109.949999999</v>
      </c>
      <c r="AQ12" s="103">
        <v>10702582.419999998</v>
      </c>
      <c r="AR12" s="179">
        <f t="shared" si="5"/>
        <v>0.41857392147558037</v>
      </c>
      <c r="AS12" s="199"/>
      <c r="AT12" s="199"/>
      <c r="AU12" s="62"/>
      <c r="AV12" s="62"/>
    </row>
    <row r="13" spans="1:48" x14ac:dyDescent="0.3">
      <c r="A13" s="152" t="s">
        <v>23</v>
      </c>
      <c r="B13" s="161">
        <v>64956698.708864003</v>
      </c>
      <c r="C13" s="63">
        <v>207</v>
      </c>
      <c r="D13" s="64">
        <v>71015925.830000013</v>
      </c>
      <c r="E13" s="79">
        <v>35507962.909999996</v>
      </c>
      <c r="F13" s="179">
        <f t="shared" si="0"/>
        <v>1.0932810201499537</v>
      </c>
      <c r="G13" s="104">
        <v>207</v>
      </c>
      <c r="H13" s="103">
        <v>71015925.829999998</v>
      </c>
      <c r="I13" s="103">
        <v>35507962.909999996</v>
      </c>
      <c r="J13" s="195">
        <f t="shared" si="1"/>
        <v>1.0932810201499534</v>
      </c>
      <c r="K13" s="104">
        <v>51</v>
      </c>
      <c r="L13" s="103">
        <v>11225762.990000002</v>
      </c>
      <c r="M13" s="105">
        <v>5612881.5000000019</v>
      </c>
      <c r="N13" s="104">
        <v>156</v>
      </c>
      <c r="O13" s="103">
        <v>58485169.600000001</v>
      </c>
      <c r="P13" s="103">
        <v>29242584.699999999</v>
      </c>
      <c r="Q13" s="195">
        <f t="shared" si="6"/>
        <v>0.90037164391821389</v>
      </c>
      <c r="R13" s="104">
        <v>2</v>
      </c>
      <c r="S13" s="103">
        <v>3504407.4</v>
      </c>
      <c r="T13" s="105">
        <v>1752203.7</v>
      </c>
      <c r="U13" s="104">
        <v>0</v>
      </c>
      <c r="V13" s="103">
        <v>0</v>
      </c>
      <c r="W13" s="105">
        <v>0</v>
      </c>
      <c r="X13" s="104">
        <v>154</v>
      </c>
      <c r="Y13" s="64">
        <v>54980762.200000003</v>
      </c>
      <c r="Z13" s="64">
        <v>27490381</v>
      </c>
      <c r="AA13" s="179">
        <f t="shared" si="2"/>
        <v>0.84642174391318503</v>
      </c>
      <c r="AB13" s="104">
        <v>46</v>
      </c>
      <c r="AC13" s="67">
        <v>46</v>
      </c>
      <c r="AD13" s="64">
        <v>44344668.969999999</v>
      </c>
      <c r="AE13" s="64">
        <v>22172334.490000002</v>
      </c>
      <c r="AF13" s="179">
        <f t="shared" si="3"/>
        <v>0.68268046023633155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9">
        <f t="shared" si="4"/>
        <v>0.82626421934641814</v>
      </c>
      <c r="AO13" s="104">
        <v>154</v>
      </c>
      <c r="AP13" s="103">
        <v>53671395.950000003</v>
      </c>
      <c r="AQ13" s="103">
        <v>26835697.870000001</v>
      </c>
      <c r="AR13" s="179">
        <f t="shared" si="5"/>
        <v>0.82626421934641814</v>
      </c>
      <c r="AS13" s="199"/>
      <c r="AT13" s="199"/>
      <c r="AU13" s="62"/>
      <c r="AV13" s="62"/>
    </row>
    <row r="14" spans="1:48" x14ac:dyDescent="0.3">
      <c r="A14" s="152" t="s">
        <v>24</v>
      </c>
      <c r="B14" s="161">
        <v>2898663.8250560006</v>
      </c>
      <c r="C14" s="63">
        <v>3</v>
      </c>
      <c r="D14" s="64">
        <v>2700000</v>
      </c>
      <c r="E14" s="79">
        <v>2025000</v>
      </c>
      <c r="F14" s="179">
        <f t="shared" si="0"/>
        <v>0.93146365461949954</v>
      </c>
      <c r="G14" s="104">
        <v>3</v>
      </c>
      <c r="H14" s="103">
        <v>2700000</v>
      </c>
      <c r="I14" s="103">
        <v>2025000</v>
      </c>
      <c r="J14" s="195">
        <f t="shared" si="1"/>
        <v>0.93146365461949954</v>
      </c>
      <c r="K14" s="104">
        <v>0</v>
      </c>
      <c r="L14" s="103">
        <v>0</v>
      </c>
      <c r="M14" s="105">
        <v>0</v>
      </c>
      <c r="N14" s="104">
        <v>3</v>
      </c>
      <c r="O14" s="103">
        <v>2700000</v>
      </c>
      <c r="P14" s="103">
        <v>2025000</v>
      </c>
      <c r="Q14" s="195">
        <f t="shared" si="6"/>
        <v>0.93146365461949954</v>
      </c>
      <c r="R14" s="104">
        <v>0</v>
      </c>
      <c r="S14" s="103">
        <v>0</v>
      </c>
      <c r="T14" s="105">
        <v>0</v>
      </c>
      <c r="U14" s="104">
        <v>0</v>
      </c>
      <c r="V14" s="103">
        <v>0</v>
      </c>
      <c r="W14" s="105">
        <v>0</v>
      </c>
      <c r="X14" s="104">
        <v>3</v>
      </c>
      <c r="Y14" s="64">
        <v>2700000</v>
      </c>
      <c r="Z14" s="64">
        <v>2025000</v>
      </c>
      <c r="AA14" s="179">
        <f t="shared" si="2"/>
        <v>0.93146365461949954</v>
      </c>
      <c r="AB14" s="104">
        <v>1</v>
      </c>
      <c r="AC14" s="67">
        <v>1</v>
      </c>
      <c r="AD14" s="64">
        <v>283649.59999999998</v>
      </c>
      <c r="AE14" s="64">
        <v>212737.2</v>
      </c>
      <c r="AF14" s="179">
        <f t="shared" si="3"/>
        <v>9.7855293721244144E-2</v>
      </c>
      <c r="AG14" s="67">
        <v>0</v>
      </c>
      <c r="AH14" s="65">
        <v>0</v>
      </c>
      <c r="AI14" s="104">
        <v>1</v>
      </c>
      <c r="AJ14" s="103">
        <v>283649.59999999998</v>
      </c>
      <c r="AK14" s="103">
        <v>212737.2</v>
      </c>
      <c r="AL14" s="64">
        <v>0</v>
      </c>
      <c r="AM14" s="64">
        <v>0</v>
      </c>
      <c r="AN14" s="179">
        <f t="shared" si="4"/>
        <v>9.7855293721244144E-2</v>
      </c>
      <c r="AO14" s="104">
        <v>1</v>
      </c>
      <c r="AP14" s="103">
        <v>283649.59999999998</v>
      </c>
      <c r="AQ14" s="103">
        <v>212737.2</v>
      </c>
      <c r="AR14" s="179">
        <f t="shared" si="5"/>
        <v>9.7855293721244144E-2</v>
      </c>
      <c r="AS14" s="199"/>
      <c r="AT14" s="199"/>
      <c r="AU14" s="62"/>
      <c r="AV14" s="62"/>
    </row>
    <row r="15" spans="1:48" ht="27" x14ac:dyDescent="0.3">
      <c r="A15" s="152" t="s">
        <v>25</v>
      </c>
      <c r="B15" s="161">
        <v>68184543.572464004</v>
      </c>
      <c r="C15" s="63">
        <v>377</v>
      </c>
      <c r="D15" s="64">
        <v>92490683.74000001</v>
      </c>
      <c r="E15" s="79">
        <v>69368012.929999992</v>
      </c>
      <c r="F15" s="179">
        <f t="shared" si="0"/>
        <v>1.3564758065983729</v>
      </c>
      <c r="G15" s="104">
        <v>202</v>
      </c>
      <c r="H15" s="103">
        <v>48260198.780000001</v>
      </c>
      <c r="I15" s="103">
        <v>36195149.140000001</v>
      </c>
      <c r="J15" s="195">
        <f t="shared" si="1"/>
        <v>0.7077879567927422</v>
      </c>
      <c r="K15" s="104">
        <v>162</v>
      </c>
      <c r="L15" s="103">
        <v>41055862.490000002</v>
      </c>
      <c r="M15" s="105">
        <v>30791896.919999998</v>
      </c>
      <c r="N15" s="104">
        <v>206</v>
      </c>
      <c r="O15" s="103">
        <v>44132958.010000005</v>
      </c>
      <c r="P15" s="103">
        <v>33099717.949999981</v>
      </c>
      <c r="Q15" s="195">
        <f t="shared" si="6"/>
        <v>0.64725751171300483</v>
      </c>
      <c r="R15" s="104">
        <v>14</v>
      </c>
      <c r="S15" s="103">
        <v>2775925.21</v>
      </c>
      <c r="T15" s="105">
        <v>2081943.8699999999</v>
      </c>
      <c r="U15" s="104">
        <v>7</v>
      </c>
      <c r="V15" s="103">
        <v>126354.98999999999</v>
      </c>
      <c r="W15" s="105">
        <v>94766.23000000001</v>
      </c>
      <c r="X15" s="104">
        <v>192</v>
      </c>
      <c r="Y15" s="64">
        <v>41230677.810000002</v>
      </c>
      <c r="Z15" s="64">
        <v>30923007.849999979</v>
      </c>
      <c r="AA15" s="179">
        <f t="shared" si="2"/>
        <v>0.60469243687437124</v>
      </c>
      <c r="AB15" s="104">
        <v>135</v>
      </c>
      <c r="AC15" s="67">
        <v>140</v>
      </c>
      <c r="AD15" s="64">
        <v>26051739.77</v>
      </c>
      <c r="AE15" s="64">
        <v>19538804.810000002</v>
      </c>
      <c r="AF15" s="179">
        <f t="shared" si="3"/>
        <v>0.38207691076370082</v>
      </c>
      <c r="AG15" s="67">
        <v>1</v>
      </c>
      <c r="AH15" s="65">
        <v>117000</v>
      </c>
      <c r="AI15" s="104">
        <v>153</v>
      </c>
      <c r="AJ15" s="105">
        <v>29602768.940000001</v>
      </c>
      <c r="AK15" s="215">
        <v>22202076.219999999</v>
      </c>
      <c r="AL15" s="64">
        <v>27323648.979999997</v>
      </c>
      <c r="AM15" s="64">
        <v>20492736.359999996</v>
      </c>
      <c r="AN15" s="179">
        <f t="shared" si="4"/>
        <v>0.43415659017412467</v>
      </c>
      <c r="AO15" s="104">
        <v>99</v>
      </c>
      <c r="AP15" s="103">
        <v>18238622.420000002</v>
      </c>
      <c r="AQ15" s="103">
        <v>13678966.49</v>
      </c>
      <c r="AR15" s="179">
        <f t="shared" si="5"/>
        <v>0.26748910331293296</v>
      </c>
      <c r="AS15" s="199"/>
      <c r="AT15" s="199"/>
      <c r="AU15" s="62"/>
      <c r="AV15" s="62"/>
    </row>
    <row r="16" spans="1:48" x14ac:dyDescent="0.3">
      <c r="A16" s="152" t="s">
        <v>26</v>
      </c>
      <c r="B16" s="161">
        <v>38410120.244708605</v>
      </c>
      <c r="C16" s="63">
        <v>499</v>
      </c>
      <c r="D16" s="64">
        <v>63798204.24000001</v>
      </c>
      <c r="E16" s="79">
        <v>47848653.170000002</v>
      </c>
      <c r="F16" s="179">
        <f t="shared" si="0"/>
        <v>1.6609738223558119</v>
      </c>
      <c r="G16" s="104">
        <v>282</v>
      </c>
      <c r="H16" s="103">
        <v>35000339.989999995</v>
      </c>
      <c r="I16" s="103">
        <v>26250254.979999993</v>
      </c>
      <c r="J16" s="195">
        <f t="shared" si="1"/>
        <v>0.9112270351411268</v>
      </c>
      <c r="K16" s="104">
        <v>90</v>
      </c>
      <c r="L16" s="103">
        <v>10555640.870000001</v>
      </c>
      <c r="M16" s="105">
        <v>7916730.6399999997</v>
      </c>
      <c r="N16" s="104">
        <v>303</v>
      </c>
      <c r="O16" s="103">
        <v>32023625.050000001</v>
      </c>
      <c r="P16" s="103">
        <v>24017718.409999996</v>
      </c>
      <c r="Q16" s="195">
        <f t="shared" si="6"/>
        <v>0.83372884140896664</v>
      </c>
      <c r="R16" s="104">
        <v>23</v>
      </c>
      <c r="S16" s="103">
        <v>2852250.2600000002</v>
      </c>
      <c r="T16" s="105">
        <v>2139187.66</v>
      </c>
      <c r="U16" s="104">
        <v>33</v>
      </c>
      <c r="V16" s="103">
        <v>465926.01</v>
      </c>
      <c r="W16" s="105">
        <v>349444.51</v>
      </c>
      <c r="X16" s="104">
        <v>280</v>
      </c>
      <c r="Y16" s="64">
        <v>28705448.780000001</v>
      </c>
      <c r="Z16" s="64">
        <v>21529086.239999995</v>
      </c>
      <c r="AA16" s="179">
        <f t="shared" si="2"/>
        <v>0.747340768451629</v>
      </c>
      <c r="AB16" s="104">
        <v>248</v>
      </c>
      <c r="AC16" s="67">
        <v>254</v>
      </c>
      <c r="AD16" s="64">
        <v>20436684.75</v>
      </c>
      <c r="AE16" s="64">
        <v>15327513.559999999</v>
      </c>
      <c r="AF16" s="179">
        <f t="shared" si="3"/>
        <v>0.53206510731544421</v>
      </c>
      <c r="AG16" s="67">
        <v>3</v>
      </c>
      <c r="AH16" s="65">
        <v>68891.64</v>
      </c>
      <c r="AI16" s="104">
        <v>255</v>
      </c>
      <c r="AJ16" s="103">
        <v>22120097.770000003</v>
      </c>
      <c r="AK16" s="103">
        <v>16590072.960000001</v>
      </c>
      <c r="AL16" s="64">
        <v>19485728.039999999</v>
      </c>
      <c r="AM16" s="64">
        <v>14614295.810000001</v>
      </c>
      <c r="AN16" s="179">
        <f t="shared" si="4"/>
        <v>0.57589243743769003</v>
      </c>
      <c r="AO16" s="104">
        <v>209</v>
      </c>
      <c r="AP16" s="103">
        <v>16613041.209999999</v>
      </c>
      <c r="AQ16" s="103">
        <v>12459780.699999999</v>
      </c>
      <c r="AR16" s="179">
        <f t="shared" si="5"/>
        <v>0.4325172924260402</v>
      </c>
      <c r="AS16" s="199"/>
      <c r="AT16" s="199"/>
      <c r="AU16" s="62"/>
      <c r="AV16" s="62"/>
    </row>
    <row r="17" spans="1:48" ht="27" x14ac:dyDescent="0.3">
      <c r="A17" s="152" t="s">
        <v>27</v>
      </c>
      <c r="B17" s="161">
        <v>344685744.44574797</v>
      </c>
      <c r="C17" s="63">
        <v>3969</v>
      </c>
      <c r="D17" s="64">
        <v>350290101</v>
      </c>
      <c r="E17" s="79">
        <v>223277213.25</v>
      </c>
      <c r="F17" s="179">
        <f t="shared" si="0"/>
        <v>1.0162593221349023</v>
      </c>
      <c r="G17" s="104">
        <v>3969</v>
      </c>
      <c r="H17" s="103">
        <v>350290101</v>
      </c>
      <c r="I17" s="103">
        <v>223277213.25</v>
      </c>
      <c r="J17" s="195">
        <f t="shared" si="1"/>
        <v>1.0162593221349023</v>
      </c>
      <c r="K17" s="104">
        <v>115</v>
      </c>
      <c r="L17" s="103">
        <v>8908150</v>
      </c>
      <c r="M17" s="105">
        <v>5259175</v>
      </c>
      <c r="N17" s="104">
        <v>3850</v>
      </c>
      <c r="O17" s="103">
        <v>339238150</v>
      </c>
      <c r="P17" s="103">
        <v>216668987.5</v>
      </c>
      <c r="Q17" s="195">
        <f t="shared" si="6"/>
        <v>0.98419547505653981</v>
      </c>
      <c r="R17" s="104">
        <v>2</v>
      </c>
      <c r="S17" s="103">
        <v>319350</v>
      </c>
      <c r="T17" s="105">
        <v>210262.5</v>
      </c>
      <c r="U17" s="104">
        <v>1</v>
      </c>
      <c r="V17" s="103">
        <v>25150</v>
      </c>
      <c r="W17" s="105">
        <v>18862.5</v>
      </c>
      <c r="X17" s="104">
        <v>3848</v>
      </c>
      <c r="Y17" s="64">
        <v>338893650</v>
      </c>
      <c r="Z17" s="64">
        <v>216439862.5</v>
      </c>
      <c r="AA17" s="179">
        <f t="shared" si="2"/>
        <v>0.98319601393709621</v>
      </c>
      <c r="AB17" s="104">
        <v>3866</v>
      </c>
      <c r="AC17" s="67">
        <v>3957</v>
      </c>
      <c r="AD17" s="64">
        <v>317056312.5</v>
      </c>
      <c r="AE17" s="64">
        <v>200049759.38</v>
      </c>
      <c r="AF17" s="179">
        <f t="shared" si="3"/>
        <v>0.91984167494314018</v>
      </c>
      <c r="AG17" s="67">
        <v>3</v>
      </c>
      <c r="AH17" s="65">
        <v>160500</v>
      </c>
      <c r="AI17" s="104">
        <v>3849</v>
      </c>
      <c r="AJ17" s="103">
        <v>315813350</v>
      </c>
      <c r="AK17" s="103">
        <v>199129637.5</v>
      </c>
      <c r="AL17" s="64">
        <v>0</v>
      </c>
      <c r="AM17" s="64">
        <v>0</v>
      </c>
      <c r="AN17" s="179">
        <f t="shared" si="4"/>
        <v>0.9162356003664307</v>
      </c>
      <c r="AO17" s="104">
        <v>3849</v>
      </c>
      <c r="AP17" s="103">
        <v>315813350</v>
      </c>
      <c r="AQ17" s="103">
        <v>199129637.5</v>
      </c>
      <c r="AR17" s="179">
        <f t="shared" si="5"/>
        <v>0.9162356003664307</v>
      </c>
      <c r="AS17" s="199"/>
      <c r="AT17" s="199"/>
      <c r="AU17" s="62"/>
      <c r="AV17" s="62"/>
    </row>
    <row r="18" spans="1:48" hidden="1" outlineLevel="1" x14ac:dyDescent="0.3">
      <c r="A18" s="153" t="s">
        <v>222</v>
      </c>
      <c r="B18" s="162">
        <v>151739909.45915598</v>
      </c>
      <c r="C18" s="202">
        <v>2745</v>
      </c>
      <c r="D18" s="203">
        <v>157761450</v>
      </c>
      <c r="E18" s="204">
        <v>78880725</v>
      </c>
      <c r="F18" s="205">
        <f t="shared" si="0"/>
        <v>1.0396833012640281</v>
      </c>
      <c r="G18" s="235">
        <v>2745</v>
      </c>
      <c r="H18" s="236">
        <v>157761450</v>
      </c>
      <c r="I18" s="236">
        <v>78880725</v>
      </c>
      <c r="J18" s="237">
        <f t="shared" si="1"/>
        <v>1.0396833012640281</v>
      </c>
      <c r="K18" s="235">
        <v>98</v>
      </c>
      <c r="L18" s="236">
        <v>5687750</v>
      </c>
      <c r="M18" s="238">
        <v>2843875</v>
      </c>
      <c r="N18" s="235">
        <v>2647</v>
      </c>
      <c r="O18" s="236">
        <v>151038500</v>
      </c>
      <c r="P18" s="236">
        <v>75519250</v>
      </c>
      <c r="Q18" s="237">
        <f t="shared" si="6"/>
        <v>0.99537755451643539</v>
      </c>
      <c r="R18" s="235">
        <v>1</v>
      </c>
      <c r="S18" s="236">
        <v>117000</v>
      </c>
      <c r="T18" s="238">
        <v>58500</v>
      </c>
      <c r="U18" s="235">
        <v>0</v>
      </c>
      <c r="V18" s="236">
        <v>0</v>
      </c>
      <c r="W18" s="238">
        <v>0</v>
      </c>
      <c r="X18" s="235">
        <v>2646</v>
      </c>
      <c r="Y18" s="203">
        <v>150921500</v>
      </c>
      <c r="Z18" s="203">
        <v>75460750</v>
      </c>
      <c r="AA18" s="205">
        <f t="shared" si="2"/>
        <v>0.99460649830309622</v>
      </c>
      <c r="AB18" s="104">
        <v>2647</v>
      </c>
      <c r="AC18" s="67">
        <v>2649</v>
      </c>
      <c r="AD18" s="64">
        <v>150969900</v>
      </c>
      <c r="AE18" s="64">
        <v>75484950</v>
      </c>
      <c r="AF18" s="205">
        <f t="shared" si="3"/>
        <v>0.99492546514690494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205">
        <f t="shared" si="4"/>
        <v>0.99460649830309622</v>
      </c>
      <c r="AO18" s="104">
        <v>2646</v>
      </c>
      <c r="AP18" s="103">
        <v>150921500</v>
      </c>
      <c r="AQ18" s="103">
        <v>75460750</v>
      </c>
      <c r="AR18" s="205">
        <f t="shared" si="5"/>
        <v>0.99460649830309622</v>
      </c>
      <c r="AS18" s="199"/>
      <c r="AT18" s="199"/>
      <c r="AU18" s="62"/>
      <c r="AV18" s="62"/>
    </row>
    <row r="19" spans="1:48" ht="27" hidden="1" outlineLevel="1" x14ac:dyDescent="0.3">
      <c r="A19" s="153" t="s">
        <v>224</v>
      </c>
      <c r="B19" s="162">
        <v>192945834.98659202</v>
      </c>
      <c r="C19" s="202">
        <v>1224</v>
      </c>
      <c r="D19" s="203">
        <v>192528651</v>
      </c>
      <c r="E19" s="204">
        <v>144396488.25</v>
      </c>
      <c r="F19" s="205">
        <f t="shared" si="0"/>
        <v>0.9978378181284866</v>
      </c>
      <c r="G19" s="235">
        <v>1224</v>
      </c>
      <c r="H19" s="236">
        <v>192528651</v>
      </c>
      <c r="I19" s="236">
        <v>144396488.25</v>
      </c>
      <c r="J19" s="237">
        <f t="shared" si="1"/>
        <v>0.9978378181284866</v>
      </c>
      <c r="K19" s="235">
        <v>17</v>
      </c>
      <c r="L19" s="236">
        <v>3220400</v>
      </c>
      <c r="M19" s="238">
        <v>2415300</v>
      </c>
      <c r="N19" s="235">
        <v>1203</v>
      </c>
      <c r="O19" s="236">
        <v>188199650</v>
      </c>
      <c r="P19" s="236">
        <v>141149737.5</v>
      </c>
      <c r="Q19" s="237">
        <f t="shared" si="6"/>
        <v>0.97540146442175424</v>
      </c>
      <c r="R19" s="235">
        <v>1</v>
      </c>
      <c r="S19" s="236">
        <v>202350</v>
      </c>
      <c r="T19" s="238">
        <v>151762.5</v>
      </c>
      <c r="U19" s="235">
        <v>1</v>
      </c>
      <c r="V19" s="236">
        <v>25150</v>
      </c>
      <c r="W19" s="238">
        <v>18862.5</v>
      </c>
      <c r="X19" s="235">
        <v>1202</v>
      </c>
      <c r="Y19" s="203">
        <v>187972150</v>
      </c>
      <c r="Z19" s="203">
        <v>140979112.5</v>
      </c>
      <c r="AA19" s="205">
        <f t="shared" si="2"/>
        <v>0.97422237703686299</v>
      </c>
      <c r="AB19" s="104">
        <v>1219</v>
      </c>
      <c r="AC19" s="67">
        <v>1308</v>
      </c>
      <c r="AD19" s="64">
        <v>166086412.5</v>
      </c>
      <c r="AE19" s="64">
        <v>124564809.38</v>
      </c>
      <c r="AF19" s="205">
        <f t="shared" si="3"/>
        <v>0.86079293969492265</v>
      </c>
      <c r="AG19" s="67">
        <v>0</v>
      </c>
      <c r="AH19" s="65">
        <v>0</v>
      </c>
      <c r="AI19" s="104">
        <v>1203</v>
      </c>
      <c r="AJ19" s="103">
        <v>164891850</v>
      </c>
      <c r="AK19" s="103">
        <v>123668887.5</v>
      </c>
      <c r="AL19" s="64">
        <v>0</v>
      </c>
      <c r="AM19" s="64">
        <v>0</v>
      </c>
      <c r="AN19" s="205">
        <f t="shared" si="4"/>
        <v>0.85460175914892633</v>
      </c>
      <c r="AO19" s="104">
        <v>1203</v>
      </c>
      <c r="AP19" s="103">
        <v>164891850</v>
      </c>
      <c r="AQ19" s="103">
        <v>123668887.5</v>
      </c>
      <c r="AR19" s="205">
        <f t="shared" si="5"/>
        <v>0.85460175914892633</v>
      </c>
      <c r="AS19" s="199"/>
      <c r="AT19" s="199"/>
      <c r="AU19" s="62"/>
      <c r="AV19" s="62"/>
    </row>
    <row r="20" spans="1:48" ht="27" collapsed="1" x14ac:dyDescent="0.3">
      <c r="A20" s="152" t="s">
        <v>28</v>
      </c>
      <c r="B20" s="161">
        <v>107075612.84910056</v>
      </c>
      <c r="C20" s="63">
        <v>708</v>
      </c>
      <c r="D20" s="64">
        <v>181860339.59</v>
      </c>
      <c r="E20" s="79">
        <v>136395254.65000001</v>
      </c>
      <c r="F20" s="179">
        <f t="shared" si="0"/>
        <v>1.6984291263996034</v>
      </c>
      <c r="G20" s="104">
        <v>420</v>
      </c>
      <c r="H20" s="103">
        <v>109162490.21999997</v>
      </c>
      <c r="I20" s="103">
        <v>81871867.639999986</v>
      </c>
      <c r="J20" s="195">
        <f t="shared" si="1"/>
        <v>1.0194897541594312</v>
      </c>
      <c r="K20" s="104">
        <v>108</v>
      </c>
      <c r="L20" s="103">
        <v>27502140.18</v>
      </c>
      <c r="M20" s="105">
        <v>20626605.129999999</v>
      </c>
      <c r="N20" s="104">
        <v>410</v>
      </c>
      <c r="O20" s="103">
        <v>91599145.939999998</v>
      </c>
      <c r="P20" s="103">
        <v>68699359.059999973</v>
      </c>
      <c r="Q20" s="195">
        <f t="shared" si="6"/>
        <v>0.85546226169248052</v>
      </c>
      <c r="R20" s="104">
        <v>15</v>
      </c>
      <c r="S20" s="103">
        <v>3114108.02</v>
      </c>
      <c r="T20" s="105">
        <v>2335581.0099999998</v>
      </c>
      <c r="U20" s="104">
        <v>35</v>
      </c>
      <c r="V20" s="103">
        <v>967616.4800000001</v>
      </c>
      <c r="W20" s="105">
        <v>725712.36</v>
      </c>
      <c r="X20" s="104">
        <v>395</v>
      </c>
      <c r="Y20" s="64">
        <v>87517421.439999998</v>
      </c>
      <c r="Z20" s="64">
        <v>65638065.689999983</v>
      </c>
      <c r="AA20" s="179">
        <f t="shared" si="2"/>
        <v>0.81734224172348646</v>
      </c>
      <c r="AB20" s="104">
        <v>347</v>
      </c>
      <c r="AC20" s="67">
        <v>362</v>
      </c>
      <c r="AD20" s="64">
        <v>74661272.770000011</v>
      </c>
      <c r="AE20" s="64">
        <v>55995954.579999998</v>
      </c>
      <c r="AF20" s="179">
        <f t="shared" si="3"/>
        <v>0.69727616572429607</v>
      </c>
      <c r="AG20" s="67">
        <v>4</v>
      </c>
      <c r="AH20" s="65">
        <v>796846.03</v>
      </c>
      <c r="AI20" s="104">
        <v>368</v>
      </c>
      <c r="AJ20" s="103">
        <v>80206867.120000005</v>
      </c>
      <c r="AK20" s="103">
        <v>60155149.899999999</v>
      </c>
      <c r="AL20" s="64">
        <v>77184220.219999984</v>
      </c>
      <c r="AM20" s="64">
        <v>57888164.890000015</v>
      </c>
      <c r="AN20" s="179">
        <f t="shared" si="4"/>
        <v>0.74906755129231783</v>
      </c>
      <c r="AO20" s="104">
        <v>281</v>
      </c>
      <c r="AP20" s="103">
        <v>55768345.239999995</v>
      </c>
      <c r="AQ20" s="103">
        <v>41826258.57</v>
      </c>
      <c r="AR20" s="179">
        <f t="shared" si="5"/>
        <v>0.52083143636631024</v>
      </c>
      <c r="AS20" s="199"/>
      <c r="AT20" s="199"/>
      <c r="AU20" s="62"/>
      <c r="AV20" s="62"/>
    </row>
    <row r="21" spans="1:48" ht="27" collapsed="1" x14ac:dyDescent="0.3">
      <c r="A21" s="152" t="s">
        <v>29</v>
      </c>
      <c r="B21" s="161">
        <v>147495377.65411732</v>
      </c>
      <c r="C21" s="63">
        <v>42</v>
      </c>
      <c r="D21" s="64">
        <v>522491641.90999997</v>
      </c>
      <c r="E21" s="79">
        <v>391868731.44</v>
      </c>
      <c r="F21" s="179">
        <f t="shared" si="0"/>
        <v>3.5424272287045104</v>
      </c>
      <c r="G21" s="104">
        <v>16</v>
      </c>
      <c r="H21" s="103">
        <v>153552694.35999998</v>
      </c>
      <c r="I21" s="103">
        <v>115164520.76999998</v>
      </c>
      <c r="J21" s="195">
        <f t="shared" si="1"/>
        <v>1.0410678409196479</v>
      </c>
      <c r="K21" s="104">
        <v>24</v>
      </c>
      <c r="L21" s="103">
        <v>166363221.54999998</v>
      </c>
      <c r="M21" s="105">
        <v>124772416.17000002</v>
      </c>
      <c r="N21" s="104">
        <v>13</v>
      </c>
      <c r="O21" s="103">
        <v>289811103.38</v>
      </c>
      <c r="P21" s="103">
        <v>217358327.5</v>
      </c>
      <c r="Q21" s="195">
        <f t="shared" si="6"/>
        <v>1.964882615234349</v>
      </c>
      <c r="R21" s="104">
        <v>1</v>
      </c>
      <c r="S21" s="103">
        <v>188897941</v>
      </c>
      <c r="T21" s="105">
        <v>141673455.75</v>
      </c>
      <c r="U21" s="104">
        <v>2</v>
      </c>
      <c r="V21" s="103">
        <v>456007.46</v>
      </c>
      <c r="W21" s="105">
        <v>342005.58</v>
      </c>
      <c r="X21" s="104">
        <v>12</v>
      </c>
      <c r="Y21" s="64">
        <v>100457154.91999999</v>
      </c>
      <c r="Z21" s="64">
        <v>75342866.170000002</v>
      </c>
      <c r="AA21" s="179">
        <f t="shared" si="2"/>
        <v>0.68108680094081397</v>
      </c>
      <c r="AB21" s="104">
        <v>5</v>
      </c>
      <c r="AC21" s="106">
        <v>5</v>
      </c>
      <c r="AD21" s="103">
        <v>3197630.52</v>
      </c>
      <c r="AE21" s="103">
        <v>2398222.9000000004</v>
      </c>
      <c r="AF21" s="179">
        <f t="shared" si="3"/>
        <v>2.1679530374833673E-2</v>
      </c>
      <c r="AG21" s="67">
        <v>1</v>
      </c>
      <c r="AH21" s="65">
        <v>74853.2</v>
      </c>
      <c r="AI21" s="104">
        <v>6</v>
      </c>
      <c r="AJ21" s="103">
        <v>7718619.0499999998</v>
      </c>
      <c r="AK21" s="103">
        <v>5788964.2699999996</v>
      </c>
      <c r="AL21" s="64">
        <v>7549352.3799999999</v>
      </c>
      <c r="AM21" s="64">
        <v>5662014.2800000003</v>
      </c>
      <c r="AN21" s="179">
        <f t="shared" si="4"/>
        <v>5.2331260631777066E-2</v>
      </c>
      <c r="AO21" s="66">
        <v>3</v>
      </c>
      <c r="AP21" s="64">
        <v>199266.66999999998</v>
      </c>
      <c r="AQ21" s="64">
        <v>149449.99</v>
      </c>
      <c r="AR21" s="179">
        <f t="shared" si="5"/>
        <v>1.3510028122188918E-3</v>
      </c>
      <c r="AS21" s="199"/>
      <c r="AT21" s="199"/>
      <c r="AU21" s="62"/>
      <c r="AV21" s="62"/>
    </row>
    <row r="22" spans="1:48" x14ac:dyDescent="0.3">
      <c r="A22" s="152" t="s">
        <v>30</v>
      </c>
      <c r="B22" s="161">
        <v>42671764.599981055</v>
      </c>
      <c r="C22" s="63">
        <v>23</v>
      </c>
      <c r="D22" s="64">
        <v>102686972.27000001</v>
      </c>
      <c r="E22" s="79">
        <v>77015229.209999993</v>
      </c>
      <c r="F22" s="179">
        <f t="shared" si="0"/>
        <v>2.4064383845528994</v>
      </c>
      <c r="G22" s="104">
        <v>7</v>
      </c>
      <c r="H22" s="103">
        <v>37709288.939999998</v>
      </c>
      <c r="I22" s="103">
        <v>28281966.710000001</v>
      </c>
      <c r="J22" s="195">
        <f t="shared" si="1"/>
        <v>0.88370587186864868</v>
      </c>
      <c r="K22" s="104">
        <v>11</v>
      </c>
      <c r="L22" s="103">
        <v>39868688.289999999</v>
      </c>
      <c r="M22" s="105">
        <v>29901516.219999999</v>
      </c>
      <c r="N22" s="104">
        <v>7</v>
      </c>
      <c r="O22" s="103">
        <v>38090811.899999999</v>
      </c>
      <c r="P22" s="103">
        <v>28568108.91</v>
      </c>
      <c r="Q22" s="195">
        <f t="shared" si="6"/>
        <v>0.89264674796263077</v>
      </c>
      <c r="R22" s="104">
        <v>1</v>
      </c>
      <c r="S22" s="103">
        <v>3646826.6</v>
      </c>
      <c r="T22" s="105">
        <v>2735119.95</v>
      </c>
      <c r="U22" s="104">
        <v>3</v>
      </c>
      <c r="V22" s="103">
        <v>8119.01</v>
      </c>
      <c r="W22" s="105">
        <v>6089.26</v>
      </c>
      <c r="X22" s="104">
        <v>6</v>
      </c>
      <c r="Y22" s="64">
        <v>34435866.289999999</v>
      </c>
      <c r="Z22" s="64">
        <v>25826899.699999999</v>
      </c>
      <c r="AA22" s="179">
        <f t="shared" si="2"/>
        <v>0.80699419423623475</v>
      </c>
      <c r="AB22" s="104">
        <v>4</v>
      </c>
      <c r="AC22" s="67">
        <v>5</v>
      </c>
      <c r="AD22" s="64">
        <v>11207313.720000001</v>
      </c>
      <c r="AE22" s="64">
        <v>8405485.2899999991</v>
      </c>
      <c r="AF22" s="179">
        <f t="shared" si="3"/>
        <v>0.26264003434263827</v>
      </c>
      <c r="AG22" s="67">
        <v>0</v>
      </c>
      <c r="AH22" s="65">
        <v>0</v>
      </c>
      <c r="AI22" s="104">
        <v>7</v>
      </c>
      <c r="AJ22" s="103">
        <v>20164647.960000001</v>
      </c>
      <c r="AK22" s="103">
        <v>15123485.950000001</v>
      </c>
      <c r="AL22" s="64">
        <v>20164640.039999999</v>
      </c>
      <c r="AM22" s="64">
        <v>15123480.010000002</v>
      </c>
      <c r="AN22" s="179">
        <f t="shared" si="4"/>
        <v>0.47255247466398315</v>
      </c>
      <c r="AO22" s="66">
        <v>1</v>
      </c>
      <c r="AP22" s="64">
        <v>2400114.86</v>
      </c>
      <c r="AQ22" s="64">
        <v>1800086.14</v>
      </c>
      <c r="AR22" s="179">
        <f t="shared" si="5"/>
        <v>5.6245971604395886E-2</v>
      </c>
      <c r="AS22" s="199"/>
      <c r="AT22" s="199"/>
      <c r="AU22" s="62"/>
      <c r="AV22" s="62"/>
    </row>
    <row r="23" spans="1:48" x14ac:dyDescent="0.3">
      <c r="A23" s="152" t="s">
        <v>31</v>
      </c>
      <c r="B23" s="161">
        <v>9392400</v>
      </c>
      <c r="C23" s="63">
        <v>0</v>
      </c>
      <c r="D23" s="64">
        <v>0</v>
      </c>
      <c r="E23" s="79">
        <v>0</v>
      </c>
      <c r="F23" s="179">
        <f t="shared" si="0"/>
        <v>0</v>
      </c>
      <c r="G23" s="104">
        <v>0</v>
      </c>
      <c r="H23" s="103">
        <v>0</v>
      </c>
      <c r="I23" s="103">
        <v>0</v>
      </c>
      <c r="J23" s="195">
        <f t="shared" si="1"/>
        <v>0</v>
      </c>
      <c r="K23" s="104">
        <v>0</v>
      </c>
      <c r="L23" s="103">
        <v>0</v>
      </c>
      <c r="M23" s="105">
        <v>0</v>
      </c>
      <c r="N23" s="104">
        <v>0</v>
      </c>
      <c r="O23" s="103">
        <v>0</v>
      </c>
      <c r="P23" s="103">
        <v>0</v>
      </c>
      <c r="Q23" s="195">
        <f t="shared" si="6"/>
        <v>0</v>
      </c>
      <c r="R23" s="104">
        <v>0</v>
      </c>
      <c r="S23" s="103">
        <v>0</v>
      </c>
      <c r="T23" s="105">
        <v>0</v>
      </c>
      <c r="U23" s="104">
        <v>0</v>
      </c>
      <c r="V23" s="103">
        <v>0</v>
      </c>
      <c r="W23" s="105">
        <v>0</v>
      </c>
      <c r="X23" s="104">
        <v>0</v>
      </c>
      <c r="Y23" s="64">
        <v>0</v>
      </c>
      <c r="Z23" s="64">
        <v>0</v>
      </c>
      <c r="AA23" s="179">
        <f t="shared" si="2"/>
        <v>0</v>
      </c>
      <c r="AB23" s="104">
        <v>0</v>
      </c>
      <c r="AC23" s="67">
        <v>0</v>
      </c>
      <c r="AD23" s="64">
        <v>0</v>
      </c>
      <c r="AE23" s="64">
        <v>0</v>
      </c>
      <c r="AF23" s="179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9">
        <f t="shared" si="4"/>
        <v>0</v>
      </c>
      <c r="AO23" s="66">
        <v>0</v>
      </c>
      <c r="AP23" s="64">
        <v>0</v>
      </c>
      <c r="AQ23" s="64">
        <v>0</v>
      </c>
      <c r="AR23" s="179">
        <f t="shared" si="5"/>
        <v>0</v>
      </c>
      <c r="AS23" s="199"/>
      <c r="AT23" s="199"/>
      <c r="AU23" s="62"/>
      <c r="AV23" s="62"/>
    </row>
    <row r="24" spans="1:48" x14ac:dyDescent="0.3">
      <c r="A24" s="152" t="s">
        <v>32</v>
      </c>
      <c r="B24" s="161">
        <v>11036070</v>
      </c>
      <c r="C24" s="63">
        <v>95</v>
      </c>
      <c r="D24" s="64">
        <v>18435485.5</v>
      </c>
      <c r="E24" s="79">
        <v>13826614.100000001</v>
      </c>
      <c r="F24" s="179">
        <f t="shared" si="0"/>
        <v>1.6704755859649314</v>
      </c>
      <c r="G24" s="104">
        <v>63</v>
      </c>
      <c r="H24" s="103">
        <v>11909197.34</v>
      </c>
      <c r="I24" s="103">
        <v>8931897.9900000002</v>
      </c>
      <c r="J24" s="195">
        <f t="shared" si="1"/>
        <v>1.0791157848763191</v>
      </c>
      <c r="K24" s="104">
        <v>18</v>
      </c>
      <c r="L24" s="103">
        <v>3291270.32</v>
      </c>
      <c r="M24" s="105">
        <v>2468452.7400000002</v>
      </c>
      <c r="N24" s="104">
        <v>57</v>
      </c>
      <c r="O24" s="103">
        <v>8618961.3200000003</v>
      </c>
      <c r="P24" s="103">
        <v>6464220.96</v>
      </c>
      <c r="Q24" s="195">
        <f t="shared" si="6"/>
        <v>0.78098103038491062</v>
      </c>
      <c r="R24" s="104">
        <v>2</v>
      </c>
      <c r="S24" s="103">
        <v>263109.03999999998</v>
      </c>
      <c r="T24" s="105">
        <v>197331.78</v>
      </c>
      <c r="U24" s="104">
        <v>0</v>
      </c>
      <c r="V24" s="103">
        <v>0</v>
      </c>
      <c r="W24" s="105">
        <v>0</v>
      </c>
      <c r="X24" s="104">
        <v>55</v>
      </c>
      <c r="Y24" s="64">
        <v>8355852.2799999993</v>
      </c>
      <c r="Z24" s="64">
        <v>6266889.1799999997</v>
      </c>
      <c r="AA24" s="179">
        <f t="shared" si="2"/>
        <v>0.75714020298892626</v>
      </c>
      <c r="AB24" s="104">
        <v>16</v>
      </c>
      <c r="AC24" s="67">
        <v>16</v>
      </c>
      <c r="AD24" s="64">
        <v>2648527.29</v>
      </c>
      <c r="AE24" s="64">
        <v>1986395.47</v>
      </c>
      <c r="AF24" s="179">
        <f t="shared" si="3"/>
        <v>0.23998826484427882</v>
      </c>
      <c r="AG24" s="67">
        <v>0</v>
      </c>
      <c r="AH24" s="65">
        <v>0</v>
      </c>
      <c r="AI24" s="104">
        <v>26</v>
      </c>
      <c r="AJ24" s="103">
        <v>4038563.6100000003</v>
      </c>
      <c r="AK24" s="103">
        <v>3028922.6999999997</v>
      </c>
      <c r="AL24" s="64">
        <v>4005558.7600000002</v>
      </c>
      <c r="AM24" s="64">
        <v>3004169.07</v>
      </c>
      <c r="AN24" s="179">
        <f t="shared" si="4"/>
        <v>0.36594218865955003</v>
      </c>
      <c r="AO24" s="66">
        <v>5</v>
      </c>
      <c r="AP24" s="64">
        <v>1217404.8500000001</v>
      </c>
      <c r="AQ24" s="64">
        <v>913053.63</v>
      </c>
      <c r="AR24" s="179">
        <f t="shared" si="5"/>
        <v>0.11031144691905724</v>
      </c>
      <c r="AS24" s="199"/>
      <c r="AT24" s="199"/>
      <c r="AU24" s="62"/>
      <c r="AV24" s="62"/>
    </row>
    <row r="25" spans="1:48" ht="14" thickBot="1" x14ac:dyDescent="0.35">
      <c r="A25" s="154" t="s">
        <v>33</v>
      </c>
      <c r="B25" s="163">
        <v>7010553.8381067738</v>
      </c>
      <c r="C25" s="89">
        <v>19</v>
      </c>
      <c r="D25" s="85">
        <v>9139893.2599999998</v>
      </c>
      <c r="E25" s="86">
        <v>6854919.9399999995</v>
      </c>
      <c r="F25" s="179">
        <f t="shared" si="0"/>
        <v>1.3037334098083557</v>
      </c>
      <c r="G25" s="109">
        <v>13</v>
      </c>
      <c r="H25" s="108">
        <v>5933149.7599999998</v>
      </c>
      <c r="I25" s="108">
        <v>4449862.32</v>
      </c>
      <c r="J25" s="195">
        <f t="shared" si="1"/>
        <v>0.84631683844286243</v>
      </c>
      <c r="K25" s="109">
        <v>5</v>
      </c>
      <c r="L25" s="108">
        <v>2711208.5</v>
      </c>
      <c r="M25" s="110">
        <v>2033406.37</v>
      </c>
      <c r="N25" s="109">
        <v>13</v>
      </c>
      <c r="O25" s="108">
        <v>5675461.6600000001</v>
      </c>
      <c r="P25" s="108">
        <v>4256596.2200000007</v>
      </c>
      <c r="Q25" s="195">
        <f t="shared" si="6"/>
        <v>0.80955967118464922</v>
      </c>
      <c r="R25" s="109">
        <v>0</v>
      </c>
      <c r="S25" s="108">
        <v>0</v>
      </c>
      <c r="T25" s="110">
        <v>0</v>
      </c>
      <c r="U25" s="109">
        <v>0</v>
      </c>
      <c r="V25" s="108">
        <v>0</v>
      </c>
      <c r="W25" s="110">
        <v>0</v>
      </c>
      <c r="X25" s="109">
        <v>13</v>
      </c>
      <c r="Y25" s="85">
        <v>5675461.6600000001</v>
      </c>
      <c r="Z25" s="85">
        <v>4256596.2200000007</v>
      </c>
      <c r="AA25" s="179">
        <f t="shared" si="2"/>
        <v>0.80955967118464922</v>
      </c>
      <c r="AB25" s="109">
        <v>5</v>
      </c>
      <c r="AC25" s="88">
        <v>6</v>
      </c>
      <c r="AD25" s="85">
        <v>1418128.7</v>
      </c>
      <c r="AE25" s="85">
        <v>1063596.52</v>
      </c>
      <c r="AF25" s="179">
        <f t="shared" si="3"/>
        <v>0.20228483123424254</v>
      </c>
      <c r="AG25" s="88">
        <v>1</v>
      </c>
      <c r="AH25" s="90">
        <v>38085.19</v>
      </c>
      <c r="AI25" s="109">
        <v>7</v>
      </c>
      <c r="AJ25" s="108">
        <v>1791116.96</v>
      </c>
      <c r="AK25" s="108">
        <v>1343337.71</v>
      </c>
      <c r="AL25" s="85">
        <v>1749444.96</v>
      </c>
      <c r="AM25" s="85">
        <v>1312083.71</v>
      </c>
      <c r="AN25" s="179">
        <f t="shared" si="4"/>
        <v>0.25548865344477517</v>
      </c>
      <c r="AO25" s="87">
        <v>3</v>
      </c>
      <c r="AP25" s="85">
        <v>1149754.95</v>
      </c>
      <c r="AQ25" s="85">
        <v>862316.21</v>
      </c>
      <c r="AR25" s="179">
        <f t="shared" si="5"/>
        <v>0.16400344060555644</v>
      </c>
      <c r="AS25" s="199"/>
      <c r="AT25" s="199"/>
      <c r="AU25" s="62"/>
      <c r="AV25" s="62"/>
    </row>
    <row r="26" spans="1:48" s="70" customFormat="1" ht="59.25" customHeight="1" thickBot="1" x14ac:dyDescent="0.35">
      <c r="A26" s="150" t="s">
        <v>179</v>
      </c>
      <c r="B26" s="121">
        <f>SUM(B27+B28+B29+B33+B34+B35+B36+B37)</f>
        <v>963722701.2053293</v>
      </c>
      <c r="C26" s="131">
        <v>3100</v>
      </c>
      <c r="D26" s="132">
        <v>1384596535.3599999</v>
      </c>
      <c r="E26" s="132">
        <v>1038447401.34</v>
      </c>
      <c r="F26" s="180">
        <f t="shared" si="0"/>
        <v>1.4367167377382344</v>
      </c>
      <c r="G26" s="231">
        <v>2434</v>
      </c>
      <c r="H26" s="232">
        <v>813019784.02999997</v>
      </c>
      <c r="I26" s="232">
        <v>609764837.78000009</v>
      </c>
      <c r="J26" s="230">
        <f t="shared" si="1"/>
        <v>0.84362419087270124</v>
      </c>
      <c r="K26" s="231">
        <v>561</v>
      </c>
      <c r="L26" s="232">
        <v>500861990.25</v>
      </c>
      <c r="M26" s="232">
        <v>375646492.75</v>
      </c>
      <c r="N26" s="231">
        <v>2388</v>
      </c>
      <c r="O26" s="232">
        <v>763368589.49000001</v>
      </c>
      <c r="P26" s="232">
        <v>572526436.1400001</v>
      </c>
      <c r="Q26" s="230">
        <f t="shared" ref="Q26" si="7">O26/B26</f>
        <v>0.79210398233356327</v>
      </c>
      <c r="R26" s="231">
        <v>40</v>
      </c>
      <c r="S26" s="232">
        <v>33432776.929999996</v>
      </c>
      <c r="T26" s="232">
        <v>25074582.590000004</v>
      </c>
      <c r="U26" s="231">
        <v>100</v>
      </c>
      <c r="V26" s="232">
        <v>2601172.5400000005</v>
      </c>
      <c r="W26" s="232">
        <v>1950879.4500000002</v>
      </c>
      <c r="X26" s="231">
        <v>2348</v>
      </c>
      <c r="Y26" s="132">
        <v>727334640.01999998</v>
      </c>
      <c r="Z26" s="132">
        <v>545500974.10000014</v>
      </c>
      <c r="AA26" s="180">
        <f t="shared" si="2"/>
        <v>0.75471361119782854</v>
      </c>
      <c r="AB26" s="131">
        <v>508</v>
      </c>
      <c r="AC26" s="131">
        <v>629</v>
      </c>
      <c r="AD26" s="132">
        <v>229971366.66000003</v>
      </c>
      <c r="AE26" s="132">
        <v>172478524.98000002</v>
      </c>
      <c r="AF26" s="180">
        <f t="shared" si="3"/>
        <v>0.23862815140950247</v>
      </c>
      <c r="AG26" s="131">
        <v>20</v>
      </c>
      <c r="AH26" s="132">
        <v>8181415.4799999995</v>
      </c>
      <c r="AI26" s="131">
        <v>2196</v>
      </c>
      <c r="AJ26" s="132">
        <v>549830356.42999995</v>
      </c>
      <c r="AK26" s="132">
        <v>412372758.62</v>
      </c>
      <c r="AL26" s="132">
        <v>197444175.97</v>
      </c>
      <c r="AM26" s="132">
        <v>148083131.31</v>
      </c>
      <c r="AN26" s="180">
        <f t="shared" si="4"/>
        <v>0.57052755501382957</v>
      </c>
      <c r="AO26" s="131">
        <v>2045</v>
      </c>
      <c r="AP26" s="132">
        <v>431133732.81</v>
      </c>
      <c r="AQ26" s="132">
        <v>323350291.20000005</v>
      </c>
      <c r="AR26" s="180">
        <f t="shared" si="5"/>
        <v>0.44736284853597458</v>
      </c>
      <c r="AS26" s="199"/>
      <c r="AT26" s="199"/>
      <c r="AU26" s="62"/>
      <c r="AV26" s="62"/>
    </row>
    <row r="27" spans="1:48" s="69" customFormat="1" x14ac:dyDescent="0.3">
      <c r="A27" s="155" t="s">
        <v>35</v>
      </c>
      <c r="B27" s="160">
        <v>93857850.783962667</v>
      </c>
      <c r="C27" s="194">
        <v>22</v>
      </c>
      <c r="D27" s="140">
        <v>142472057.74000001</v>
      </c>
      <c r="E27" s="140">
        <v>106854043.31</v>
      </c>
      <c r="F27" s="195">
        <f t="shared" si="0"/>
        <v>1.5179556803184755</v>
      </c>
      <c r="G27" s="141">
        <v>11</v>
      </c>
      <c r="H27" s="140">
        <v>62304943.490000002</v>
      </c>
      <c r="I27" s="140">
        <v>46728707.620000005</v>
      </c>
      <c r="J27" s="195">
        <f t="shared" si="1"/>
        <v>0.66382239705669821</v>
      </c>
      <c r="K27" s="141">
        <v>8</v>
      </c>
      <c r="L27" s="140">
        <v>60118325.510000005</v>
      </c>
      <c r="M27" s="142">
        <v>45088744.140000001</v>
      </c>
      <c r="N27" s="141">
        <v>11</v>
      </c>
      <c r="O27" s="140">
        <v>60117504.020000003</v>
      </c>
      <c r="P27" s="140">
        <v>45088127.980000004</v>
      </c>
      <c r="Q27" s="195">
        <f t="shared" ref="Q27:Q58" si="8">O27/$B27</f>
        <v>0.64051652065180442</v>
      </c>
      <c r="R27" s="141">
        <v>0</v>
      </c>
      <c r="S27" s="140">
        <v>0</v>
      </c>
      <c r="T27" s="142">
        <v>0</v>
      </c>
      <c r="U27" s="141">
        <v>7</v>
      </c>
      <c r="V27" s="140">
        <v>46303.94</v>
      </c>
      <c r="W27" s="142">
        <v>34727.96</v>
      </c>
      <c r="X27" s="135">
        <v>11</v>
      </c>
      <c r="Y27" s="134">
        <v>60071200.079999998</v>
      </c>
      <c r="Z27" s="134">
        <v>45053400.019999996</v>
      </c>
      <c r="AA27" s="179">
        <f t="shared" si="2"/>
        <v>0.64002317950225496</v>
      </c>
      <c r="AB27" s="135">
        <v>6</v>
      </c>
      <c r="AC27" s="137">
        <v>12</v>
      </c>
      <c r="AD27" s="134">
        <v>16762430.34</v>
      </c>
      <c r="AE27" s="134">
        <v>12571822.759999998</v>
      </c>
      <c r="AF27" s="179">
        <f t="shared" si="3"/>
        <v>0.17859380115769888</v>
      </c>
      <c r="AG27" s="137">
        <v>1</v>
      </c>
      <c r="AH27" s="136">
        <v>1476646.26</v>
      </c>
      <c r="AI27" s="141">
        <v>9</v>
      </c>
      <c r="AJ27" s="140">
        <v>30431364.559999999</v>
      </c>
      <c r="AK27" s="140">
        <v>22823523.299999997</v>
      </c>
      <c r="AL27" s="134">
        <v>29857088.760000002</v>
      </c>
      <c r="AM27" s="134">
        <v>22392816.479999997</v>
      </c>
      <c r="AN27" s="179">
        <f t="shared" si="4"/>
        <v>0.32422822710958299</v>
      </c>
      <c r="AO27" s="135">
        <v>3</v>
      </c>
      <c r="AP27" s="134">
        <v>9644646.5800000001</v>
      </c>
      <c r="AQ27" s="134">
        <v>7233484.8799999999</v>
      </c>
      <c r="AR27" s="179">
        <f t="shared" si="5"/>
        <v>0.10275801650518898</v>
      </c>
      <c r="AS27" s="199"/>
      <c r="AT27" s="199"/>
      <c r="AU27" s="62"/>
      <c r="AV27" s="62"/>
    </row>
    <row r="28" spans="1:48" s="62" customFormat="1" x14ac:dyDescent="0.35">
      <c r="A28" s="152" t="s">
        <v>36</v>
      </c>
      <c r="B28" s="161">
        <v>18744112.445837334</v>
      </c>
      <c r="C28" s="63">
        <v>34</v>
      </c>
      <c r="D28" s="108">
        <v>17356707.68</v>
      </c>
      <c r="E28" s="108">
        <v>13017530.760000002</v>
      </c>
      <c r="F28" s="195">
        <f t="shared" si="0"/>
        <v>0.92598183723842054</v>
      </c>
      <c r="G28" s="104">
        <v>12</v>
      </c>
      <c r="H28" s="108">
        <v>8876041.6500000004</v>
      </c>
      <c r="I28" s="108">
        <v>6657031.2400000002</v>
      </c>
      <c r="J28" s="195">
        <f t="shared" si="1"/>
        <v>0.47353758016806924</v>
      </c>
      <c r="K28" s="104">
        <v>22</v>
      </c>
      <c r="L28" s="108">
        <v>8480666.0300000012</v>
      </c>
      <c r="M28" s="105">
        <v>6360499.5200000005</v>
      </c>
      <c r="N28" s="104">
        <v>12</v>
      </c>
      <c r="O28" s="108">
        <v>8485207.120000001</v>
      </c>
      <c r="P28" s="108">
        <v>6363905.3300000001</v>
      </c>
      <c r="Q28" s="195">
        <f t="shared" si="8"/>
        <v>0.4526865246097253</v>
      </c>
      <c r="R28" s="109">
        <v>0</v>
      </c>
      <c r="S28" s="108">
        <v>0</v>
      </c>
      <c r="T28" s="105">
        <v>0</v>
      </c>
      <c r="U28" s="104">
        <v>0</v>
      </c>
      <c r="V28" s="108">
        <v>0</v>
      </c>
      <c r="W28" s="105">
        <v>0</v>
      </c>
      <c r="X28" s="66">
        <v>12</v>
      </c>
      <c r="Y28" s="85">
        <v>8485207.120000001</v>
      </c>
      <c r="Z28" s="85">
        <v>6363905.3300000001</v>
      </c>
      <c r="AA28" s="179">
        <f t="shared" si="2"/>
        <v>0.4526865246097253</v>
      </c>
      <c r="AB28" s="66">
        <v>8</v>
      </c>
      <c r="AC28" s="88">
        <v>11</v>
      </c>
      <c r="AD28" s="85">
        <v>3579153.0999999996</v>
      </c>
      <c r="AE28" s="85">
        <v>2684364.8200000003</v>
      </c>
      <c r="AF28" s="179">
        <f t="shared" si="3"/>
        <v>0.19094812359572955</v>
      </c>
      <c r="AG28" s="88">
        <v>0</v>
      </c>
      <c r="AH28" s="65">
        <v>0</v>
      </c>
      <c r="AI28" s="104">
        <v>11</v>
      </c>
      <c r="AJ28" s="108">
        <v>3787645.75</v>
      </c>
      <c r="AK28" s="108">
        <v>2840734.27</v>
      </c>
      <c r="AL28" s="85">
        <v>3189611.44</v>
      </c>
      <c r="AM28" s="85">
        <v>2392208.5499999998</v>
      </c>
      <c r="AN28" s="179">
        <f t="shared" si="4"/>
        <v>0.20207122428147592</v>
      </c>
      <c r="AO28" s="66">
        <v>7</v>
      </c>
      <c r="AP28" s="85">
        <v>1377010.1600000001</v>
      </c>
      <c r="AQ28" s="85">
        <v>1032757.6</v>
      </c>
      <c r="AR28" s="179">
        <f t="shared" si="5"/>
        <v>7.3463609652310038E-2</v>
      </c>
      <c r="AS28" s="199"/>
      <c r="AT28" s="199"/>
    </row>
    <row r="29" spans="1:48" s="62" customFormat="1" ht="39" customHeight="1" x14ac:dyDescent="0.35">
      <c r="A29" s="152" t="s">
        <v>37</v>
      </c>
      <c r="B29" s="161">
        <v>555844210.30029726</v>
      </c>
      <c r="C29" s="176">
        <v>1299</v>
      </c>
      <c r="D29" s="233">
        <v>926452176.17000008</v>
      </c>
      <c r="E29" s="233">
        <v>694839132.01999998</v>
      </c>
      <c r="F29" s="179">
        <f t="shared" si="0"/>
        <v>1.6667479106591401</v>
      </c>
      <c r="G29" s="176">
        <v>783</v>
      </c>
      <c r="H29" s="233">
        <v>458310010.83999991</v>
      </c>
      <c r="I29" s="233">
        <v>343732507.98000002</v>
      </c>
      <c r="J29" s="179">
        <f t="shared" si="1"/>
        <v>0.82452961161976646</v>
      </c>
      <c r="K29" s="176">
        <v>422</v>
      </c>
      <c r="L29" s="233">
        <v>418512585.93999994</v>
      </c>
      <c r="M29" s="233">
        <v>313884439.49000001</v>
      </c>
      <c r="N29" s="114">
        <v>729</v>
      </c>
      <c r="O29" s="233">
        <v>418822822.72000003</v>
      </c>
      <c r="P29" s="233">
        <v>314117115.40000004</v>
      </c>
      <c r="Q29" s="179">
        <f t="shared" si="8"/>
        <v>0.75348958387770049</v>
      </c>
      <c r="R29" s="176">
        <v>32</v>
      </c>
      <c r="S29" s="233">
        <v>32561650.859999999</v>
      </c>
      <c r="T29" s="177">
        <v>24421238.060000002</v>
      </c>
      <c r="U29" s="114">
        <v>89</v>
      </c>
      <c r="V29" s="233">
        <v>2502937.3600000003</v>
      </c>
      <c r="W29" s="233">
        <v>1877203.06</v>
      </c>
      <c r="X29" s="87">
        <v>697</v>
      </c>
      <c r="Y29" s="91">
        <v>383758234.5</v>
      </c>
      <c r="Z29" s="91">
        <v>287818674.28000003</v>
      </c>
      <c r="AA29" s="179">
        <f t="shared" si="2"/>
        <v>0.69040610190519558</v>
      </c>
      <c r="AB29" s="109">
        <v>486</v>
      </c>
      <c r="AC29" s="88">
        <v>589</v>
      </c>
      <c r="AD29" s="91">
        <v>205511370.17000002</v>
      </c>
      <c r="AE29" s="91">
        <v>154133527.62</v>
      </c>
      <c r="AF29" s="179">
        <f t="shared" si="3"/>
        <v>0.36972836338255932</v>
      </c>
      <c r="AG29" s="87">
        <v>19</v>
      </c>
      <c r="AH29" s="65">
        <v>6704769.2199999997</v>
      </c>
      <c r="AI29" s="109">
        <v>541</v>
      </c>
      <c r="AJ29" s="215">
        <v>242233998.24000001</v>
      </c>
      <c r="AK29" s="215">
        <v>181675497.19999999</v>
      </c>
      <c r="AL29" s="91">
        <v>160417748.38</v>
      </c>
      <c r="AM29" s="91">
        <v>120313310.78999999</v>
      </c>
      <c r="AN29" s="179">
        <f t="shared" si="4"/>
        <v>0.43579476722287352</v>
      </c>
      <c r="AO29" s="109">
        <v>404</v>
      </c>
      <c r="AP29" s="215">
        <v>148727206.94999999</v>
      </c>
      <c r="AQ29" s="215">
        <v>111545403.91999999</v>
      </c>
      <c r="AR29" s="179">
        <f t="shared" si="5"/>
        <v>0.26756994890645613</v>
      </c>
      <c r="AS29" s="199"/>
      <c r="AT29" s="199"/>
    </row>
    <row r="30" spans="1:48" s="120" customFormat="1" ht="35.25" customHeight="1" outlineLevel="1" x14ac:dyDescent="0.35">
      <c r="A30" s="153" t="s">
        <v>38</v>
      </c>
      <c r="B30" s="162">
        <v>320589555.71418738</v>
      </c>
      <c r="C30" s="174">
        <v>931</v>
      </c>
      <c r="D30" s="175">
        <v>558036789.42999995</v>
      </c>
      <c r="E30" s="175">
        <v>418527592.01999998</v>
      </c>
      <c r="F30" s="179">
        <f t="shared" si="0"/>
        <v>1.7406580454152474</v>
      </c>
      <c r="G30" s="176">
        <v>562</v>
      </c>
      <c r="H30" s="175">
        <v>298005321.96000004</v>
      </c>
      <c r="I30" s="175">
        <v>223503991.35000002</v>
      </c>
      <c r="J30" s="179">
        <f t="shared" si="1"/>
        <v>0.92955405641997368</v>
      </c>
      <c r="K30" s="176">
        <v>292</v>
      </c>
      <c r="L30" s="175">
        <v>228117059.32999998</v>
      </c>
      <c r="M30" s="177">
        <v>171087794.55000001</v>
      </c>
      <c r="N30" s="176">
        <v>518</v>
      </c>
      <c r="O30" s="175">
        <v>271163828.26000005</v>
      </c>
      <c r="P30" s="175">
        <v>203372869.88999999</v>
      </c>
      <c r="Q30" s="179">
        <f t="shared" si="8"/>
        <v>0.84582864109817901</v>
      </c>
      <c r="R30" s="176">
        <v>22</v>
      </c>
      <c r="S30" s="175">
        <v>16255662.07</v>
      </c>
      <c r="T30" s="177">
        <v>12191746.48</v>
      </c>
      <c r="U30" s="176">
        <v>76</v>
      </c>
      <c r="V30" s="175">
        <v>2082830.1300000001</v>
      </c>
      <c r="W30" s="177">
        <v>1562122.65</v>
      </c>
      <c r="X30" s="66">
        <v>496</v>
      </c>
      <c r="Y30" s="64">
        <v>252825336.06000003</v>
      </c>
      <c r="Z30" s="64">
        <v>189619000.76000005</v>
      </c>
      <c r="AA30" s="179">
        <f t="shared" si="2"/>
        <v>0.78862624047989682</v>
      </c>
      <c r="AB30" s="104">
        <v>370</v>
      </c>
      <c r="AC30" s="67">
        <v>460</v>
      </c>
      <c r="AD30" s="64">
        <v>162517453.10999998</v>
      </c>
      <c r="AE30" s="64">
        <v>121888089.82999998</v>
      </c>
      <c r="AF30" s="179">
        <f t="shared" si="3"/>
        <v>0.5069330869121883</v>
      </c>
      <c r="AG30" s="67">
        <v>17</v>
      </c>
      <c r="AH30" s="65">
        <v>6602769.2199999997</v>
      </c>
      <c r="AI30" s="104">
        <v>406</v>
      </c>
      <c r="AJ30" s="103">
        <v>178734380.41</v>
      </c>
      <c r="AK30" s="103">
        <v>134050784.03999999</v>
      </c>
      <c r="AL30" s="64">
        <v>106032642.00999999</v>
      </c>
      <c r="AM30" s="64">
        <v>79524481.120000005</v>
      </c>
      <c r="AN30" s="179">
        <f t="shared" si="4"/>
        <v>0.55751778941091146</v>
      </c>
      <c r="AO30" s="104">
        <v>319</v>
      </c>
      <c r="AP30" s="103">
        <v>127762391.47</v>
      </c>
      <c r="AQ30" s="103">
        <v>95821792.450000003</v>
      </c>
      <c r="AR30" s="179">
        <f t="shared" si="5"/>
        <v>0.39852324940960637</v>
      </c>
      <c r="AS30" s="199"/>
      <c r="AT30" s="199"/>
      <c r="AU30" s="62"/>
      <c r="AV30" s="62"/>
    </row>
    <row r="31" spans="1:48" s="120" customFormat="1" outlineLevel="1" x14ac:dyDescent="0.35">
      <c r="A31" s="153" t="s">
        <v>39</v>
      </c>
      <c r="B31" s="162">
        <v>48830450.114623338</v>
      </c>
      <c r="C31" s="174">
        <v>252</v>
      </c>
      <c r="D31" s="175">
        <v>55498902.409999996</v>
      </c>
      <c r="E31" s="175">
        <v>41624176.799999997</v>
      </c>
      <c r="F31" s="179">
        <f t="shared" si="0"/>
        <v>1.1365634000858749</v>
      </c>
      <c r="G31" s="176">
        <v>167</v>
      </c>
      <c r="H31" s="175">
        <v>34260007.409999996</v>
      </c>
      <c r="I31" s="175">
        <v>25695005.559999999</v>
      </c>
      <c r="J31" s="179">
        <f t="shared" si="1"/>
        <v>0.70161154217458455</v>
      </c>
      <c r="K31" s="176">
        <v>74</v>
      </c>
      <c r="L31" s="175">
        <v>19546547.240000002</v>
      </c>
      <c r="M31" s="177">
        <v>14659910.42</v>
      </c>
      <c r="N31" s="176">
        <v>161</v>
      </c>
      <c r="O31" s="175">
        <v>24828474.630000003</v>
      </c>
      <c r="P31" s="175">
        <v>18621355.75</v>
      </c>
      <c r="Q31" s="179">
        <f t="shared" si="8"/>
        <v>0.50846294825704619</v>
      </c>
      <c r="R31" s="176">
        <v>4</v>
      </c>
      <c r="S31" s="175">
        <v>308947.5</v>
      </c>
      <c r="T31" s="177">
        <v>231710.62</v>
      </c>
      <c r="U31" s="176">
        <v>9</v>
      </c>
      <c r="V31" s="175">
        <v>127036.31</v>
      </c>
      <c r="W31" s="177">
        <v>95277.23</v>
      </c>
      <c r="X31" s="66">
        <v>157</v>
      </c>
      <c r="Y31" s="64">
        <v>24392490.82</v>
      </c>
      <c r="Z31" s="64">
        <v>18294367.900000002</v>
      </c>
      <c r="AA31" s="179">
        <f t="shared" si="2"/>
        <v>0.49953442498976963</v>
      </c>
      <c r="AB31" s="104">
        <v>84</v>
      </c>
      <c r="AC31" s="67">
        <v>88</v>
      </c>
      <c r="AD31" s="64">
        <v>10411623.259999998</v>
      </c>
      <c r="AE31" s="64">
        <v>7808717.4399999995</v>
      </c>
      <c r="AF31" s="179">
        <f t="shared" si="3"/>
        <v>0.21321989118593054</v>
      </c>
      <c r="AG31" s="67">
        <v>1</v>
      </c>
      <c r="AH31" s="65">
        <v>65000</v>
      </c>
      <c r="AI31" s="104">
        <v>94</v>
      </c>
      <c r="AJ31" s="103">
        <v>13578005.43</v>
      </c>
      <c r="AK31" s="103">
        <v>10183503.969999999</v>
      </c>
      <c r="AL31" s="64">
        <v>10771159.949999999</v>
      </c>
      <c r="AM31" s="64">
        <v>8078369.9000000004</v>
      </c>
      <c r="AN31" s="179">
        <f t="shared" si="4"/>
        <v>0.27806431024345135</v>
      </c>
      <c r="AO31" s="104">
        <v>60</v>
      </c>
      <c r="AP31" s="103">
        <v>7470441.6600000001</v>
      </c>
      <c r="AQ31" s="103">
        <v>5602831.1999999993</v>
      </c>
      <c r="AR31" s="179">
        <f t="shared" si="5"/>
        <v>0.15298736019152145</v>
      </c>
      <c r="AS31" s="199"/>
      <c r="AT31" s="199"/>
      <c r="AU31" s="62"/>
      <c r="AV31" s="62"/>
    </row>
    <row r="32" spans="1:48" s="120" customFormat="1" outlineLevel="1" x14ac:dyDescent="0.35">
      <c r="A32" s="153" t="s">
        <v>40</v>
      </c>
      <c r="B32" s="162">
        <v>186424204.47148657</v>
      </c>
      <c r="C32" s="174">
        <v>116</v>
      </c>
      <c r="D32" s="175">
        <v>312916484.33000004</v>
      </c>
      <c r="E32" s="175">
        <v>234687363.19999999</v>
      </c>
      <c r="F32" s="179">
        <f t="shared" si="0"/>
        <v>1.6785185443978139</v>
      </c>
      <c r="G32" s="176">
        <v>54</v>
      </c>
      <c r="H32" s="175">
        <v>126044681.47</v>
      </c>
      <c r="I32" s="175">
        <v>94533511.069999993</v>
      </c>
      <c r="J32" s="179">
        <f t="shared" si="1"/>
        <v>0.67611757726062027</v>
      </c>
      <c r="K32" s="176">
        <v>56</v>
      </c>
      <c r="L32" s="175">
        <v>170848979.37</v>
      </c>
      <c r="M32" s="177">
        <v>128136734.52000001</v>
      </c>
      <c r="N32" s="176">
        <v>50</v>
      </c>
      <c r="O32" s="175">
        <v>122830519.83</v>
      </c>
      <c r="P32" s="175">
        <v>92122889.76000002</v>
      </c>
      <c r="Q32" s="179">
        <f t="shared" si="8"/>
        <v>0.6588764596218879</v>
      </c>
      <c r="R32" s="176">
        <v>6</v>
      </c>
      <c r="S32" s="175">
        <v>15997041.289999999</v>
      </c>
      <c r="T32" s="177">
        <v>11997780.960000001</v>
      </c>
      <c r="U32" s="176">
        <v>4</v>
      </c>
      <c r="V32" s="175">
        <v>293070.92</v>
      </c>
      <c r="W32" s="177">
        <v>219803.18</v>
      </c>
      <c r="X32" s="66">
        <v>44</v>
      </c>
      <c r="Y32" s="64">
        <v>106540407.62</v>
      </c>
      <c r="Z32" s="64">
        <v>79905305.620000005</v>
      </c>
      <c r="AA32" s="179">
        <f t="shared" si="2"/>
        <v>0.57149450052391282</v>
      </c>
      <c r="AB32" s="104">
        <v>32</v>
      </c>
      <c r="AC32" s="67">
        <v>41</v>
      </c>
      <c r="AD32" s="64">
        <v>32582293.799999997</v>
      </c>
      <c r="AE32" s="64">
        <v>24436720.349999998</v>
      </c>
      <c r="AF32" s="179">
        <f t="shared" si="3"/>
        <v>0.17477501857857428</v>
      </c>
      <c r="AG32" s="67">
        <v>1</v>
      </c>
      <c r="AH32" s="65">
        <v>37000</v>
      </c>
      <c r="AI32" s="104">
        <v>41</v>
      </c>
      <c r="AJ32" s="103">
        <v>49921612.399999999</v>
      </c>
      <c r="AK32" s="103">
        <v>37441209.189999998</v>
      </c>
      <c r="AL32" s="64">
        <v>43613946.420000002</v>
      </c>
      <c r="AM32" s="64">
        <v>32710459.77</v>
      </c>
      <c r="AN32" s="179">
        <f t="shared" si="4"/>
        <v>0.26778503650600516</v>
      </c>
      <c r="AO32" s="104">
        <v>25</v>
      </c>
      <c r="AP32" s="103">
        <v>13494373.82</v>
      </c>
      <c r="AQ32" s="103">
        <v>10120780.27</v>
      </c>
      <c r="AR32" s="179">
        <f t="shared" si="5"/>
        <v>7.2385309934708361E-2</v>
      </c>
      <c r="AS32" s="199"/>
      <c r="AT32" s="199"/>
      <c r="AU32" s="62"/>
      <c r="AV32" s="62"/>
    </row>
    <row r="33" spans="1:48" s="62" customFormat="1" x14ac:dyDescent="0.35">
      <c r="A33" s="152" t="s">
        <v>41</v>
      </c>
      <c r="B33" s="161">
        <v>0</v>
      </c>
      <c r="C33" s="174">
        <v>0</v>
      </c>
      <c r="D33" s="175">
        <v>0</v>
      </c>
      <c r="E33" s="175">
        <v>0</v>
      </c>
      <c r="F33" s="179">
        <v>0</v>
      </c>
      <c r="G33" s="176">
        <v>0</v>
      </c>
      <c r="H33" s="175">
        <v>0</v>
      </c>
      <c r="I33" s="175">
        <v>0</v>
      </c>
      <c r="J33" s="179">
        <v>0</v>
      </c>
      <c r="K33" s="176">
        <v>0</v>
      </c>
      <c r="L33" s="175">
        <v>0</v>
      </c>
      <c r="M33" s="177">
        <v>0</v>
      </c>
      <c r="N33" s="176">
        <v>0</v>
      </c>
      <c r="O33" s="175">
        <v>0</v>
      </c>
      <c r="P33" s="175">
        <v>0</v>
      </c>
      <c r="Q33" s="179">
        <v>0</v>
      </c>
      <c r="R33" s="176">
        <v>0</v>
      </c>
      <c r="S33" s="175">
        <v>0</v>
      </c>
      <c r="T33" s="177">
        <v>0</v>
      </c>
      <c r="U33" s="176">
        <v>0</v>
      </c>
      <c r="V33" s="175">
        <v>0</v>
      </c>
      <c r="W33" s="177">
        <v>0</v>
      </c>
      <c r="X33" s="66">
        <v>0</v>
      </c>
      <c r="Y33" s="64">
        <v>0</v>
      </c>
      <c r="Z33" s="64">
        <v>0</v>
      </c>
      <c r="AA33" s="179">
        <v>0</v>
      </c>
      <c r="AB33" s="104">
        <v>0</v>
      </c>
      <c r="AC33" s="67">
        <v>0</v>
      </c>
      <c r="AD33" s="64">
        <v>0</v>
      </c>
      <c r="AE33" s="64">
        <v>0</v>
      </c>
      <c r="AF33" s="179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9">
        <v>0</v>
      </c>
      <c r="AO33" s="104">
        <v>0</v>
      </c>
      <c r="AP33" s="105">
        <v>0</v>
      </c>
      <c r="AQ33" s="215">
        <v>0</v>
      </c>
      <c r="AR33" s="179">
        <v>0</v>
      </c>
      <c r="AS33" s="199"/>
      <c r="AT33" s="199"/>
    </row>
    <row r="34" spans="1:48" x14ac:dyDescent="0.3">
      <c r="A34" s="152" t="s">
        <v>42</v>
      </c>
      <c r="B34" s="161">
        <v>222895909.47442931</v>
      </c>
      <c r="C34" s="174">
        <v>967</v>
      </c>
      <c r="D34" s="175">
        <v>221662935.52000001</v>
      </c>
      <c r="E34" s="175">
        <v>166247201.62000003</v>
      </c>
      <c r="F34" s="179">
        <f t="shared" si="0"/>
        <v>0.99446838680289584</v>
      </c>
      <c r="G34" s="176">
        <v>905</v>
      </c>
      <c r="H34" s="175">
        <v>216313439.21999997</v>
      </c>
      <c r="I34" s="175">
        <v>162235079.39000005</v>
      </c>
      <c r="J34" s="179">
        <f t="shared" si="1"/>
        <v>0.97046841160095632</v>
      </c>
      <c r="K34" s="176">
        <v>55</v>
      </c>
      <c r="L34" s="175">
        <v>4388073.3499999996</v>
      </c>
      <c r="M34" s="177">
        <v>3291055.02</v>
      </c>
      <c r="N34" s="176">
        <v>912</v>
      </c>
      <c r="O34" s="175">
        <v>210198815.06</v>
      </c>
      <c r="P34" s="175">
        <v>157649107.98999998</v>
      </c>
      <c r="Q34" s="179">
        <f t="shared" si="8"/>
        <v>0.9430357674828217</v>
      </c>
      <c r="R34" s="176">
        <v>7</v>
      </c>
      <c r="S34" s="175">
        <v>796156.07</v>
      </c>
      <c r="T34" s="177">
        <v>597117.03</v>
      </c>
      <c r="U34" s="176">
        <v>3</v>
      </c>
      <c r="V34" s="175">
        <v>4012.0999999999995</v>
      </c>
      <c r="W34" s="177">
        <v>3009.07</v>
      </c>
      <c r="X34" s="66">
        <v>905</v>
      </c>
      <c r="Y34" s="64">
        <v>209398646.88999999</v>
      </c>
      <c r="Z34" s="64">
        <v>157048981.88999996</v>
      </c>
      <c r="AA34" s="179">
        <f t="shared" si="2"/>
        <v>0.93944589375258258</v>
      </c>
      <c r="AB34" s="104">
        <v>0</v>
      </c>
      <c r="AC34" s="67">
        <v>0</v>
      </c>
      <c r="AD34" s="64">
        <v>0</v>
      </c>
      <c r="AE34" s="64">
        <v>0</v>
      </c>
      <c r="AF34" s="179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157646523.12000003</v>
      </c>
      <c r="AL34" s="64">
        <v>0</v>
      </c>
      <c r="AM34" s="64">
        <v>0</v>
      </c>
      <c r="AN34" s="179">
        <f t="shared" si="4"/>
        <v>0.94302030533276204</v>
      </c>
      <c r="AO34" s="104">
        <v>912</v>
      </c>
      <c r="AP34" s="103">
        <v>210195368.61000001</v>
      </c>
      <c r="AQ34" s="103">
        <v>157646523.12000003</v>
      </c>
      <c r="AR34" s="179">
        <f t="shared" si="5"/>
        <v>0.94302030533276204</v>
      </c>
      <c r="AS34" s="199"/>
      <c r="AT34" s="199"/>
      <c r="AU34" s="62"/>
      <c r="AV34" s="62"/>
    </row>
    <row r="35" spans="1:48" x14ac:dyDescent="0.3">
      <c r="A35" s="152" t="s">
        <v>43</v>
      </c>
      <c r="B35" s="161">
        <v>8670638.3612613343</v>
      </c>
      <c r="C35" s="174">
        <v>24</v>
      </c>
      <c r="D35" s="175">
        <v>12327574.620000001</v>
      </c>
      <c r="E35" s="175">
        <v>9245680.9799999986</v>
      </c>
      <c r="F35" s="179">
        <f t="shared" si="0"/>
        <v>1.4217609022972428</v>
      </c>
      <c r="G35" s="176">
        <v>11</v>
      </c>
      <c r="H35" s="175">
        <v>7747782.1900000004</v>
      </c>
      <c r="I35" s="175">
        <v>5810836.6499999994</v>
      </c>
      <c r="J35" s="179">
        <f t="shared" si="1"/>
        <v>0.8935653716819203</v>
      </c>
      <c r="K35" s="176">
        <v>12</v>
      </c>
      <c r="L35" s="175">
        <v>4504822.43</v>
      </c>
      <c r="M35" s="177">
        <v>3378616.83</v>
      </c>
      <c r="N35" s="176">
        <v>12</v>
      </c>
      <c r="O35" s="175">
        <v>7583029.4099999992</v>
      </c>
      <c r="P35" s="175">
        <v>5687272.0300000003</v>
      </c>
      <c r="Q35" s="179">
        <f t="shared" si="8"/>
        <v>0.87456414326763376</v>
      </c>
      <c r="R35" s="176">
        <v>1</v>
      </c>
      <c r="S35" s="175">
        <v>74970</v>
      </c>
      <c r="T35" s="177">
        <v>56227.5</v>
      </c>
      <c r="U35" s="176">
        <v>1</v>
      </c>
      <c r="V35" s="175">
        <v>47919.14</v>
      </c>
      <c r="W35" s="177">
        <v>35939.360000000001</v>
      </c>
      <c r="X35" s="66">
        <v>11</v>
      </c>
      <c r="Y35" s="64">
        <v>7460140.2699999986</v>
      </c>
      <c r="Z35" s="64">
        <v>5595105.1699999999</v>
      </c>
      <c r="AA35" s="179">
        <f t="shared" si="2"/>
        <v>0.86039112221891323</v>
      </c>
      <c r="AB35" s="66">
        <v>8</v>
      </c>
      <c r="AC35" s="67">
        <v>17</v>
      </c>
      <c r="AD35" s="64">
        <v>4118413.05</v>
      </c>
      <c r="AE35" s="64">
        <v>3088809.78</v>
      </c>
      <c r="AF35" s="179">
        <f t="shared" si="3"/>
        <v>0.47498383376248743</v>
      </c>
      <c r="AG35" s="67">
        <v>0</v>
      </c>
      <c r="AH35" s="65">
        <v>0</v>
      </c>
      <c r="AI35" s="104">
        <v>11</v>
      </c>
      <c r="AJ35" s="103">
        <v>5020768.1100000003</v>
      </c>
      <c r="AK35" s="103">
        <v>3765576.01</v>
      </c>
      <c r="AL35" s="64">
        <v>3979727.39</v>
      </c>
      <c r="AM35" s="64">
        <v>2984795.4899999998</v>
      </c>
      <c r="AN35" s="179">
        <f t="shared" si="4"/>
        <v>0.57905403279552992</v>
      </c>
      <c r="AO35" s="104">
        <v>7</v>
      </c>
      <c r="AP35" s="103">
        <v>3028289.3499999996</v>
      </c>
      <c r="AQ35" s="103">
        <v>2271216.96</v>
      </c>
      <c r="AR35" s="179">
        <f t="shared" si="5"/>
        <v>0.34925794662706572</v>
      </c>
      <c r="AS35" s="199"/>
      <c r="AT35" s="199"/>
      <c r="AU35" s="62"/>
      <c r="AV35" s="62"/>
    </row>
    <row r="36" spans="1:48" x14ac:dyDescent="0.3">
      <c r="A36" s="154" t="s">
        <v>44</v>
      </c>
      <c r="B36" s="163">
        <v>0</v>
      </c>
      <c r="C36" s="112">
        <v>0</v>
      </c>
      <c r="D36" s="113">
        <v>0</v>
      </c>
      <c r="E36" s="113">
        <v>0</v>
      </c>
      <c r="F36" s="179">
        <v>0</v>
      </c>
      <c r="G36" s="114">
        <v>0</v>
      </c>
      <c r="H36" s="113">
        <v>0</v>
      </c>
      <c r="I36" s="113">
        <v>0</v>
      </c>
      <c r="J36" s="179">
        <v>0</v>
      </c>
      <c r="K36" s="114">
        <v>0</v>
      </c>
      <c r="L36" s="113">
        <v>0</v>
      </c>
      <c r="M36" s="115">
        <v>0</v>
      </c>
      <c r="N36" s="114">
        <v>0</v>
      </c>
      <c r="O36" s="113">
        <v>0</v>
      </c>
      <c r="P36" s="113">
        <v>0</v>
      </c>
      <c r="Q36" s="179">
        <v>0</v>
      </c>
      <c r="R36" s="114">
        <v>0</v>
      </c>
      <c r="S36" s="113">
        <v>0</v>
      </c>
      <c r="T36" s="115">
        <v>0</v>
      </c>
      <c r="U36" s="114">
        <v>0</v>
      </c>
      <c r="V36" s="113">
        <v>0</v>
      </c>
      <c r="W36" s="115">
        <v>0</v>
      </c>
      <c r="X36" s="87">
        <v>0</v>
      </c>
      <c r="Y36" s="85">
        <v>0</v>
      </c>
      <c r="Z36" s="85">
        <v>0</v>
      </c>
      <c r="AA36" s="179">
        <v>0</v>
      </c>
      <c r="AB36" s="87">
        <v>0</v>
      </c>
      <c r="AC36" s="88">
        <v>0</v>
      </c>
      <c r="AD36" s="85">
        <v>0</v>
      </c>
      <c r="AE36" s="85">
        <v>0</v>
      </c>
      <c r="AF36" s="179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9">
        <v>0</v>
      </c>
      <c r="AO36" s="87">
        <v>0</v>
      </c>
      <c r="AP36" s="85">
        <v>0</v>
      </c>
      <c r="AQ36" s="85">
        <v>0</v>
      </c>
      <c r="AR36" s="179">
        <v>0</v>
      </c>
      <c r="AS36" s="199"/>
      <c r="AT36" s="199"/>
      <c r="AU36" s="62"/>
      <c r="AV36" s="62"/>
    </row>
    <row r="37" spans="1:48" ht="14" thickBot="1" x14ac:dyDescent="0.35">
      <c r="A37" s="154" t="s">
        <v>223</v>
      </c>
      <c r="B37" s="163">
        <v>63709979.839541331</v>
      </c>
      <c r="C37" s="112">
        <v>754</v>
      </c>
      <c r="D37" s="113">
        <v>64325083.629999995</v>
      </c>
      <c r="E37" s="113">
        <v>48243812.649999999</v>
      </c>
      <c r="F37" s="179">
        <f t="shared" si="0"/>
        <v>1.0096547478433968</v>
      </c>
      <c r="G37" s="114">
        <v>712</v>
      </c>
      <c r="H37" s="113">
        <v>59467566.639999993</v>
      </c>
      <c r="I37" s="113">
        <v>44600674.899999999</v>
      </c>
      <c r="J37" s="179">
        <v>0</v>
      </c>
      <c r="K37" s="114">
        <v>42</v>
      </c>
      <c r="L37" s="113">
        <v>4857516.99</v>
      </c>
      <c r="M37" s="115">
        <v>3643137.75</v>
      </c>
      <c r="N37" s="114">
        <v>712</v>
      </c>
      <c r="O37" s="113">
        <v>58161211.159999996</v>
      </c>
      <c r="P37" s="113">
        <v>43620907.410000004</v>
      </c>
      <c r="Q37" s="179">
        <f t="shared" si="8"/>
        <v>0.91290581642756208</v>
      </c>
      <c r="R37" s="114">
        <v>0</v>
      </c>
      <c r="S37" s="113">
        <v>0</v>
      </c>
      <c r="T37" s="115">
        <v>0</v>
      </c>
      <c r="U37" s="114">
        <v>0</v>
      </c>
      <c r="V37" s="113">
        <v>0</v>
      </c>
      <c r="W37" s="115">
        <v>0</v>
      </c>
      <c r="X37" s="87">
        <v>712</v>
      </c>
      <c r="Y37" s="85">
        <v>58161211.159999996</v>
      </c>
      <c r="Z37" s="85">
        <v>43620907.410000004</v>
      </c>
      <c r="AA37" s="179">
        <f t="shared" si="2"/>
        <v>0.91290581642756208</v>
      </c>
      <c r="AB37" s="87">
        <v>0</v>
      </c>
      <c r="AC37" s="88">
        <v>0</v>
      </c>
      <c r="AD37" s="85">
        <v>0</v>
      </c>
      <c r="AE37" s="85">
        <v>0</v>
      </c>
      <c r="AF37" s="179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43620904.719999991</v>
      </c>
      <c r="AL37" s="85">
        <v>0</v>
      </c>
      <c r="AM37" s="85">
        <v>0</v>
      </c>
      <c r="AN37" s="179">
        <f t="shared" si="4"/>
        <v>0.91290581642756208</v>
      </c>
      <c r="AO37" s="87">
        <v>712</v>
      </c>
      <c r="AP37" s="85">
        <v>58161211.159999996</v>
      </c>
      <c r="AQ37" s="85">
        <v>43620904.719999991</v>
      </c>
      <c r="AR37" s="179">
        <f t="shared" si="5"/>
        <v>0.91290581642756208</v>
      </c>
      <c r="AS37" s="199"/>
      <c r="AT37" s="199"/>
      <c r="AU37" s="62"/>
      <c r="AV37" s="62"/>
    </row>
    <row r="38" spans="1:48" s="70" customFormat="1" ht="27.5" thickBot="1" x14ac:dyDescent="0.35">
      <c r="A38" s="150" t="s">
        <v>180</v>
      </c>
      <c r="B38" s="121">
        <f>B39+B42</f>
        <v>135994244.01945636</v>
      </c>
      <c r="C38" s="131">
        <v>64</v>
      </c>
      <c r="D38" s="132">
        <v>126222214.53</v>
      </c>
      <c r="E38" s="132">
        <v>99883024.260000005</v>
      </c>
      <c r="F38" s="180">
        <f t="shared" si="0"/>
        <v>0.92814380079161074</v>
      </c>
      <c r="G38" s="231">
        <v>64</v>
      </c>
      <c r="H38" s="232">
        <v>126222214.53</v>
      </c>
      <c r="I38" s="232">
        <v>99883024.25999999</v>
      </c>
      <c r="J38" s="230">
        <f t="shared" si="1"/>
        <v>0.92814380079161074</v>
      </c>
      <c r="K38" s="231">
        <v>4</v>
      </c>
      <c r="L38" s="232">
        <v>1559500</v>
      </c>
      <c r="M38" s="232">
        <v>1403550</v>
      </c>
      <c r="N38" s="231">
        <v>59</v>
      </c>
      <c r="O38" s="232">
        <v>120474760.22999999</v>
      </c>
      <c r="P38" s="232">
        <v>94838934.150000006</v>
      </c>
      <c r="Q38" s="230">
        <f t="shared" ref="Q38" si="9">O38/B38</f>
        <v>0.88588131871790077</v>
      </c>
      <c r="R38" s="231">
        <v>1</v>
      </c>
      <c r="S38" s="232">
        <v>960000</v>
      </c>
      <c r="T38" s="232">
        <v>672000</v>
      </c>
      <c r="U38" s="231">
        <v>4</v>
      </c>
      <c r="V38" s="232">
        <v>1294788.8599999999</v>
      </c>
      <c r="W38" s="232">
        <v>1094932.24</v>
      </c>
      <c r="X38" s="131">
        <v>58</v>
      </c>
      <c r="Y38" s="132">
        <v>118219971.36999999</v>
      </c>
      <c r="Z38" s="132">
        <v>93072001.909999996</v>
      </c>
      <c r="AA38" s="180">
        <f t="shared" si="2"/>
        <v>0.86930128714187749</v>
      </c>
      <c r="AB38" s="131">
        <v>50</v>
      </c>
      <c r="AC38" s="131">
        <v>130</v>
      </c>
      <c r="AD38" s="132">
        <v>51411738.990000002</v>
      </c>
      <c r="AE38" s="132">
        <v>43710046.649999999</v>
      </c>
      <c r="AF38" s="180">
        <f t="shared" si="3"/>
        <v>0.37804349265432624</v>
      </c>
      <c r="AG38" s="131">
        <v>1</v>
      </c>
      <c r="AH38" s="132">
        <v>139922.82999999999</v>
      </c>
      <c r="AI38" s="131">
        <v>50</v>
      </c>
      <c r="AJ38" s="132">
        <v>61993441.449999996</v>
      </c>
      <c r="AK38" s="132">
        <v>51952444.520000003</v>
      </c>
      <c r="AL38" s="132">
        <v>7150000</v>
      </c>
      <c r="AM38" s="132">
        <v>5720000</v>
      </c>
      <c r="AN38" s="180">
        <f t="shared" si="4"/>
        <v>0.4558534215693037</v>
      </c>
      <c r="AO38" s="131">
        <v>49</v>
      </c>
      <c r="AP38" s="132">
        <v>58763733.090000004</v>
      </c>
      <c r="AQ38" s="132">
        <v>49368677.82</v>
      </c>
      <c r="AR38" s="180">
        <f t="shared" si="5"/>
        <v>0.43210456084886079</v>
      </c>
      <c r="AS38" s="199"/>
      <c r="AT38" s="199"/>
      <c r="AU38" s="62"/>
      <c r="AV38" s="62"/>
    </row>
    <row r="39" spans="1:48" s="69" customFormat="1" x14ac:dyDescent="0.3">
      <c r="A39" s="155" t="s">
        <v>46</v>
      </c>
      <c r="B39" s="160">
        <v>94657240.11625126</v>
      </c>
      <c r="C39" s="133">
        <v>60</v>
      </c>
      <c r="D39" s="138">
        <v>83406526.349999994</v>
      </c>
      <c r="E39" s="138">
        <v>65630473.719999999</v>
      </c>
      <c r="F39" s="179">
        <f t="shared" si="0"/>
        <v>0.88114259667370454</v>
      </c>
      <c r="G39" s="141">
        <v>60</v>
      </c>
      <c r="H39" s="239">
        <v>83406526.349999994</v>
      </c>
      <c r="I39" s="239">
        <v>65630473.719999991</v>
      </c>
      <c r="J39" s="195">
        <f t="shared" si="1"/>
        <v>0.88114259667370454</v>
      </c>
      <c r="K39" s="141">
        <v>4</v>
      </c>
      <c r="L39" s="140">
        <v>1559500</v>
      </c>
      <c r="M39" s="142">
        <v>1403550</v>
      </c>
      <c r="N39" s="141">
        <v>55</v>
      </c>
      <c r="O39" s="239">
        <v>78940919.989999995</v>
      </c>
      <c r="P39" s="239">
        <v>61611861.969999999</v>
      </c>
      <c r="Q39" s="195">
        <f t="shared" si="8"/>
        <v>0.83396600083681283</v>
      </c>
      <c r="R39" s="141">
        <v>1</v>
      </c>
      <c r="S39" s="140">
        <v>960000</v>
      </c>
      <c r="T39" s="142">
        <v>672000</v>
      </c>
      <c r="U39" s="141">
        <v>3</v>
      </c>
      <c r="V39" s="140">
        <v>591011.5</v>
      </c>
      <c r="W39" s="142">
        <v>531910.35</v>
      </c>
      <c r="X39" s="141">
        <v>54</v>
      </c>
      <c r="Y39" s="139">
        <v>77389908.489999995</v>
      </c>
      <c r="Z39" s="139">
        <v>60407951.619999997</v>
      </c>
      <c r="AA39" s="179">
        <f t="shared" si="2"/>
        <v>0.81758044492904336</v>
      </c>
      <c r="AB39" s="135">
        <v>48</v>
      </c>
      <c r="AC39" s="135">
        <v>125</v>
      </c>
      <c r="AD39" s="139">
        <v>25832154.579999998</v>
      </c>
      <c r="AE39" s="139">
        <v>23246379.120000001</v>
      </c>
      <c r="AF39" s="179">
        <f t="shared" si="3"/>
        <v>0.27290204688278247</v>
      </c>
      <c r="AG39" s="137">
        <v>1</v>
      </c>
      <c r="AH39" s="136">
        <v>139922.82999999999</v>
      </c>
      <c r="AI39" s="135">
        <v>46</v>
      </c>
      <c r="AJ39" s="139">
        <v>23602515.02</v>
      </c>
      <c r="AK39" s="139">
        <v>21239703.400000002</v>
      </c>
      <c r="AL39" s="139">
        <v>0</v>
      </c>
      <c r="AM39" s="139">
        <v>0</v>
      </c>
      <c r="AN39" s="179">
        <f t="shared" si="4"/>
        <v>0.24934717081348534</v>
      </c>
      <c r="AO39" s="135">
        <v>46</v>
      </c>
      <c r="AP39" s="139">
        <v>23602515.02</v>
      </c>
      <c r="AQ39" s="139">
        <v>21239703.399999999</v>
      </c>
      <c r="AR39" s="179">
        <f t="shared" si="5"/>
        <v>0.24934717081348534</v>
      </c>
      <c r="AS39" s="199"/>
      <c r="AT39" s="199"/>
      <c r="AU39" s="62"/>
      <c r="AV39" s="62"/>
    </row>
    <row r="40" spans="1:48" s="118" customFormat="1" ht="37.5" customHeight="1" outlineLevel="1" x14ac:dyDescent="0.3">
      <c r="A40" s="156" t="s">
        <v>47</v>
      </c>
      <c r="B40" s="162">
        <v>40987601.126562506</v>
      </c>
      <c r="C40" s="174">
        <v>56</v>
      </c>
      <c r="D40" s="175">
        <v>36229526.350000001</v>
      </c>
      <c r="E40" s="175">
        <v>32606573.719999999</v>
      </c>
      <c r="F40" s="179">
        <f t="shared" si="0"/>
        <v>0.88391429003443245</v>
      </c>
      <c r="G40" s="104">
        <v>56</v>
      </c>
      <c r="H40" s="103">
        <v>36229526.349999994</v>
      </c>
      <c r="I40" s="103">
        <v>32606573.719999995</v>
      </c>
      <c r="J40" s="195">
        <f t="shared" si="1"/>
        <v>0.88391429003443223</v>
      </c>
      <c r="K40" s="104">
        <v>4</v>
      </c>
      <c r="L40" s="103">
        <v>1559500</v>
      </c>
      <c r="M40" s="105">
        <v>1403550</v>
      </c>
      <c r="N40" s="104">
        <v>51</v>
      </c>
      <c r="O40" s="103">
        <v>31766089.989999998</v>
      </c>
      <c r="P40" s="103">
        <v>28589480.969999999</v>
      </c>
      <c r="Q40" s="195">
        <f t="shared" si="8"/>
        <v>0.77501705679022048</v>
      </c>
      <c r="R40" s="104">
        <v>0</v>
      </c>
      <c r="S40" s="103">
        <v>0</v>
      </c>
      <c r="T40" s="105">
        <v>0</v>
      </c>
      <c r="U40" s="104">
        <v>3</v>
      </c>
      <c r="V40" s="103">
        <v>591011.5</v>
      </c>
      <c r="W40" s="105">
        <v>531910.35</v>
      </c>
      <c r="X40" s="104">
        <v>51</v>
      </c>
      <c r="Y40" s="175">
        <v>31175078.489999998</v>
      </c>
      <c r="Z40" s="175">
        <v>28057570.619999997</v>
      </c>
      <c r="AA40" s="179">
        <f t="shared" si="2"/>
        <v>0.76059778160075375</v>
      </c>
      <c r="AB40" s="176">
        <v>47</v>
      </c>
      <c r="AC40" s="178">
        <v>124</v>
      </c>
      <c r="AD40" s="175">
        <v>25819354.579999998</v>
      </c>
      <c r="AE40" s="175">
        <v>23237419.120000001</v>
      </c>
      <c r="AF40" s="179">
        <f t="shared" si="3"/>
        <v>0.62993085397397064</v>
      </c>
      <c r="AG40" s="178">
        <v>1</v>
      </c>
      <c r="AH40" s="177">
        <v>139922.82999999999</v>
      </c>
      <c r="AI40" s="104">
        <v>45</v>
      </c>
      <c r="AJ40" s="103">
        <v>23589715.02</v>
      </c>
      <c r="AK40" s="103">
        <v>21230743.400000002</v>
      </c>
      <c r="AL40" s="175">
        <v>0</v>
      </c>
      <c r="AM40" s="175">
        <v>0</v>
      </c>
      <c r="AN40" s="179">
        <f t="shared" si="4"/>
        <v>0.57553295073695843</v>
      </c>
      <c r="AO40" s="176">
        <v>45</v>
      </c>
      <c r="AP40" s="175">
        <v>23589715.02</v>
      </c>
      <c r="AQ40" s="175">
        <v>21230743.399999999</v>
      </c>
      <c r="AR40" s="179">
        <f t="shared" si="5"/>
        <v>0.57553295073695843</v>
      </c>
      <c r="AS40" s="199"/>
      <c r="AT40" s="199"/>
      <c r="AU40" s="62"/>
      <c r="AV40" s="62"/>
    </row>
    <row r="41" spans="1:48" s="118" customFormat="1" outlineLevel="1" x14ac:dyDescent="0.3">
      <c r="A41" s="156" t="s">
        <v>48</v>
      </c>
      <c r="B41" s="162">
        <v>53669638.989688762</v>
      </c>
      <c r="C41" s="112">
        <v>4</v>
      </c>
      <c r="D41" s="113">
        <v>47177000</v>
      </c>
      <c r="E41" s="113">
        <v>33023900</v>
      </c>
      <c r="F41" s="179">
        <f t="shared" si="0"/>
        <v>0.87902584940181627</v>
      </c>
      <c r="G41" s="109">
        <v>4</v>
      </c>
      <c r="H41" s="108">
        <v>47177000</v>
      </c>
      <c r="I41" s="108">
        <v>33023900</v>
      </c>
      <c r="J41" s="195">
        <f t="shared" si="1"/>
        <v>0.87902584940181627</v>
      </c>
      <c r="K41" s="109">
        <v>0</v>
      </c>
      <c r="L41" s="108">
        <v>0</v>
      </c>
      <c r="M41" s="110">
        <v>0</v>
      </c>
      <c r="N41" s="109">
        <v>4</v>
      </c>
      <c r="O41" s="108">
        <v>47174830</v>
      </c>
      <c r="P41" s="108">
        <v>33022381</v>
      </c>
      <c r="Q41" s="195">
        <f t="shared" si="8"/>
        <v>0.87898541685856002</v>
      </c>
      <c r="R41" s="109">
        <v>1</v>
      </c>
      <c r="S41" s="108">
        <v>960000</v>
      </c>
      <c r="T41" s="110">
        <v>672000</v>
      </c>
      <c r="U41" s="109">
        <v>0</v>
      </c>
      <c r="V41" s="108">
        <v>0</v>
      </c>
      <c r="W41" s="110">
        <v>0</v>
      </c>
      <c r="X41" s="109">
        <v>3</v>
      </c>
      <c r="Y41" s="113">
        <v>46214830</v>
      </c>
      <c r="Z41" s="175">
        <v>32350381</v>
      </c>
      <c r="AA41" s="179">
        <f t="shared" si="2"/>
        <v>0.86109820878204513</v>
      </c>
      <c r="AB41" s="114">
        <v>1</v>
      </c>
      <c r="AC41" s="116">
        <v>1</v>
      </c>
      <c r="AD41" s="113">
        <v>12800</v>
      </c>
      <c r="AE41" s="113">
        <v>8960</v>
      </c>
      <c r="AF41" s="179">
        <f t="shared" si="3"/>
        <v>2.3849610768686538E-4</v>
      </c>
      <c r="AG41" s="116">
        <v>0</v>
      </c>
      <c r="AH41" s="115">
        <v>0</v>
      </c>
      <c r="AI41" s="114">
        <v>1</v>
      </c>
      <c r="AJ41" s="113">
        <v>12800</v>
      </c>
      <c r="AK41" s="113">
        <v>8960</v>
      </c>
      <c r="AL41" s="113">
        <v>0</v>
      </c>
      <c r="AM41" s="113">
        <v>0</v>
      </c>
      <c r="AN41" s="179">
        <f t="shared" si="4"/>
        <v>2.3849610768686538E-4</v>
      </c>
      <c r="AO41" s="114">
        <v>1</v>
      </c>
      <c r="AP41" s="113">
        <v>12800</v>
      </c>
      <c r="AQ41" s="113">
        <v>8960</v>
      </c>
      <c r="AR41" s="179">
        <f t="shared" si="5"/>
        <v>2.3849610768686538E-4</v>
      </c>
      <c r="AS41" s="199"/>
      <c r="AT41" s="199"/>
      <c r="AU41" s="62"/>
      <c r="AV41" s="62"/>
    </row>
    <row r="42" spans="1:48" s="69" customFormat="1" ht="14" thickBot="1" x14ac:dyDescent="0.35">
      <c r="A42" s="157" t="s">
        <v>49</v>
      </c>
      <c r="B42" s="163">
        <v>41337003.903205089</v>
      </c>
      <c r="C42" s="112">
        <v>4</v>
      </c>
      <c r="D42" s="113">
        <v>42815688.18</v>
      </c>
      <c r="E42" s="113">
        <v>34252550.539999999</v>
      </c>
      <c r="F42" s="179">
        <f t="shared" si="0"/>
        <v>1.0357714429487295</v>
      </c>
      <c r="G42" s="109">
        <v>4</v>
      </c>
      <c r="H42" s="108">
        <v>42815688.18</v>
      </c>
      <c r="I42" s="108">
        <v>34252550.539999999</v>
      </c>
      <c r="J42" s="195">
        <f t="shared" si="1"/>
        <v>1.0357714429487295</v>
      </c>
      <c r="K42" s="109">
        <v>0</v>
      </c>
      <c r="L42" s="108">
        <v>0</v>
      </c>
      <c r="M42" s="110">
        <v>0</v>
      </c>
      <c r="N42" s="109">
        <v>4</v>
      </c>
      <c r="O42" s="108">
        <v>41533840.239999995</v>
      </c>
      <c r="P42" s="108">
        <v>33227072.18</v>
      </c>
      <c r="Q42" s="195">
        <f t="shared" si="8"/>
        <v>1.0047617465759207</v>
      </c>
      <c r="R42" s="109">
        <v>0</v>
      </c>
      <c r="S42" s="108">
        <v>0</v>
      </c>
      <c r="T42" s="110">
        <v>0</v>
      </c>
      <c r="U42" s="109">
        <v>1</v>
      </c>
      <c r="V42" s="108">
        <v>703777.36</v>
      </c>
      <c r="W42" s="110">
        <v>563021.89</v>
      </c>
      <c r="X42" s="109">
        <v>4</v>
      </c>
      <c r="Y42" s="113">
        <v>40830062.879999995</v>
      </c>
      <c r="Z42" s="113">
        <v>32664050.289999999</v>
      </c>
      <c r="AA42" s="179">
        <f t="shared" si="2"/>
        <v>0.98773638688492882</v>
      </c>
      <c r="AB42" s="114">
        <v>2</v>
      </c>
      <c r="AC42" s="116">
        <v>5</v>
      </c>
      <c r="AD42" s="113">
        <v>25579584.41</v>
      </c>
      <c r="AE42" s="113">
        <v>20463667.530000001</v>
      </c>
      <c r="AF42" s="179">
        <f t="shared" si="3"/>
        <v>0.618805960632688</v>
      </c>
      <c r="AG42" s="116">
        <v>0</v>
      </c>
      <c r="AH42" s="115">
        <v>0</v>
      </c>
      <c r="AI42" s="114">
        <v>4</v>
      </c>
      <c r="AJ42" s="113">
        <v>38390926.43</v>
      </c>
      <c r="AK42" s="113">
        <v>30712741.120000001</v>
      </c>
      <c r="AL42" s="113">
        <v>7150000</v>
      </c>
      <c r="AM42" s="113">
        <v>5720000</v>
      </c>
      <c r="AN42" s="179">
        <f t="shared" si="4"/>
        <v>0.92873026114559154</v>
      </c>
      <c r="AO42" s="114">
        <v>3</v>
      </c>
      <c r="AP42" s="113">
        <v>35161218.07</v>
      </c>
      <c r="AQ42" s="113">
        <v>28128974.420000002</v>
      </c>
      <c r="AR42" s="179">
        <f t="shared" si="5"/>
        <v>0.85059909403046396</v>
      </c>
      <c r="AS42" s="199"/>
      <c r="AT42" s="199"/>
      <c r="AU42" s="62"/>
      <c r="AV42" s="62"/>
    </row>
    <row r="43" spans="1:48" s="70" customFormat="1" ht="27.5" thickBot="1" x14ac:dyDescent="0.35">
      <c r="A43" s="150" t="s">
        <v>181</v>
      </c>
      <c r="B43" s="121">
        <f>SUM(B44:B46)</f>
        <v>425408438.91406119</v>
      </c>
      <c r="C43" s="131">
        <f>C44+C45+C46</f>
        <v>3815</v>
      </c>
      <c r="D43" s="132">
        <f t="shared" ref="D43:E43" si="10">D44+D45+D46</f>
        <v>535613170.34000003</v>
      </c>
      <c r="E43" s="232">
        <f t="shared" si="10"/>
        <v>455271194.78900003</v>
      </c>
      <c r="F43" s="230">
        <f>D43/B43</f>
        <v>1.2590562888391639</v>
      </c>
      <c r="G43" s="231">
        <v>3656</v>
      </c>
      <c r="H43" s="232">
        <v>512955839.13999999</v>
      </c>
      <c r="I43" s="232">
        <v>435447712.7750001</v>
      </c>
      <c r="J43" s="230">
        <f t="shared" si="1"/>
        <v>1.2057961060890583</v>
      </c>
      <c r="K43" s="231">
        <f>K45+K46</f>
        <v>983</v>
      </c>
      <c r="L43" s="232">
        <f>L45+L46</f>
        <v>140039421.02000001</v>
      </c>
      <c r="M43" s="232">
        <f>M45+M46</f>
        <v>119033507.867</v>
      </c>
      <c r="N43" s="231">
        <v>2531</v>
      </c>
      <c r="O43" s="232">
        <v>351962495.05000001</v>
      </c>
      <c r="P43" s="232">
        <v>299168120.16000003</v>
      </c>
      <c r="Q43" s="230">
        <f t="shared" si="8"/>
        <v>0.82735193488040248</v>
      </c>
      <c r="R43" s="231">
        <v>202</v>
      </c>
      <c r="S43" s="232">
        <v>28934712.190000001</v>
      </c>
      <c r="T43" s="232">
        <v>24594505.32</v>
      </c>
      <c r="U43" s="231">
        <v>323</v>
      </c>
      <c r="V43" s="232">
        <v>5076134.82</v>
      </c>
      <c r="W43" s="232">
        <f>W45+W46</f>
        <v>4314714.6004999997</v>
      </c>
      <c r="X43" s="131">
        <f>SUM(X44:X46)</f>
        <v>2329</v>
      </c>
      <c r="Y43" s="132">
        <f t="shared" ref="Y43:Z43" si="11">SUM(Y44:Y46)</f>
        <v>317951648.03999996</v>
      </c>
      <c r="Z43" s="132">
        <f t="shared" si="11"/>
        <v>270258900.23949999</v>
      </c>
      <c r="AA43" s="180">
        <f t="shared" si="2"/>
        <v>0.74740324581156448</v>
      </c>
      <c r="AB43" s="131">
        <f>AB44+AB45+AB46</f>
        <v>1954</v>
      </c>
      <c r="AC43" s="131">
        <f t="shared" ref="AC43:AE43" si="12">AC44+AC45+AC46</f>
        <v>2098</v>
      </c>
      <c r="AD43" s="132">
        <f t="shared" si="12"/>
        <v>262677539.51999998</v>
      </c>
      <c r="AE43" s="132">
        <f t="shared" si="12"/>
        <v>223275908.59199998</v>
      </c>
      <c r="AF43" s="180">
        <f t="shared" si="3"/>
        <v>0.61747138865071916</v>
      </c>
      <c r="AG43" s="131">
        <v>33</v>
      </c>
      <c r="AH43" s="132">
        <v>5175650.1500000004</v>
      </c>
      <c r="AI43" s="131">
        <f t="shared" ref="AI43:AK43" si="13">AI44+AI45+AI46</f>
        <v>1990</v>
      </c>
      <c r="AJ43" s="132">
        <f t="shared" si="13"/>
        <v>278740120.89999998</v>
      </c>
      <c r="AK43" s="132">
        <f t="shared" si="13"/>
        <v>236929100.84999999</v>
      </c>
      <c r="AL43" s="132">
        <v>138478639.84999999</v>
      </c>
      <c r="AM43" s="132">
        <v>117706843.25</v>
      </c>
      <c r="AN43" s="180">
        <f t="shared" si="4"/>
        <v>0.65522941108441346</v>
      </c>
      <c r="AO43" s="131">
        <f t="shared" ref="AO43:AQ43" si="14">AO44+AO45+AO46</f>
        <v>1686</v>
      </c>
      <c r="AP43" s="132">
        <f t="shared" si="14"/>
        <v>224673864.28999999</v>
      </c>
      <c r="AQ43" s="132">
        <f t="shared" si="14"/>
        <v>190972782.78999999</v>
      </c>
      <c r="AR43" s="180">
        <f t="shared" si="5"/>
        <v>0.52813682978063214</v>
      </c>
      <c r="AS43" s="199"/>
      <c r="AT43" s="199"/>
      <c r="AU43" s="62"/>
      <c r="AV43" s="62"/>
    </row>
    <row r="44" spans="1:48" s="107" customFormat="1" x14ac:dyDescent="0.3">
      <c r="A44" s="151" t="s">
        <v>51</v>
      </c>
      <c r="B44" s="160">
        <v>109784.95530823529</v>
      </c>
      <c r="C44" s="194">
        <v>5</v>
      </c>
      <c r="D44" s="140">
        <v>99811</v>
      </c>
      <c r="E44" s="140">
        <v>84839.35</v>
      </c>
      <c r="F44" s="195">
        <f>D44/B44</f>
        <v>0.90915007179050955</v>
      </c>
      <c r="G44" s="141">
        <v>5</v>
      </c>
      <c r="H44" s="140">
        <v>99811</v>
      </c>
      <c r="I44" s="140">
        <v>84839.35</v>
      </c>
      <c r="J44" s="195">
        <f t="shared" si="1"/>
        <v>0.90915007179050955</v>
      </c>
      <c r="K44" s="141">
        <v>0</v>
      </c>
      <c r="L44" s="140">
        <v>0</v>
      </c>
      <c r="M44" s="142">
        <v>0</v>
      </c>
      <c r="N44" s="141">
        <v>5</v>
      </c>
      <c r="O44" s="140">
        <v>99811</v>
      </c>
      <c r="P44" s="140">
        <v>84839.35</v>
      </c>
      <c r="Q44" s="195">
        <f t="shared" si="8"/>
        <v>0.90915007179050955</v>
      </c>
      <c r="R44" s="141">
        <v>0</v>
      </c>
      <c r="S44" s="140">
        <v>0</v>
      </c>
      <c r="T44" s="142">
        <v>0</v>
      </c>
      <c r="U44" s="141">
        <v>0</v>
      </c>
      <c r="V44" s="140">
        <v>0</v>
      </c>
      <c r="W44" s="142">
        <v>0</v>
      </c>
      <c r="X44" s="141">
        <f>N44-R44</f>
        <v>5</v>
      </c>
      <c r="Y44" s="140">
        <f>O44-S44-V44</f>
        <v>99811</v>
      </c>
      <c r="Z44" s="140">
        <f>P44-T44-W44</f>
        <v>84839.35</v>
      </c>
      <c r="AA44" s="195">
        <f t="shared" si="2"/>
        <v>0.90915007179050955</v>
      </c>
      <c r="AB44" s="141">
        <v>5</v>
      </c>
      <c r="AC44" s="143">
        <v>5</v>
      </c>
      <c r="AD44" s="140">
        <v>99811</v>
      </c>
      <c r="AE44" s="140">
        <v>84839.35</v>
      </c>
      <c r="AF44" s="195">
        <f t="shared" si="3"/>
        <v>0.90915007179050955</v>
      </c>
      <c r="AG44" s="143">
        <v>0</v>
      </c>
      <c r="AH44" s="142">
        <v>0</v>
      </c>
      <c r="AI44" s="141">
        <v>5</v>
      </c>
      <c r="AJ44" s="140">
        <v>99811</v>
      </c>
      <c r="AK44" s="140">
        <v>84839.35</v>
      </c>
      <c r="AL44" s="140">
        <v>0</v>
      </c>
      <c r="AM44" s="140">
        <v>0</v>
      </c>
      <c r="AN44" s="195">
        <f t="shared" si="4"/>
        <v>0.90915007179050955</v>
      </c>
      <c r="AO44" s="141">
        <v>5</v>
      </c>
      <c r="AP44" s="140">
        <v>99811</v>
      </c>
      <c r="AQ44" s="140">
        <v>84839.35</v>
      </c>
      <c r="AR44" s="195">
        <f t="shared" si="5"/>
        <v>0.90915007179050955</v>
      </c>
      <c r="AS44" s="199"/>
      <c r="AT44" s="199"/>
      <c r="AU44" s="62"/>
      <c r="AV44" s="62"/>
    </row>
    <row r="45" spans="1:48" s="107" customFormat="1" x14ac:dyDescent="0.3">
      <c r="A45" s="152" t="s">
        <v>52</v>
      </c>
      <c r="B45" s="161">
        <v>412004514.95400232</v>
      </c>
      <c r="C45" s="196">
        <v>3715</v>
      </c>
      <c r="D45" s="103">
        <v>528316509.91000003</v>
      </c>
      <c r="E45" s="103">
        <f>D45*0.85</f>
        <v>449069033.4235</v>
      </c>
      <c r="F45" s="195">
        <f t="shared" ref="F45:F46" si="15">D45/B45</f>
        <v>1.2823075736657479</v>
      </c>
      <c r="G45" s="104">
        <v>3558</v>
      </c>
      <c r="H45" s="103">
        <v>505893459.70999998</v>
      </c>
      <c r="I45" s="103">
        <v>429396095.66200006</v>
      </c>
      <c r="J45" s="195">
        <f t="shared" si="1"/>
        <v>1.2278832909549056</v>
      </c>
      <c r="K45" s="104">
        <v>977</v>
      </c>
      <c r="L45" s="103">
        <v>139099421.02000001</v>
      </c>
      <c r="M45" s="105">
        <f>L45*0.85</f>
        <v>118234507.867</v>
      </c>
      <c r="N45" s="104">
        <v>2439</v>
      </c>
      <c r="O45" s="103">
        <v>345883334.77999997</v>
      </c>
      <c r="P45" s="103">
        <v>294000833.94</v>
      </c>
      <c r="Q45" s="195">
        <f t="shared" si="8"/>
        <v>0.83951345731882487</v>
      </c>
      <c r="R45" s="104">
        <v>193</v>
      </c>
      <c r="S45" s="103">
        <v>28405292.190000001</v>
      </c>
      <c r="T45" s="105">
        <v>24144498.32</v>
      </c>
      <c r="U45" s="104">
        <v>354</v>
      </c>
      <c r="V45" s="103">
        <v>4959292.93</v>
      </c>
      <c r="W45" s="105">
        <f>V45*0.85</f>
        <v>4215398.9904999994</v>
      </c>
      <c r="X45" s="104">
        <f>N45-R45</f>
        <v>2246</v>
      </c>
      <c r="Y45" s="140">
        <f t="shared" ref="Y45:Z46" si="16">O45-S45-V45</f>
        <v>312518749.65999997</v>
      </c>
      <c r="Z45" s="140">
        <f t="shared" si="16"/>
        <v>265640936.6295</v>
      </c>
      <c r="AA45" s="195">
        <f t="shared" si="2"/>
        <v>0.75853234204215136</v>
      </c>
      <c r="AB45" s="104">
        <v>1884</v>
      </c>
      <c r="AC45" s="106">
        <v>2030</v>
      </c>
      <c r="AD45" s="103">
        <v>259244745.38999999</v>
      </c>
      <c r="AE45" s="103">
        <f>AD45*0.85</f>
        <v>220358033.58149999</v>
      </c>
      <c r="AF45" s="195">
        <f t="shared" si="3"/>
        <v>0.62922792343414735</v>
      </c>
      <c r="AG45" s="106">
        <v>33</v>
      </c>
      <c r="AH45" s="105">
        <v>5175650.1500000004</v>
      </c>
      <c r="AI45" s="104">
        <v>1913</v>
      </c>
      <c r="AJ45" s="103">
        <v>273775241.39999998</v>
      </c>
      <c r="AK45" s="140">
        <v>232708953.31999999</v>
      </c>
      <c r="AL45" s="103">
        <v>142722789.09999999</v>
      </c>
      <c r="AM45" s="103">
        <v>121314370.08</v>
      </c>
      <c r="AN45" s="195">
        <f t="shared" si="4"/>
        <v>0.6644957311464541</v>
      </c>
      <c r="AO45" s="104">
        <v>1622</v>
      </c>
      <c r="AP45" s="103">
        <v>221241024.75999999</v>
      </c>
      <c r="AQ45" s="103">
        <v>188054869.24000001</v>
      </c>
      <c r="AR45" s="195">
        <f t="shared" si="5"/>
        <v>0.5369868939050344</v>
      </c>
      <c r="AS45" s="199"/>
      <c r="AT45" s="199"/>
      <c r="AU45" s="62"/>
      <c r="AV45" s="62"/>
    </row>
    <row r="46" spans="1:48" s="107" customFormat="1" ht="33.75" customHeight="1" thickBot="1" x14ac:dyDescent="0.35">
      <c r="A46" s="154" t="s">
        <v>53</v>
      </c>
      <c r="B46" s="163">
        <v>13294139.004750587</v>
      </c>
      <c r="C46" s="197">
        <v>95</v>
      </c>
      <c r="D46" s="108">
        <v>7196849.4299999997</v>
      </c>
      <c r="E46" s="103">
        <f>D46*0.85</f>
        <v>6117322.0154999997</v>
      </c>
      <c r="F46" s="195">
        <f t="shared" si="15"/>
        <v>0.5413550608601464</v>
      </c>
      <c r="G46" s="109">
        <v>93</v>
      </c>
      <c r="H46" s="108">
        <v>6962568.4300000006</v>
      </c>
      <c r="I46" s="108">
        <v>5966777.7630000003</v>
      </c>
      <c r="J46" s="195">
        <f t="shared" si="1"/>
        <v>0.52373218209257222</v>
      </c>
      <c r="K46" s="109">
        <v>6</v>
      </c>
      <c r="L46" s="108">
        <v>940000</v>
      </c>
      <c r="M46" s="110">
        <v>799000</v>
      </c>
      <c r="N46" s="109">
        <v>87</v>
      </c>
      <c r="O46" s="108">
        <v>5979349.2699999996</v>
      </c>
      <c r="P46" s="108">
        <v>5082446.87</v>
      </c>
      <c r="Q46" s="195">
        <f t="shared" si="8"/>
        <v>0.44977333754847248</v>
      </c>
      <c r="R46" s="109">
        <v>9</v>
      </c>
      <c r="S46" s="108">
        <v>529420</v>
      </c>
      <c r="T46" s="110">
        <v>450007</v>
      </c>
      <c r="U46" s="109">
        <v>19</v>
      </c>
      <c r="V46" s="108">
        <v>116841.89</v>
      </c>
      <c r="W46" s="110">
        <v>99315.61</v>
      </c>
      <c r="X46" s="109">
        <f>N46-R46</f>
        <v>78</v>
      </c>
      <c r="Y46" s="140">
        <f t="shared" si="16"/>
        <v>5333087.38</v>
      </c>
      <c r="Z46" s="140">
        <f t="shared" si="16"/>
        <v>4533124.26</v>
      </c>
      <c r="AA46" s="195">
        <f t="shared" si="2"/>
        <v>0.40116079560280288</v>
      </c>
      <c r="AB46" s="109">
        <v>65</v>
      </c>
      <c r="AC46" s="111">
        <v>63</v>
      </c>
      <c r="AD46" s="108">
        <v>3332983.13</v>
      </c>
      <c r="AE46" s="103">
        <f>AD46*0.85</f>
        <v>2833035.6604999998</v>
      </c>
      <c r="AF46" s="195">
        <f t="shared" si="3"/>
        <v>0.2507107176184164</v>
      </c>
      <c r="AG46" s="111">
        <v>0</v>
      </c>
      <c r="AH46" s="110">
        <v>0</v>
      </c>
      <c r="AI46" s="109">
        <v>72</v>
      </c>
      <c r="AJ46" s="108">
        <v>4865068.5</v>
      </c>
      <c r="AK46" s="108">
        <v>4135308.18</v>
      </c>
      <c r="AL46" s="108">
        <v>3504757.91</v>
      </c>
      <c r="AM46" s="108">
        <v>2979044.22</v>
      </c>
      <c r="AN46" s="195">
        <f t="shared" si="4"/>
        <v>0.36595589216131219</v>
      </c>
      <c r="AO46" s="109">
        <v>59</v>
      </c>
      <c r="AP46" s="108">
        <v>3333028.53</v>
      </c>
      <c r="AQ46" s="108">
        <v>2833074.2</v>
      </c>
      <c r="AR46" s="195">
        <f t="shared" si="5"/>
        <v>0.25071413265717774</v>
      </c>
      <c r="AS46" s="199"/>
      <c r="AT46" s="199"/>
      <c r="AU46" s="62"/>
      <c r="AV46" s="62"/>
    </row>
    <row r="47" spans="1:48" s="70" customFormat="1" ht="48" customHeight="1" thickBot="1" x14ac:dyDescent="0.35">
      <c r="A47" s="150" t="s">
        <v>182</v>
      </c>
      <c r="B47" s="121">
        <f>SUM(B48:B51)</f>
        <v>446319456.17414999</v>
      </c>
      <c r="C47" s="131">
        <v>482</v>
      </c>
      <c r="D47" s="132">
        <v>657012394.56000006</v>
      </c>
      <c r="E47" s="132">
        <v>492805743.94000006</v>
      </c>
      <c r="F47" s="180">
        <f t="shared" si="0"/>
        <v>1.4720675638743375</v>
      </c>
      <c r="G47" s="231">
        <v>303</v>
      </c>
      <c r="H47" s="232">
        <v>416012305.35999995</v>
      </c>
      <c r="I47" s="232">
        <v>312055677.03000009</v>
      </c>
      <c r="J47" s="230">
        <f t="shared" si="1"/>
        <v>0.93209538505459089</v>
      </c>
      <c r="K47" s="231">
        <v>144</v>
      </c>
      <c r="L47" s="232">
        <v>196881178.65999994</v>
      </c>
      <c r="M47" s="232">
        <v>147660884.00999999</v>
      </c>
      <c r="N47" s="231">
        <v>269</v>
      </c>
      <c r="O47" s="232">
        <v>301873580.88</v>
      </c>
      <c r="P47" s="232">
        <v>226451623.84000003</v>
      </c>
      <c r="Q47" s="230">
        <f t="shared" si="8"/>
        <v>0.67636213636676312</v>
      </c>
      <c r="R47" s="231">
        <v>4</v>
      </c>
      <c r="S47" s="232">
        <v>1253031.04</v>
      </c>
      <c r="T47" s="232">
        <v>939773.28</v>
      </c>
      <c r="U47" s="231">
        <v>21</v>
      </c>
      <c r="V47" s="232">
        <v>2904178.76</v>
      </c>
      <c r="W47" s="232">
        <v>2178134.08</v>
      </c>
      <c r="X47" s="231">
        <v>265</v>
      </c>
      <c r="Y47" s="232">
        <v>297716371.07999998</v>
      </c>
      <c r="Z47" s="132">
        <v>223333716.48000002</v>
      </c>
      <c r="AA47" s="180">
        <f t="shared" si="2"/>
        <v>0.66704770979966788</v>
      </c>
      <c r="AB47" s="131">
        <v>113</v>
      </c>
      <c r="AC47" s="131">
        <v>163</v>
      </c>
      <c r="AD47" s="132">
        <v>129153810.46000001</v>
      </c>
      <c r="AE47" s="132">
        <v>96865357.849999994</v>
      </c>
      <c r="AF47" s="180">
        <f t="shared" si="3"/>
        <v>0.28937526400284308</v>
      </c>
      <c r="AG47" s="131">
        <v>2</v>
      </c>
      <c r="AH47" s="132">
        <v>104079.09999999999</v>
      </c>
      <c r="AI47" s="131">
        <v>244</v>
      </c>
      <c r="AJ47" s="132">
        <v>237218715.51000002</v>
      </c>
      <c r="AK47" s="132">
        <v>177960474.72</v>
      </c>
      <c r="AL47" s="132">
        <v>82859211.24000001</v>
      </c>
      <c r="AM47" s="132">
        <v>62144408.309999995</v>
      </c>
      <c r="AN47" s="180">
        <f t="shared" si="4"/>
        <v>0.53149983095838715</v>
      </c>
      <c r="AO47" s="131">
        <v>227</v>
      </c>
      <c r="AP47" s="132">
        <v>199499617.72</v>
      </c>
      <c r="AQ47" s="132">
        <v>149671151.38</v>
      </c>
      <c r="AR47" s="180">
        <f t="shared" si="5"/>
        <v>0.4469883957784645</v>
      </c>
      <c r="AS47" s="199"/>
      <c r="AT47" s="199"/>
      <c r="AU47" s="62"/>
      <c r="AV47" s="62"/>
    </row>
    <row r="48" spans="1:48" x14ac:dyDescent="0.3">
      <c r="A48" s="151" t="s">
        <v>55</v>
      </c>
      <c r="B48" s="160">
        <v>107354540.30178931</v>
      </c>
      <c r="C48" s="125">
        <v>48</v>
      </c>
      <c r="D48" s="126">
        <v>106561283.97999999</v>
      </c>
      <c r="E48" s="140">
        <v>79920962.960000008</v>
      </c>
      <c r="F48" s="195">
        <f t="shared" si="0"/>
        <v>0.99261087309806029</v>
      </c>
      <c r="G48" s="141">
        <v>45</v>
      </c>
      <c r="H48" s="140">
        <v>106305660.16</v>
      </c>
      <c r="I48" s="140">
        <v>79729245.090000004</v>
      </c>
      <c r="J48" s="195">
        <f t="shared" si="1"/>
        <v>0.9902297551753213</v>
      </c>
      <c r="K48" s="141">
        <v>2</v>
      </c>
      <c r="L48" s="140">
        <v>85531</v>
      </c>
      <c r="M48" s="142">
        <v>64148.25</v>
      </c>
      <c r="N48" s="141">
        <v>40</v>
      </c>
      <c r="O48" s="140">
        <v>52342192.939999998</v>
      </c>
      <c r="P48" s="140">
        <v>39256644.590000004</v>
      </c>
      <c r="Q48" s="195">
        <f t="shared" si="8"/>
        <v>0.48756384958529408</v>
      </c>
      <c r="R48" s="141">
        <v>1</v>
      </c>
      <c r="S48" s="140">
        <v>34698.800000000003</v>
      </c>
      <c r="T48" s="142">
        <v>26024.1</v>
      </c>
      <c r="U48" s="141">
        <v>4</v>
      </c>
      <c r="V48" s="140">
        <v>830601.74</v>
      </c>
      <c r="W48" s="142">
        <v>622951.30000000005</v>
      </c>
      <c r="X48" s="128">
        <v>39</v>
      </c>
      <c r="Y48" s="126">
        <v>51476892.399999991</v>
      </c>
      <c r="Z48" s="126">
        <v>38607669.190000005</v>
      </c>
      <c r="AA48" s="179">
        <f t="shared" si="2"/>
        <v>0.4795036358526702</v>
      </c>
      <c r="AB48" s="141">
        <v>34</v>
      </c>
      <c r="AC48" s="130">
        <v>44</v>
      </c>
      <c r="AD48" s="126">
        <v>42019243.420000002</v>
      </c>
      <c r="AE48" s="126">
        <v>31514432.57</v>
      </c>
      <c r="AF48" s="179">
        <f t="shared" si="3"/>
        <v>0.39140630011434785</v>
      </c>
      <c r="AG48" s="130">
        <v>1</v>
      </c>
      <c r="AH48" s="129">
        <v>32938.699999999997</v>
      </c>
      <c r="AI48" s="128">
        <v>28</v>
      </c>
      <c r="AJ48" s="140">
        <v>37726833.890000001</v>
      </c>
      <c r="AK48" s="140">
        <v>28295125.309999999</v>
      </c>
      <c r="AL48" s="126">
        <v>18392750.18</v>
      </c>
      <c r="AM48" s="126">
        <v>13794562.629999999</v>
      </c>
      <c r="AN48" s="179">
        <f t="shared" si="4"/>
        <v>0.35142280693433509</v>
      </c>
      <c r="AO48" s="128">
        <v>23</v>
      </c>
      <c r="AP48" s="140">
        <v>30962402.630000003</v>
      </c>
      <c r="AQ48" s="140">
        <v>23221801.880000003</v>
      </c>
      <c r="AR48" s="179">
        <f t="shared" si="5"/>
        <v>0.2884126050277907</v>
      </c>
      <c r="AS48" s="199"/>
      <c r="AT48" s="199"/>
      <c r="AU48" s="62"/>
      <c r="AV48" s="62"/>
    </row>
    <row r="49" spans="1:48" x14ac:dyDescent="0.3">
      <c r="A49" s="152" t="s">
        <v>56</v>
      </c>
      <c r="B49" s="161">
        <v>11777553.666998001</v>
      </c>
      <c r="C49" s="63">
        <v>2</v>
      </c>
      <c r="D49" s="64">
        <v>185791.93</v>
      </c>
      <c r="E49" s="103">
        <v>185791.93</v>
      </c>
      <c r="F49" s="195">
        <f t="shared" si="0"/>
        <v>1.5775086682101851E-2</v>
      </c>
      <c r="G49" s="104">
        <v>2</v>
      </c>
      <c r="H49" s="103">
        <v>185791.93</v>
      </c>
      <c r="I49" s="103">
        <v>185791.93</v>
      </c>
      <c r="J49" s="195">
        <f t="shared" si="1"/>
        <v>1.5775086682101851E-2</v>
      </c>
      <c r="K49" s="104">
        <v>0</v>
      </c>
      <c r="L49" s="103">
        <v>0</v>
      </c>
      <c r="M49" s="105">
        <v>0</v>
      </c>
      <c r="N49" s="104">
        <v>2</v>
      </c>
      <c r="O49" s="103">
        <v>185755.13</v>
      </c>
      <c r="P49" s="103">
        <v>185755.13</v>
      </c>
      <c r="Q49" s="195">
        <f t="shared" si="8"/>
        <v>1.5771962094344456E-2</v>
      </c>
      <c r="R49" s="104">
        <v>0</v>
      </c>
      <c r="S49" s="103">
        <v>0</v>
      </c>
      <c r="T49" s="105">
        <v>0</v>
      </c>
      <c r="U49" s="104">
        <v>0</v>
      </c>
      <c r="V49" s="103">
        <v>0</v>
      </c>
      <c r="W49" s="105">
        <v>0</v>
      </c>
      <c r="X49" s="66">
        <v>2</v>
      </c>
      <c r="Y49" s="64">
        <v>185755.13</v>
      </c>
      <c r="Z49" s="64">
        <v>185755.13</v>
      </c>
      <c r="AA49" s="179">
        <f t="shared" si="2"/>
        <v>1.5771962094344456E-2</v>
      </c>
      <c r="AB49" s="104">
        <v>0</v>
      </c>
      <c r="AC49" s="67">
        <v>0</v>
      </c>
      <c r="AD49" s="64">
        <v>0</v>
      </c>
      <c r="AE49" s="126">
        <v>0</v>
      </c>
      <c r="AF49" s="179">
        <f t="shared" si="3"/>
        <v>0</v>
      </c>
      <c r="AG49" s="67">
        <v>0</v>
      </c>
      <c r="AH49" s="65">
        <v>0</v>
      </c>
      <c r="AI49" s="66">
        <v>2</v>
      </c>
      <c r="AJ49" s="103">
        <v>185755.13</v>
      </c>
      <c r="AK49" s="103">
        <v>185755.13</v>
      </c>
      <c r="AL49" s="64">
        <v>0</v>
      </c>
      <c r="AM49" s="64">
        <v>0</v>
      </c>
      <c r="AN49" s="179">
        <f t="shared" si="4"/>
        <v>1.5771962094344456E-2</v>
      </c>
      <c r="AO49" s="66">
        <v>2</v>
      </c>
      <c r="AP49" s="103">
        <v>185755.13</v>
      </c>
      <c r="AQ49" s="103">
        <v>185755.13</v>
      </c>
      <c r="AR49" s="179">
        <f t="shared" si="5"/>
        <v>1.5771962094344456E-2</v>
      </c>
      <c r="AS49" s="199"/>
      <c r="AT49" s="199"/>
      <c r="AU49" s="62"/>
      <c r="AV49" s="62"/>
    </row>
    <row r="50" spans="1:48" x14ac:dyDescent="0.3">
      <c r="A50" s="152" t="s">
        <v>57</v>
      </c>
      <c r="B50" s="161">
        <v>84645810.374669343</v>
      </c>
      <c r="C50" s="63">
        <v>40</v>
      </c>
      <c r="D50" s="64">
        <v>82577170.900000006</v>
      </c>
      <c r="E50" s="103">
        <v>61932878.209999993</v>
      </c>
      <c r="F50" s="195">
        <f t="shared" si="0"/>
        <v>0.97556123019541219</v>
      </c>
      <c r="G50" s="104">
        <v>27</v>
      </c>
      <c r="H50" s="103">
        <v>72754710.070000008</v>
      </c>
      <c r="I50" s="103">
        <v>54566032.590000004</v>
      </c>
      <c r="J50" s="195">
        <f t="shared" si="1"/>
        <v>0.8595193282214969</v>
      </c>
      <c r="K50" s="104">
        <v>12</v>
      </c>
      <c r="L50" s="103">
        <v>9792460.8300000001</v>
      </c>
      <c r="M50" s="105">
        <v>7344345.620000001</v>
      </c>
      <c r="N50" s="104">
        <v>25</v>
      </c>
      <c r="O50" s="103">
        <v>68952203.930000007</v>
      </c>
      <c r="P50" s="103">
        <v>51714152.870000005</v>
      </c>
      <c r="Q50" s="195">
        <f t="shared" si="8"/>
        <v>0.81459677241904316</v>
      </c>
      <c r="R50" s="104">
        <v>1</v>
      </c>
      <c r="S50" s="103">
        <v>30000</v>
      </c>
      <c r="T50" s="105">
        <v>22500</v>
      </c>
      <c r="U50" s="104">
        <v>2</v>
      </c>
      <c r="V50" s="103">
        <v>181091.65</v>
      </c>
      <c r="W50" s="105">
        <v>135818.74</v>
      </c>
      <c r="X50" s="66">
        <v>24</v>
      </c>
      <c r="Y50" s="64">
        <v>68741112.280000001</v>
      </c>
      <c r="Z50" s="64">
        <v>51555834.130000003</v>
      </c>
      <c r="AA50" s="179">
        <f t="shared" si="2"/>
        <v>0.81210294964074325</v>
      </c>
      <c r="AB50" s="104">
        <v>19</v>
      </c>
      <c r="AC50" s="67">
        <v>28</v>
      </c>
      <c r="AD50" s="64">
        <v>31263867.220000003</v>
      </c>
      <c r="AE50" s="126">
        <v>23447900.420000002</v>
      </c>
      <c r="AF50" s="179">
        <f t="shared" si="3"/>
        <v>0.36934925759014131</v>
      </c>
      <c r="AG50" s="67">
        <v>0</v>
      </c>
      <c r="AH50" s="65">
        <v>0</v>
      </c>
      <c r="AI50" s="104">
        <v>21</v>
      </c>
      <c r="AJ50" s="103">
        <v>50709226.900000006</v>
      </c>
      <c r="AK50" s="103">
        <v>38031920.090000004</v>
      </c>
      <c r="AL50" s="64">
        <v>49314345.260000005</v>
      </c>
      <c r="AM50" s="64">
        <v>36985758.890000001</v>
      </c>
      <c r="AN50" s="179">
        <f t="shared" si="4"/>
        <v>0.59907544951775882</v>
      </c>
      <c r="AO50" s="66">
        <v>14</v>
      </c>
      <c r="AP50" s="103">
        <v>27066663.41</v>
      </c>
      <c r="AQ50" s="103">
        <v>20299997.469999999</v>
      </c>
      <c r="AR50" s="179">
        <f t="shared" si="5"/>
        <v>0.31976376964428976</v>
      </c>
      <c r="AS50" s="199"/>
      <c r="AT50" s="199"/>
      <c r="AU50" s="62"/>
      <c r="AV50" s="62"/>
    </row>
    <row r="51" spans="1:48" ht="27.5" thickBot="1" x14ac:dyDescent="0.35">
      <c r="A51" s="154" t="s">
        <v>58</v>
      </c>
      <c r="B51" s="163">
        <v>242541551.83069333</v>
      </c>
      <c r="C51" s="89">
        <v>392</v>
      </c>
      <c r="D51" s="85">
        <v>467688147.75</v>
      </c>
      <c r="E51" s="108">
        <v>350766110.84000003</v>
      </c>
      <c r="F51" s="195">
        <f t="shared" si="0"/>
        <v>1.9282805120191147</v>
      </c>
      <c r="G51" s="109">
        <v>229</v>
      </c>
      <c r="H51" s="108">
        <v>236766143.19999993</v>
      </c>
      <c r="I51" s="108">
        <v>177574607.42000002</v>
      </c>
      <c r="J51" s="195">
        <f t="shared" si="1"/>
        <v>0.97618796207453584</v>
      </c>
      <c r="K51" s="109">
        <v>130</v>
      </c>
      <c r="L51" s="108">
        <v>187003186.82999992</v>
      </c>
      <c r="M51" s="110">
        <v>140252390.13999999</v>
      </c>
      <c r="N51" s="109">
        <v>202</v>
      </c>
      <c r="O51" s="108">
        <v>180393428.88</v>
      </c>
      <c r="P51" s="108">
        <v>135295071.25000003</v>
      </c>
      <c r="Q51" s="195">
        <f t="shared" si="8"/>
        <v>0.74376298625286286</v>
      </c>
      <c r="R51" s="109">
        <v>2</v>
      </c>
      <c r="S51" s="108">
        <v>1188332.24</v>
      </c>
      <c r="T51" s="110">
        <v>891249.18</v>
      </c>
      <c r="U51" s="109">
        <v>15</v>
      </c>
      <c r="V51" s="108">
        <v>1892485.37</v>
      </c>
      <c r="W51" s="110">
        <v>1419364.04</v>
      </c>
      <c r="X51" s="87">
        <v>200</v>
      </c>
      <c r="Y51" s="85">
        <v>177312611.26999998</v>
      </c>
      <c r="Z51" s="85">
        <v>132984458.03000003</v>
      </c>
      <c r="AA51" s="179">
        <f t="shared" si="2"/>
        <v>0.73106076023531608</v>
      </c>
      <c r="AB51" s="109">
        <v>60</v>
      </c>
      <c r="AC51" s="88">
        <v>91</v>
      </c>
      <c r="AD51" s="85">
        <v>55870699.82</v>
      </c>
      <c r="AE51" s="126">
        <v>41903024.859999999</v>
      </c>
      <c r="AF51" s="179">
        <f t="shared" si="3"/>
        <v>0.23035516759206962</v>
      </c>
      <c r="AG51" s="88">
        <v>1</v>
      </c>
      <c r="AH51" s="90">
        <v>71140.399999999994</v>
      </c>
      <c r="AI51" s="109">
        <v>193</v>
      </c>
      <c r="AJ51" s="108">
        <v>148596899.59</v>
      </c>
      <c r="AK51" s="108">
        <v>111447674.19</v>
      </c>
      <c r="AL51" s="85">
        <v>15152115.800000003</v>
      </c>
      <c r="AM51" s="85">
        <v>11364086.789999999</v>
      </c>
      <c r="AN51" s="179">
        <f t="shared" si="4"/>
        <v>0.61266574105919958</v>
      </c>
      <c r="AO51" s="87">
        <v>188</v>
      </c>
      <c r="AP51" s="108">
        <v>141284796.54999998</v>
      </c>
      <c r="AQ51" s="108">
        <v>105963596.90000001</v>
      </c>
      <c r="AR51" s="179">
        <f t="shared" si="5"/>
        <v>0.58251790459650454</v>
      </c>
      <c r="AS51" s="199"/>
      <c r="AT51" s="199"/>
      <c r="AU51" s="62"/>
      <c r="AV51" s="62"/>
    </row>
    <row r="52" spans="1:48" s="70" customFormat="1" ht="27.5" thickBot="1" x14ac:dyDescent="0.35">
      <c r="A52" s="150" t="s">
        <v>183</v>
      </c>
      <c r="B52" s="121">
        <f>SUM(B53:B55)</f>
        <v>1220993.2152</v>
      </c>
      <c r="C52" s="131">
        <v>10</v>
      </c>
      <c r="D52" s="232">
        <v>3660935.08</v>
      </c>
      <c r="E52" s="232">
        <v>2745701.3000000003</v>
      </c>
      <c r="F52" s="230">
        <f t="shared" si="0"/>
        <v>2.9983254897942535</v>
      </c>
      <c r="G52" s="231">
        <v>1</v>
      </c>
      <c r="H52" s="232">
        <v>1129660.8400000001</v>
      </c>
      <c r="I52" s="232">
        <v>847245.63</v>
      </c>
      <c r="J52" s="230">
        <f t="shared" si="1"/>
        <v>0.9251982942550262</v>
      </c>
      <c r="K52" s="231">
        <v>9</v>
      </c>
      <c r="L52" s="232">
        <v>2531274.2400000002</v>
      </c>
      <c r="M52" s="232">
        <v>1898455.67</v>
      </c>
      <c r="N52" s="231">
        <v>1</v>
      </c>
      <c r="O52" s="232">
        <v>1127820.8400000001</v>
      </c>
      <c r="P52" s="232">
        <v>845865.63</v>
      </c>
      <c r="Q52" s="230">
        <f t="shared" si="8"/>
        <v>0.92369132437419965</v>
      </c>
      <c r="R52" s="231">
        <v>0</v>
      </c>
      <c r="S52" s="232">
        <v>0</v>
      </c>
      <c r="T52" s="232">
        <v>0</v>
      </c>
      <c r="U52" s="231">
        <v>0</v>
      </c>
      <c r="V52" s="232">
        <v>0</v>
      </c>
      <c r="W52" s="232">
        <v>0</v>
      </c>
      <c r="X52" s="131">
        <v>1</v>
      </c>
      <c r="Y52" s="132">
        <v>1127820.8400000001</v>
      </c>
      <c r="Z52" s="132">
        <v>845865.63</v>
      </c>
      <c r="AA52" s="180">
        <f t="shared" si="2"/>
        <v>0.92369132437419965</v>
      </c>
      <c r="AB52" s="131">
        <v>0</v>
      </c>
      <c r="AC52" s="131">
        <v>0</v>
      </c>
      <c r="AD52" s="132">
        <v>0</v>
      </c>
      <c r="AE52" s="132">
        <v>0</v>
      </c>
      <c r="AF52" s="180">
        <f t="shared" si="3"/>
        <v>0</v>
      </c>
      <c r="AG52" s="131">
        <v>0</v>
      </c>
      <c r="AH52" s="132">
        <v>0</v>
      </c>
      <c r="AI52" s="131">
        <v>0</v>
      </c>
      <c r="AJ52" s="132">
        <v>0</v>
      </c>
      <c r="AK52" s="132">
        <v>0</v>
      </c>
      <c r="AL52" s="132">
        <v>0</v>
      </c>
      <c r="AM52" s="132">
        <v>0</v>
      </c>
      <c r="AN52" s="180">
        <f t="shared" si="4"/>
        <v>0</v>
      </c>
      <c r="AO52" s="131">
        <v>0</v>
      </c>
      <c r="AP52" s="132">
        <v>0</v>
      </c>
      <c r="AQ52" s="132">
        <v>0</v>
      </c>
      <c r="AR52" s="180">
        <f t="shared" si="5"/>
        <v>0</v>
      </c>
      <c r="AS52" s="199"/>
      <c r="AT52" s="199"/>
      <c r="AU52" s="62"/>
      <c r="AV52" s="62"/>
    </row>
    <row r="53" spans="1:48" x14ac:dyDescent="0.3">
      <c r="A53" s="151" t="s">
        <v>60</v>
      </c>
      <c r="B53" s="160">
        <v>1220993.2152</v>
      </c>
      <c r="C53" s="125">
        <v>4</v>
      </c>
      <c r="D53" s="126">
        <v>3030195.58</v>
      </c>
      <c r="E53" s="126">
        <v>2272646.6800000002</v>
      </c>
      <c r="F53" s="179">
        <f t="shared" si="0"/>
        <v>2.4817464522140287</v>
      </c>
      <c r="G53" s="141">
        <v>1</v>
      </c>
      <c r="H53" s="140">
        <v>1129660.8400000001</v>
      </c>
      <c r="I53" s="140">
        <v>847245.63</v>
      </c>
      <c r="J53" s="195">
        <f t="shared" si="1"/>
        <v>0.9251982942550262</v>
      </c>
      <c r="K53" s="141">
        <v>3</v>
      </c>
      <c r="L53" s="140">
        <v>1900534.74</v>
      </c>
      <c r="M53" s="142">
        <v>1425401.05</v>
      </c>
      <c r="N53" s="141">
        <v>1</v>
      </c>
      <c r="O53" s="140">
        <v>1127820.8400000001</v>
      </c>
      <c r="P53" s="140">
        <v>845865.63</v>
      </c>
      <c r="Q53" s="195">
        <f t="shared" si="8"/>
        <v>0.92369132437419965</v>
      </c>
      <c r="R53" s="141">
        <v>0</v>
      </c>
      <c r="S53" s="140">
        <v>0</v>
      </c>
      <c r="T53" s="142">
        <v>0</v>
      </c>
      <c r="U53" s="141">
        <v>0</v>
      </c>
      <c r="V53" s="140">
        <v>0</v>
      </c>
      <c r="W53" s="142">
        <v>0</v>
      </c>
      <c r="X53" s="141">
        <v>1</v>
      </c>
      <c r="Y53" s="140">
        <v>1127820.8400000001</v>
      </c>
      <c r="Z53" s="140">
        <v>845865.63</v>
      </c>
      <c r="AA53" s="195">
        <f t="shared" si="2"/>
        <v>0.92369132437419965</v>
      </c>
      <c r="AB53" s="128">
        <v>0</v>
      </c>
      <c r="AC53" s="130">
        <v>0</v>
      </c>
      <c r="AD53" s="126">
        <v>0</v>
      </c>
      <c r="AE53" s="126">
        <v>0</v>
      </c>
      <c r="AF53" s="179">
        <f t="shared" si="3"/>
        <v>0</v>
      </c>
      <c r="AG53" s="130">
        <v>0</v>
      </c>
      <c r="AH53" s="129">
        <v>0</v>
      </c>
      <c r="AI53" s="144">
        <v>0</v>
      </c>
      <c r="AJ53" s="126">
        <v>0</v>
      </c>
      <c r="AK53" s="126">
        <v>0</v>
      </c>
      <c r="AL53" s="126">
        <v>0</v>
      </c>
      <c r="AM53" s="126">
        <v>0</v>
      </c>
      <c r="AN53" s="179">
        <f t="shared" si="4"/>
        <v>0</v>
      </c>
      <c r="AO53" s="128">
        <v>0</v>
      </c>
      <c r="AP53" s="126">
        <v>0</v>
      </c>
      <c r="AQ53" s="126">
        <v>0</v>
      </c>
      <c r="AR53" s="179">
        <f t="shared" si="5"/>
        <v>0</v>
      </c>
      <c r="AS53" s="199"/>
      <c r="AT53" s="199"/>
      <c r="AU53" s="62"/>
      <c r="AV53" s="62"/>
    </row>
    <row r="54" spans="1:48" ht="40.5" x14ac:dyDescent="0.3">
      <c r="A54" s="152" t="s">
        <v>61</v>
      </c>
      <c r="B54" s="161">
        <v>0</v>
      </c>
      <c r="C54" s="63">
        <v>3</v>
      </c>
      <c r="D54" s="64">
        <v>421000</v>
      </c>
      <c r="E54" s="64">
        <v>315750</v>
      </c>
      <c r="F54" s="179">
        <v>0</v>
      </c>
      <c r="G54" s="104">
        <v>0</v>
      </c>
      <c r="H54" s="103">
        <v>0</v>
      </c>
      <c r="I54" s="103">
        <v>0</v>
      </c>
      <c r="J54" s="195">
        <v>0</v>
      </c>
      <c r="K54" s="104">
        <v>3</v>
      </c>
      <c r="L54" s="103">
        <v>421000</v>
      </c>
      <c r="M54" s="105">
        <v>315750</v>
      </c>
      <c r="N54" s="104">
        <v>0</v>
      </c>
      <c r="O54" s="103">
        <v>0</v>
      </c>
      <c r="P54" s="103">
        <v>0</v>
      </c>
      <c r="Q54" s="195">
        <v>0</v>
      </c>
      <c r="R54" s="104">
        <v>0</v>
      </c>
      <c r="S54" s="103">
        <v>0</v>
      </c>
      <c r="T54" s="105">
        <v>0</v>
      </c>
      <c r="U54" s="104">
        <v>0</v>
      </c>
      <c r="V54" s="103">
        <v>0</v>
      </c>
      <c r="W54" s="105">
        <v>0</v>
      </c>
      <c r="X54" s="104">
        <v>0</v>
      </c>
      <c r="Y54" s="103">
        <v>0</v>
      </c>
      <c r="Z54" s="103">
        <v>0</v>
      </c>
      <c r="AA54" s="195">
        <v>0</v>
      </c>
      <c r="AB54" s="66">
        <v>0</v>
      </c>
      <c r="AC54" s="67">
        <v>0</v>
      </c>
      <c r="AD54" s="64">
        <v>0</v>
      </c>
      <c r="AE54" s="64">
        <v>0</v>
      </c>
      <c r="AF54" s="179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9">
        <v>0</v>
      </c>
      <c r="AO54" s="66">
        <v>0</v>
      </c>
      <c r="AP54" s="64">
        <v>0</v>
      </c>
      <c r="AQ54" s="64">
        <v>0</v>
      </c>
      <c r="AR54" s="179">
        <v>0</v>
      </c>
      <c r="AS54" s="199"/>
      <c r="AT54" s="199"/>
      <c r="AU54" s="62"/>
      <c r="AV54" s="62"/>
    </row>
    <row r="55" spans="1:48" ht="27.5" thickBot="1" x14ac:dyDescent="0.35">
      <c r="A55" s="154" t="s">
        <v>62</v>
      </c>
      <c r="B55" s="163">
        <v>0</v>
      </c>
      <c r="C55" s="89">
        <v>3</v>
      </c>
      <c r="D55" s="85">
        <v>209739.5</v>
      </c>
      <c r="E55" s="85">
        <v>157304.62</v>
      </c>
      <c r="F55" s="179">
        <v>0</v>
      </c>
      <c r="G55" s="109">
        <v>0</v>
      </c>
      <c r="H55" s="108">
        <v>0</v>
      </c>
      <c r="I55" s="108">
        <v>0</v>
      </c>
      <c r="J55" s="195">
        <v>0</v>
      </c>
      <c r="K55" s="109">
        <v>3</v>
      </c>
      <c r="L55" s="108">
        <v>209739.5</v>
      </c>
      <c r="M55" s="110">
        <v>157304.62</v>
      </c>
      <c r="N55" s="109">
        <v>0</v>
      </c>
      <c r="O55" s="108">
        <v>0</v>
      </c>
      <c r="P55" s="108">
        <v>0</v>
      </c>
      <c r="Q55" s="195">
        <v>0</v>
      </c>
      <c r="R55" s="109">
        <v>0</v>
      </c>
      <c r="S55" s="108">
        <v>0</v>
      </c>
      <c r="T55" s="110">
        <v>0</v>
      </c>
      <c r="U55" s="109">
        <v>0</v>
      </c>
      <c r="V55" s="108">
        <v>0</v>
      </c>
      <c r="W55" s="110">
        <v>0</v>
      </c>
      <c r="X55" s="109">
        <v>0</v>
      </c>
      <c r="Y55" s="108">
        <v>0</v>
      </c>
      <c r="Z55" s="108">
        <v>0</v>
      </c>
      <c r="AA55" s="195">
        <v>0</v>
      </c>
      <c r="AB55" s="87">
        <v>0</v>
      </c>
      <c r="AC55" s="88">
        <v>0</v>
      </c>
      <c r="AD55" s="85">
        <v>0</v>
      </c>
      <c r="AE55" s="85">
        <v>0</v>
      </c>
      <c r="AF55" s="179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9">
        <v>0</v>
      </c>
      <c r="AO55" s="87">
        <v>0</v>
      </c>
      <c r="AP55" s="85">
        <v>0</v>
      </c>
      <c r="AQ55" s="85">
        <v>0</v>
      </c>
      <c r="AR55" s="179">
        <v>0</v>
      </c>
      <c r="AS55" s="199"/>
      <c r="AT55" s="199"/>
      <c r="AU55" s="62"/>
      <c r="AV55" s="62"/>
    </row>
    <row r="56" spans="1:48" ht="14" thickBot="1" x14ac:dyDescent="0.35">
      <c r="A56" s="150" t="s">
        <v>184</v>
      </c>
      <c r="B56" s="121">
        <f>B57</f>
        <v>191964249.41015202</v>
      </c>
      <c r="C56" s="131">
        <v>167</v>
      </c>
      <c r="D56" s="132">
        <v>169256644.94999999</v>
      </c>
      <c r="E56" s="132">
        <v>126942483.73999999</v>
      </c>
      <c r="F56" s="180">
        <f t="shared" si="0"/>
        <v>0.88170920090628535</v>
      </c>
      <c r="G56" s="231">
        <v>167</v>
      </c>
      <c r="H56" s="232">
        <v>169256644.95000002</v>
      </c>
      <c r="I56" s="232">
        <v>126942483.73999996</v>
      </c>
      <c r="J56" s="230">
        <f t="shared" si="1"/>
        <v>0.88170920090628546</v>
      </c>
      <c r="K56" s="231">
        <v>2</v>
      </c>
      <c r="L56" s="232">
        <v>925216.37999999989</v>
      </c>
      <c r="M56" s="232">
        <v>693912.28</v>
      </c>
      <c r="N56" s="231">
        <v>146</v>
      </c>
      <c r="O56" s="232">
        <v>147827988.45000005</v>
      </c>
      <c r="P56" s="232">
        <v>110870990.84000003</v>
      </c>
      <c r="Q56" s="230">
        <f t="shared" si="8"/>
        <v>0.77008082965568159</v>
      </c>
      <c r="R56" s="231">
        <v>0</v>
      </c>
      <c r="S56" s="232">
        <v>0</v>
      </c>
      <c r="T56" s="232">
        <v>0</v>
      </c>
      <c r="U56" s="231">
        <v>9</v>
      </c>
      <c r="V56" s="232">
        <v>528204.84</v>
      </c>
      <c r="W56" s="232">
        <v>396153.63</v>
      </c>
      <c r="X56" s="231">
        <v>146</v>
      </c>
      <c r="Y56" s="232">
        <v>147299783.61000001</v>
      </c>
      <c r="Z56" s="132">
        <v>110474837.21000004</v>
      </c>
      <c r="AA56" s="180">
        <f t="shared" si="2"/>
        <v>0.76732925043390954</v>
      </c>
      <c r="AB56" s="131">
        <v>141</v>
      </c>
      <c r="AC56" s="131">
        <v>206</v>
      </c>
      <c r="AD56" s="132">
        <v>138631232.38999999</v>
      </c>
      <c r="AE56" s="132">
        <v>103973424.28999999</v>
      </c>
      <c r="AF56" s="180">
        <f t="shared" si="3"/>
        <v>0.72217213786406464</v>
      </c>
      <c r="AG56" s="131">
        <v>0</v>
      </c>
      <c r="AH56" s="131">
        <v>0</v>
      </c>
      <c r="AI56" s="131">
        <v>136</v>
      </c>
      <c r="AJ56" s="132">
        <v>136412321.94999999</v>
      </c>
      <c r="AK56" s="132">
        <v>102309240.66</v>
      </c>
      <c r="AL56" s="131">
        <v>0</v>
      </c>
      <c r="AM56" s="131">
        <v>0</v>
      </c>
      <c r="AN56" s="180">
        <f t="shared" si="4"/>
        <v>0.71061316036269107</v>
      </c>
      <c r="AO56" s="131">
        <v>136</v>
      </c>
      <c r="AP56" s="132">
        <v>136412321.94999999</v>
      </c>
      <c r="AQ56" s="132">
        <v>102309240.66</v>
      </c>
      <c r="AR56" s="180">
        <f t="shared" si="5"/>
        <v>0.71061316036269107</v>
      </c>
      <c r="AS56" s="199"/>
      <c r="AT56" s="199"/>
      <c r="AU56" s="62"/>
      <c r="AV56" s="62"/>
    </row>
    <row r="57" spans="1:48" ht="14" thickBot="1" x14ac:dyDescent="0.35">
      <c r="A57" s="158" t="s">
        <v>63</v>
      </c>
      <c r="B57" s="164">
        <v>191964249.41015202</v>
      </c>
      <c r="C57" s="145">
        <v>167</v>
      </c>
      <c r="D57" s="146">
        <v>169256644.94999999</v>
      </c>
      <c r="E57" s="200">
        <v>126942483.73999999</v>
      </c>
      <c r="F57" s="195">
        <f t="shared" si="0"/>
        <v>0.88170920090628535</v>
      </c>
      <c r="G57" s="240">
        <v>167</v>
      </c>
      <c r="H57" s="200">
        <v>169256644.95000002</v>
      </c>
      <c r="I57" s="200">
        <v>126942483.73999996</v>
      </c>
      <c r="J57" s="195">
        <f t="shared" si="1"/>
        <v>0.88170920090628546</v>
      </c>
      <c r="K57" s="240">
        <v>2</v>
      </c>
      <c r="L57" s="200">
        <v>925216.37999999989</v>
      </c>
      <c r="M57" s="241">
        <v>693912.28</v>
      </c>
      <c r="N57" s="240">
        <v>146</v>
      </c>
      <c r="O57" s="200">
        <v>147827988.45000005</v>
      </c>
      <c r="P57" s="200">
        <v>110870990.84000003</v>
      </c>
      <c r="Q57" s="195">
        <f t="shared" si="8"/>
        <v>0.77008082965568159</v>
      </c>
      <c r="R57" s="240">
        <v>0</v>
      </c>
      <c r="S57" s="200">
        <v>0</v>
      </c>
      <c r="T57" s="241">
        <v>0</v>
      </c>
      <c r="U57" s="240">
        <v>9</v>
      </c>
      <c r="V57" s="200">
        <v>528204.84</v>
      </c>
      <c r="W57" s="241">
        <v>396153.63</v>
      </c>
      <c r="X57" s="147">
        <v>146</v>
      </c>
      <c r="Y57" s="146">
        <v>147299783.61000001</v>
      </c>
      <c r="Z57" s="146">
        <v>110474837.21000004</v>
      </c>
      <c r="AA57" s="179">
        <f t="shared" si="2"/>
        <v>0.76732925043390954</v>
      </c>
      <c r="AB57" s="147">
        <v>141</v>
      </c>
      <c r="AC57" s="149">
        <v>206</v>
      </c>
      <c r="AD57" s="146">
        <v>138631232.38999999</v>
      </c>
      <c r="AE57" s="146">
        <v>103973424.28999999</v>
      </c>
      <c r="AF57" s="179">
        <f t="shared" si="3"/>
        <v>0.72217213786406464</v>
      </c>
      <c r="AG57" s="149">
        <v>0</v>
      </c>
      <c r="AH57" s="148">
        <v>0</v>
      </c>
      <c r="AI57" s="147">
        <v>136</v>
      </c>
      <c r="AJ57" s="200">
        <v>136412321.94999999</v>
      </c>
      <c r="AK57" s="200">
        <v>102309240.66</v>
      </c>
      <c r="AL57" s="146">
        <v>0</v>
      </c>
      <c r="AM57" s="146">
        <v>0</v>
      </c>
      <c r="AN57" s="179">
        <f t="shared" si="4"/>
        <v>0.71061316036269107</v>
      </c>
      <c r="AO57" s="147">
        <v>136</v>
      </c>
      <c r="AP57" s="146">
        <v>136412321.94999999</v>
      </c>
      <c r="AQ57" s="146">
        <v>102309240.66</v>
      </c>
      <c r="AR57" s="179">
        <f t="shared" si="5"/>
        <v>0.71061316036269107</v>
      </c>
      <c r="AS57" s="199"/>
      <c r="AT57" s="199"/>
      <c r="AU57" s="62"/>
      <c r="AV57" s="62"/>
    </row>
    <row r="58" spans="1:48" ht="14" thickBot="1" x14ac:dyDescent="0.35">
      <c r="A58" s="159" t="s">
        <v>64</v>
      </c>
      <c r="B58" s="121">
        <f>SUM(B4+B26+B38+B43+B47+B52+B56)</f>
        <v>3246296773.8034878</v>
      </c>
      <c r="C58" s="122">
        <f>SUM(C4+C26+C38+C43+C47+C52+C56)</f>
        <v>14023</v>
      </c>
      <c r="D58" s="123">
        <f>SUM(D4+D26+D38+D43+D47+D52+D56)</f>
        <v>4561626812.5600004</v>
      </c>
      <c r="E58" s="123">
        <f>SUM(E4+E26+E38+E43+E47+E52+E56)</f>
        <v>3422849893.7490005</v>
      </c>
      <c r="F58" s="180">
        <f t="shared" si="0"/>
        <v>1.4051786174852463</v>
      </c>
      <c r="G58" s="231">
        <f>SUM(G4+G26+G38+G43+G47+G52+G56)</f>
        <v>12134</v>
      </c>
      <c r="H58" s="234">
        <f>SUM(H4+H26+H38+H43+H47+H52+H56)</f>
        <v>3073997440.7400002</v>
      </c>
      <c r="I58" s="234">
        <f>SUM(I4+I26+I38+I43+I47+I52+I56)</f>
        <v>2304297381.1550002</v>
      </c>
      <c r="J58" s="230">
        <f t="shared" si="1"/>
        <v>0.94692434331516306</v>
      </c>
      <c r="K58" s="231">
        <f t="shared" ref="K58:Z58" si="17">SUM(K4+K26+K38+K43+K47+K52+K56)</f>
        <v>2384</v>
      </c>
      <c r="L58" s="234">
        <f t="shared" si="17"/>
        <v>1203760132.1700001</v>
      </c>
      <c r="M58" s="234">
        <f t="shared" si="17"/>
        <v>912829588.09699988</v>
      </c>
      <c r="N58" s="231">
        <f t="shared" si="17"/>
        <v>10754</v>
      </c>
      <c r="O58" s="234">
        <f t="shared" si="17"/>
        <v>2802826412.1300001</v>
      </c>
      <c r="P58" s="234">
        <f t="shared" si="17"/>
        <v>2089464434.5200005</v>
      </c>
      <c r="Q58" s="230">
        <f t="shared" si="8"/>
        <v>0.86339192237378204</v>
      </c>
      <c r="R58" s="231">
        <f t="shared" si="17"/>
        <v>325</v>
      </c>
      <c r="S58" s="234">
        <f t="shared" si="17"/>
        <v>270855063.57000005</v>
      </c>
      <c r="T58" s="234">
        <f t="shared" si="17"/>
        <v>205081416.81999999</v>
      </c>
      <c r="U58" s="231">
        <f t="shared" si="17"/>
        <v>571</v>
      </c>
      <c r="V58" s="234">
        <f t="shared" si="17"/>
        <v>15728327.120000001</v>
      </c>
      <c r="W58" s="234">
        <f t="shared" si="17"/>
        <v>12427699.460500002</v>
      </c>
      <c r="X58" s="122">
        <f t="shared" si="17"/>
        <v>10429</v>
      </c>
      <c r="Y58" s="124">
        <f t="shared" si="17"/>
        <v>2516243021.4400001</v>
      </c>
      <c r="Z58" s="124">
        <f t="shared" si="17"/>
        <v>1871955318.2395003</v>
      </c>
      <c r="AA58" s="180">
        <f t="shared" si="2"/>
        <v>0.7751118264187139</v>
      </c>
      <c r="AB58" s="122">
        <f t="shared" ref="AB58:AE58" si="18">SUM(AB4+AB26+AB38+AB43+AB47+AB52+AB56)</f>
        <v>7753</v>
      </c>
      <c r="AC58" s="122">
        <f t="shared" si="18"/>
        <v>8364</v>
      </c>
      <c r="AD58" s="124">
        <f t="shared" si="18"/>
        <v>1474759830.0299997</v>
      </c>
      <c r="AE58" s="198">
        <f t="shared" si="18"/>
        <v>1088660226.622</v>
      </c>
      <c r="AF58" s="180">
        <f t="shared" si="3"/>
        <v>0.45428989793256447</v>
      </c>
      <c r="AG58" s="122">
        <f t="shared" ref="AG58:AM58" si="19">SUM(AG4+AG26+AG38+AG43+AG47+AG52+AG56)</f>
        <v>74</v>
      </c>
      <c r="AH58" s="124">
        <f t="shared" si="19"/>
        <v>15060763.699999999</v>
      </c>
      <c r="AI58" s="122">
        <f t="shared" si="19"/>
        <v>9763</v>
      </c>
      <c r="AJ58" s="123">
        <f t="shared" si="19"/>
        <v>1979409641.5500002</v>
      </c>
      <c r="AK58" s="123">
        <f t="shared" si="19"/>
        <v>1466786807.5999999</v>
      </c>
      <c r="AL58" s="123">
        <f t="shared" si="19"/>
        <v>756078527.5</v>
      </c>
      <c r="AM58" s="123">
        <f t="shared" si="19"/>
        <v>581264257.15999997</v>
      </c>
      <c r="AN58" s="180">
        <f t="shared" si="4"/>
        <v>0.60974389572856169</v>
      </c>
      <c r="AO58" s="122">
        <f>SUM(AO4+AO26+AO38+AO43+AO47+AO52+AO56)</f>
        <v>9036</v>
      </c>
      <c r="AP58" s="124">
        <f>SUM(AP4+AP26+AP38+AP43+AP47+AP52+AP56)</f>
        <v>1662808173.0799999</v>
      </c>
      <c r="AQ58" s="124">
        <f>SUM(AQ4+AQ26+AQ38+AQ43+AQ47+AQ52+AQ56)</f>
        <v>1223767595.98</v>
      </c>
      <c r="AR58" s="180">
        <f t="shared" si="5"/>
        <v>0.51221693176615801</v>
      </c>
      <c r="AS58" s="199"/>
      <c r="AT58" s="199"/>
      <c r="AU58" s="62"/>
      <c r="AV58" s="62"/>
    </row>
    <row r="59" spans="1:48" ht="21" hidden="1" customHeight="1" x14ac:dyDescent="0.3">
      <c r="A59" s="52" t="s">
        <v>168</v>
      </c>
      <c r="B59" s="71"/>
      <c r="C59" s="72"/>
      <c r="D59" s="54"/>
      <c r="F59" s="72"/>
      <c r="G59" s="55"/>
      <c r="H59" s="55"/>
      <c r="I59" s="55"/>
      <c r="J59" s="55"/>
      <c r="K59" s="51"/>
      <c r="L59" s="51"/>
      <c r="M59" s="73"/>
      <c r="O59" s="54"/>
      <c r="P59" s="54"/>
      <c r="S59" s="52"/>
      <c r="V59" s="74"/>
      <c r="Y59" s="76"/>
      <c r="Z59" s="76"/>
      <c r="AB59" s="69"/>
      <c r="AC59" s="69"/>
      <c r="AD59" s="208"/>
      <c r="AE59" s="69"/>
      <c r="AF59" s="69"/>
      <c r="AG59" s="69"/>
      <c r="AH59" s="53"/>
      <c r="AJ59" s="201"/>
      <c r="AK59" s="201"/>
      <c r="AL59" s="201"/>
      <c r="AM59" s="201"/>
      <c r="AN59" s="68"/>
      <c r="AO59" s="68"/>
      <c r="AP59" s="74"/>
      <c r="AQ59" s="74"/>
      <c r="AR59" s="68"/>
      <c r="AS59" s="199"/>
      <c r="AT59" s="199"/>
    </row>
    <row r="60" spans="1:48" ht="15.75" hidden="1" customHeight="1" x14ac:dyDescent="0.3">
      <c r="A60" s="52" t="s">
        <v>167</v>
      </c>
      <c r="B60" s="71"/>
      <c r="F60" s="75"/>
      <c r="G60" s="55"/>
      <c r="H60" s="55"/>
      <c r="I60" s="55"/>
      <c r="J60" s="55"/>
      <c r="K60" s="52"/>
      <c r="L60" s="56"/>
      <c r="W60" s="74"/>
      <c r="X60" s="74"/>
      <c r="Y60" s="76"/>
      <c r="Z60" s="76"/>
      <c r="AB60" s="69"/>
      <c r="AC60" s="69"/>
      <c r="AD60" s="209"/>
      <c r="AE60" s="210"/>
      <c r="AF60" s="69"/>
      <c r="AG60" s="69"/>
      <c r="AH60" s="69"/>
      <c r="AJ60" s="68"/>
      <c r="AK60" s="68"/>
      <c r="AL60" s="68"/>
      <c r="AM60" s="68"/>
      <c r="AN60" s="68"/>
      <c r="AO60" s="68"/>
      <c r="AP60" s="74"/>
      <c r="AQ60" s="74"/>
      <c r="AR60" s="68"/>
      <c r="AS60" s="199"/>
      <c r="AT60" s="199"/>
    </row>
    <row r="61" spans="1:48" ht="12" customHeight="1" x14ac:dyDescent="0.3">
      <c r="A61" s="52" t="s">
        <v>220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  <c r="AS61" s="199"/>
      <c r="AT61" s="199"/>
    </row>
    <row r="62" spans="1:48" ht="15" customHeight="1" x14ac:dyDescent="0.35">
      <c r="A62" s="52" t="s">
        <v>219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09"/>
      <c r="AE62" s="210"/>
      <c r="AF62" s="69"/>
      <c r="AG62" s="69"/>
      <c r="AH62" s="69"/>
      <c r="AJ62" s="68"/>
      <c r="AK62" s="68"/>
      <c r="AL62" s="68"/>
      <c r="AM62" s="68"/>
      <c r="AN62" s="68"/>
      <c r="AO62" s="68"/>
      <c r="AP62" s="207"/>
      <c r="AQ62" s="74"/>
      <c r="AR62" s="68"/>
      <c r="AS62" s="199"/>
      <c r="AT62" s="199"/>
    </row>
    <row r="63" spans="1:48" ht="12.75" customHeight="1" x14ac:dyDescent="0.3">
      <c r="A63" s="52" t="s">
        <v>217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  <c r="AS63" s="199"/>
      <c r="AT63" s="199"/>
    </row>
    <row r="64" spans="1:48" x14ac:dyDescent="0.3">
      <c r="B64" s="71"/>
      <c r="F64" s="75"/>
      <c r="G64" s="55"/>
      <c r="H64" s="55"/>
      <c r="I64" s="55"/>
      <c r="J64" s="55"/>
      <c r="S64" s="192"/>
      <c r="T64" s="192"/>
      <c r="U64" s="192"/>
      <c r="X64" s="74"/>
      <c r="Y64" s="76"/>
      <c r="Z64" s="76"/>
      <c r="AB64" s="69"/>
      <c r="AC64" s="69"/>
      <c r="AD64" s="69"/>
      <c r="AE64" s="69"/>
      <c r="AF64" s="69"/>
      <c r="AG64" s="69"/>
      <c r="AH64" s="69"/>
      <c r="AJ64" s="68"/>
      <c r="AK64" s="68"/>
      <c r="AL64" s="68"/>
      <c r="AM64" s="68"/>
      <c r="AN64" s="68"/>
      <c r="AO64" s="68"/>
      <c r="AP64" s="74"/>
      <c r="AQ64" s="74"/>
      <c r="AR64" s="68"/>
    </row>
    <row r="65" spans="2:44" x14ac:dyDescent="0.3">
      <c r="B65" s="71"/>
      <c r="F65" s="75"/>
      <c r="G65" s="55"/>
      <c r="H65" s="55"/>
      <c r="I65" s="55"/>
      <c r="J65" s="55"/>
      <c r="X65" s="74"/>
      <c r="Y65" s="76"/>
      <c r="Z65" s="76"/>
      <c r="AB65" s="69"/>
      <c r="AC65" s="69"/>
      <c r="AD65" s="69"/>
      <c r="AE65" s="69"/>
      <c r="AF65" s="69"/>
      <c r="AG65" s="69"/>
      <c r="AH65" s="69"/>
      <c r="AJ65" s="68"/>
      <c r="AK65" s="68"/>
      <c r="AL65" s="68"/>
      <c r="AM65" s="68"/>
      <c r="AN65" s="68"/>
      <c r="AO65" s="68"/>
      <c r="AP65" s="74"/>
      <c r="AQ65" s="74"/>
      <c r="AR65" s="68"/>
    </row>
    <row r="66" spans="2:44" x14ac:dyDescent="0.3">
      <c r="B66" s="71"/>
      <c r="F66" s="75"/>
      <c r="G66" s="55"/>
      <c r="H66" s="55"/>
      <c r="I66" s="55"/>
      <c r="J66" s="55"/>
      <c r="X66" s="74"/>
      <c r="Y66" s="76"/>
      <c r="Z66" s="76"/>
      <c r="AB66" s="69"/>
      <c r="AC66" s="69"/>
      <c r="AD66" s="69"/>
      <c r="AE66" s="69"/>
      <c r="AF66" s="69"/>
      <c r="AG66" s="69"/>
      <c r="AH66" s="69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2:44" x14ac:dyDescent="0.3">
      <c r="B67" s="71"/>
      <c r="F67" s="75"/>
      <c r="G67" s="55"/>
      <c r="H67" s="55"/>
      <c r="I67" s="55"/>
      <c r="J67" s="55"/>
      <c r="X67" s="74"/>
      <c r="Y67" s="76"/>
      <c r="Z67" s="76"/>
      <c r="AB67" s="69"/>
      <c r="AC67" s="69"/>
      <c r="AD67" s="69"/>
      <c r="AE67" s="69"/>
      <c r="AF67" s="69"/>
      <c r="AG67" s="69"/>
      <c r="AH67" s="69"/>
      <c r="AJ67" s="68"/>
      <c r="AK67" s="68"/>
      <c r="AL67" s="68"/>
      <c r="AM67" s="68"/>
      <c r="AN67" s="68"/>
      <c r="AO67" s="68"/>
      <c r="AP67" s="74"/>
      <c r="AQ67" s="74"/>
      <c r="AR67" s="68"/>
    </row>
    <row r="68" spans="2:44" x14ac:dyDescent="0.3">
      <c r="B68" s="71"/>
      <c r="F68" s="75"/>
      <c r="G68" s="55"/>
      <c r="H68" s="55"/>
      <c r="I68" s="55"/>
      <c r="J68" s="55"/>
      <c r="X68" s="74"/>
      <c r="Y68" s="76"/>
      <c r="Z68" s="76"/>
      <c r="AB68" s="69"/>
      <c r="AC68" s="69"/>
      <c r="AD68" s="69"/>
      <c r="AE68" s="69"/>
      <c r="AF68" s="69"/>
      <c r="AG68" s="69"/>
      <c r="AH68" s="69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2:44" x14ac:dyDescent="0.3">
      <c r="B69" s="71"/>
      <c r="F69" s="75"/>
      <c r="G69" s="55"/>
      <c r="H69" s="55"/>
      <c r="I69" s="55"/>
      <c r="J69" s="55"/>
      <c r="X69" s="74"/>
      <c r="Y69" s="76"/>
      <c r="Z69" s="76"/>
      <c r="AB69" s="69"/>
      <c r="AC69" s="69"/>
      <c r="AD69" s="69"/>
      <c r="AE69" s="69"/>
      <c r="AF69" s="69"/>
      <c r="AG69" s="69"/>
      <c r="AH69" s="69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2:44" ht="17.5" x14ac:dyDescent="0.35">
      <c r="B70" s="71"/>
      <c r="F70" s="75"/>
      <c r="G70" s="55"/>
      <c r="H70" s="55"/>
      <c r="I70" s="55"/>
      <c r="J70" s="55"/>
      <c r="P70" s="193"/>
      <c r="X70" s="74"/>
      <c r="Y70" s="76"/>
      <c r="Z70" s="76"/>
      <c r="AB70" s="69"/>
      <c r="AC70" s="69"/>
      <c r="AD70" s="69"/>
      <c r="AE70" s="69"/>
      <c r="AF70" s="69"/>
      <c r="AG70" s="69"/>
      <c r="AH70" s="69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2:44" x14ac:dyDescent="0.3">
      <c r="B71" s="71"/>
      <c r="X71" s="74"/>
      <c r="Y71" s="76"/>
      <c r="Z71" s="76"/>
    </row>
    <row r="72" spans="2:44" x14ac:dyDescent="0.3">
      <c r="B72" s="71"/>
      <c r="X72" s="74"/>
      <c r="Y72" s="76"/>
      <c r="Z72" s="76"/>
    </row>
    <row r="73" spans="2:44" x14ac:dyDescent="0.3">
      <c r="B73" s="71"/>
      <c r="X73" s="74"/>
      <c r="Y73" s="76"/>
      <c r="Z73" s="76"/>
    </row>
    <row r="74" spans="2:44" x14ac:dyDescent="0.3">
      <c r="B74" s="71"/>
      <c r="P74" s="56"/>
      <c r="X74" s="74"/>
      <c r="Y74" s="76"/>
      <c r="Z74" s="76"/>
    </row>
    <row r="75" spans="2:44" x14ac:dyDescent="0.3">
      <c r="B75" s="71"/>
      <c r="X75" s="74"/>
      <c r="Y75" s="76"/>
      <c r="Z75" s="76"/>
    </row>
    <row r="76" spans="2:44" x14ac:dyDescent="0.3">
      <c r="B76" s="71"/>
      <c r="X76" s="74"/>
      <c r="Y76" s="76"/>
      <c r="Z76" s="76"/>
    </row>
    <row r="77" spans="2:44" x14ac:dyDescent="0.3">
      <c r="B77" s="71"/>
      <c r="X77" s="74"/>
      <c r="Y77" s="76"/>
      <c r="Z77" s="76"/>
    </row>
    <row r="78" spans="2:44" x14ac:dyDescent="0.3">
      <c r="B78" s="71"/>
      <c r="X78" s="74"/>
      <c r="Y78" s="76"/>
      <c r="Z78" s="76"/>
    </row>
    <row r="79" spans="2:44" x14ac:dyDescent="0.3">
      <c r="B79" s="71"/>
      <c r="X79" s="74"/>
      <c r="Y79" s="76"/>
      <c r="Z79" s="76"/>
    </row>
    <row r="80" spans="2:44" x14ac:dyDescent="0.3">
      <c r="B80" s="71"/>
      <c r="X80" s="74"/>
      <c r="Y80" s="76"/>
      <c r="Z80" s="76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X81" s="74"/>
      <c r="Y81" s="76"/>
      <c r="Z81" s="76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x14ac:dyDescent="0.3">
      <c r="B82" s="71"/>
      <c r="X82" s="74"/>
      <c r="Y82" s="76"/>
      <c r="Z82" s="76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  <c r="AJ83" s="68"/>
      <c r="AK83" s="68"/>
      <c r="AL83" s="68"/>
      <c r="AM83" s="68"/>
      <c r="AN83" s="68"/>
      <c r="AO83" s="68"/>
      <c r="AP83" s="74"/>
      <c r="AQ83" s="74"/>
      <c r="AR83" s="68"/>
    </row>
    <row r="84" spans="2:44" x14ac:dyDescent="0.3">
      <c r="B84" s="71"/>
      <c r="X84" s="74"/>
      <c r="Y84" s="76"/>
      <c r="Z84" s="76"/>
      <c r="AJ84" s="68"/>
      <c r="AK84" s="68"/>
      <c r="AL84" s="68"/>
      <c r="AM84" s="68"/>
      <c r="AN84" s="68"/>
      <c r="AO84" s="68"/>
      <c r="AP84" s="74"/>
      <c r="AQ84" s="74"/>
      <c r="AR84" s="68"/>
    </row>
    <row r="85" spans="2:44" x14ac:dyDescent="0.3">
      <c r="B85" s="71"/>
      <c r="X85" s="74"/>
      <c r="Y85" s="76"/>
      <c r="Z85" s="76"/>
      <c r="AJ85" s="68"/>
      <c r="AK85" s="68"/>
      <c r="AL85" s="68"/>
      <c r="AM85" s="68"/>
      <c r="AN85" s="68"/>
      <c r="AO85" s="68"/>
      <c r="AP85" s="74"/>
      <c r="AQ85" s="74"/>
      <c r="AR85" s="68"/>
    </row>
    <row r="86" spans="2:44" x14ac:dyDescent="0.3">
      <c r="B86" s="71"/>
      <c r="X86" s="74"/>
      <c r="Y86" s="76"/>
      <c r="Z86" s="76"/>
      <c r="AJ86" s="68"/>
      <c r="AK86" s="68"/>
      <c r="AL86" s="68"/>
      <c r="AM86" s="68"/>
      <c r="AN86" s="68"/>
      <c r="AO86" s="68"/>
      <c r="AP86" s="74"/>
      <c r="AQ86" s="74"/>
      <c r="AR86" s="68"/>
    </row>
    <row r="87" spans="2:44" x14ac:dyDescent="0.3">
      <c r="B87" s="71"/>
      <c r="X87" s="74"/>
      <c r="Y87" s="76"/>
      <c r="Z87" s="76"/>
      <c r="AJ87" s="68"/>
      <c r="AK87" s="68"/>
      <c r="AL87" s="68"/>
      <c r="AM87" s="68"/>
      <c r="AN87" s="68"/>
      <c r="AO87" s="68"/>
      <c r="AP87" s="74"/>
      <c r="AQ87" s="74"/>
      <c r="AR87" s="68"/>
    </row>
    <row r="88" spans="2:44" x14ac:dyDescent="0.3">
      <c r="B88" s="71"/>
      <c r="X88" s="74"/>
      <c r="Y88" s="76"/>
      <c r="Z88" s="76"/>
      <c r="AJ88" s="68"/>
      <c r="AK88" s="68"/>
      <c r="AL88" s="68"/>
      <c r="AM88" s="68"/>
      <c r="AN88" s="68"/>
      <c r="AO88" s="68"/>
      <c r="AP88" s="74"/>
      <c r="AQ88" s="74"/>
      <c r="AR88" s="68"/>
    </row>
    <row r="89" spans="2:44" x14ac:dyDescent="0.3">
      <c r="B89" s="71"/>
      <c r="X89" s="74"/>
      <c r="Y89" s="76"/>
      <c r="Z89" s="76"/>
      <c r="AJ89" s="68"/>
      <c r="AK89" s="68"/>
      <c r="AL89" s="68"/>
      <c r="AM89" s="68"/>
      <c r="AN89" s="68"/>
      <c r="AO89" s="68"/>
      <c r="AP89" s="74"/>
      <c r="AQ89" s="74"/>
      <c r="AR89" s="68"/>
    </row>
    <row r="90" spans="2:44" x14ac:dyDescent="0.3">
      <c r="B90" s="71"/>
      <c r="X90" s="74"/>
      <c r="Y90" s="76"/>
      <c r="Z90" s="76"/>
      <c r="AJ90" s="68"/>
      <c r="AK90" s="68"/>
      <c r="AL90" s="68"/>
      <c r="AM90" s="68"/>
      <c r="AN90" s="68"/>
      <c r="AO90" s="68"/>
      <c r="AP90" s="74"/>
      <c r="AQ90" s="74"/>
      <c r="AR90" s="68"/>
    </row>
    <row r="91" spans="2:44" x14ac:dyDescent="0.3">
      <c r="B91" s="71"/>
      <c r="X91" s="74"/>
      <c r="Y91" s="76"/>
      <c r="Z91" s="76"/>
      <c r="AJ91" s="68"/>
      <c r="AK91" s="68"/>
      <c r="AL91" s="68"/>
      <c r="AM91" s="68"/>
      <c r="AN91" s="68"/>
      <c r="AO91" s="68"/>
      <c r="AP91" s="74"/>
      <c r="AQ91" s="74"/>
      <c r="AR91" s="68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X107" s="74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X108" s="74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X109" s="74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X110" s="74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X111" s="74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X112" s="74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X113" s="74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X114" s="74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X115" s="74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X116" s="74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X117" s="74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X118" s="74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X119" s="74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X120" s="74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Y705" s="76"/>
      <c r="Z705" s="76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Y706" s="76"/>
      <c r="Z706" s="76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Y707" s="76"/>
      <c r="Z707" s="76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Y708" s="76"/>
      <c r="Z708" s="76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Y709" s="76"/>
      <c r="Z709" s="76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Y710" s="76"/>
      <c r="Z710" s="76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Y711" s="76"/>
      <c r="Z711" s="76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Y712" s="76"/>
      <c r="Z712" s="76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Y713" s="76"/>
      <c r="Z713" s="76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Y714" s="76"/>
      <c r="Z714" s="76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Y715" s="76"/>
      <c r="Z715" s="76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Y716" s="76"/>
      <c r="Z716" s="76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Y717" s="76"/>
      <c r="Z717" s="76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Y718" s="76"/>
      <c r="Z718" s="76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B1214" s="71"/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B1215" s="71"/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B1216" s="71"/>
      <c r="AJ1216" s="68"/>
      <c r="AK1216" s="68"/>
      <c r="AL1216" s="68"/>
      <c r="AM1216" s="68"/>
      <c r="AN1216" s="68"/>
      <c r="AO1216" s="68"/>
      <c r="AP1216" s="74"/>
      <c r="AQ1216" s="74"/>
      <c r="AR1216" s="68"/>
    </row>
    <row r="1217" spans="2:44" x14ac:dyDescent="0.3">
      <c r="B1217" s="71"/>
      <c r="AJ1217" s="68"/>
      <c r="AK1217" s="68"/>
      <c r="AL1217" s="68"/>
      <c r="AM1217" s="68"/>
      <c r="AN1217" s="68"/>
      <c r="AO1217" s="68"/>
      <c r="AP1217" s="74"/>
      <c r="AQ1217" s="74"/>
      <c r="AR1217" s="68"/>
    </row>
    <row r="1218" spans="2:44" x14ac:dyDescent="0.3">
      <c r="B1218" s="71"/>
      <c r="AJ1218" s="68"/>
      <c r="AK1218" s="68"/>
      <c r="AL1218" s="68"/>
      <c r="AM1218" s="68"/>
      <c r="AN1218" s="68"/>
      <c r="AO1218" s="68"/>
      <c r="AP1218" s="74"/>
      <c r="AQ1218" s="74"/>
      <c r="AR1218" s="68"/>
    </row>
    <row r="1219" spans="2:44" x14ac:dyDescent="0.3">
      <c r="B1219" s="71"/>
      <c r="AJ1219" s="68"/>
      <c r="AK1219" s="68"/>
      <c r="AL1219" s="68"/>
      <c r="AM1219" s="68"/>
      <c r="AN1219" s="68"/>
      <c r="AO1219" s="68"/>
      <c r="AP1219" s="74"/>
      <c r="AQ1219" s="74"/>
      <c r="AR1219" s="68"/>
    </row>
    <row r="1220" spans="2:44" x14ac:dyDescent="0.3">
      <c r="B1220" s="71"/>
      <c r="AJ1220" s="68"/>
      <c r="AK1220" s="68"/>
      <c r="AL1220" s="68"/>
      <c r="AM1220" s="68"/>
      <c r="AN1220" s="68"/>
      <c r="AO1220" s="68"/>
      <c r="AP1220" s="74"/>
      <c r="AQ1220" s="74"/>
      <c r="AR1220" s="68"/>
    </row>
    <row r="1221" spans="2:44" x14ac:dyDescent="0.3">
      <c r="B1221" s="71"/>
      <c r="AJ1221" s="68"/>
      <c r="AK1221" s="68"/>
      <c r="AL1221" s="68"/>
      <c r="AM1221" s="68"/>
      <c r="AN1221" s="68"/>
      <c r="AO1221" s="68"/>
      <c r="AP1221" s="74"/>
      <c r="AQ1221" s="74"/>
      <c r="AR1221" s="68"/>
    </row>
    <row r="1222" spans="2:44" x14ac:dyDescent="0.3">
      <c r="B1222" s="71"/>
      <c r="AJ1222" s="68"/>
      <c r="AK1222" s="68"/>
      <c r="AL1222" s="68"/>
      <c r="AM1222" s="68"/>
      <c r="AN1222" s="68"/>
      <c r="AO1222" s="68"/>
      <c r="AP1222" s="74"/>
      <c r="AQ1222" s="74"/>
      <c r="AR1222" s="68"/>
    </row>
    <row r="1223" spans="2:44" x14ac:dyDescent="0.3">
      <c r="B1223" s="71"/>
      <c r="AJ1223" s="68"/>
      <c r="AK1223" s="68"/>
      <c r="AL1223" s="68"/>
      <c r="AM1223" s="68"/>
      <c r="AN1223" s="68"/>
      <c r="AO1223" s="68"/>
      <c r="AP1223" s="74"/>
      <c r="AQ1223" s="74"/>
      <c r="AR1223" s="68"/>
    </row>
    <row r="1224" spans="2:44" x14ac:dyDescent="0.3">
      <c r="B1224" s="71"/>
      <c r="AJ1224" s="68"/>
      <c r="AK1224" s="68"/>
      <c r="AL1224" s="68"/>
      <c r="AM1224" s="68"/>
      <c r="AN1224" s="68"/>
      <c r="AO1224" s="68"/>
      <c r="AP1224" s="74"/>
      <c r="AQ1224" s="74"/>
      <c r="AR1224" s="68"/>
    </row>
    <row r="1225" spans="2:44" x14ac:dyDescent="0.3">
      <c r="B1225" s="71"/>
      <c r="AJ1225" s="68"/>
      <c r="AK1225" s="68"/>
      <c r="AL1225" s="68"/>
      <c r="AM1225" s="68"/>
      <c r="AN1225" s="68"/>
      <c r="AO1225" s="68"/>
      <c r="AP1225" s="74"/>
      <c r="AQ1225" s="74"/>
      <c r="AR1225" s="68"/>
    </row>
    <row r="1226" spans="2:44" x14ac:dyDescent="0.3">
      <c r="B1226" s="71"/>
      <c r="AJ1226" s="68"/>
      <c r="AK1226" s="68"/>
      <c r="AL1226" s="68"/>
      <c r="AM1226" s="68"/>
      <c r="AN1226" s="68"/>
      <c r="AO1226" s="68"/>
      <c r="AP1226" s="74"/>
      <c r="AQ1226" s="74"/>
      <c r="AR1226" s="68"/>
    </row>
    <row r="1227" spans="2:44" x14ac:dyDescent="0.3">
      <c r="B1227" s="71"/>
      <c r="AJ1227" s="68"/>
      <c r="AK1227" s="68"/>
      <c r="AL1227" s="68"/>
      <c r="AM1227" s="68"/>
      <c r="AN1227" s="68"/>
      <c r="AO1227" s="68"/>
      <c r="AP1227" s="74"/>
      <c r="AQ1227" s="74"/>
      <c r="AR1227" s="68"/>
    </row>
    <row r="1228" spans="2:44" x14ac:dyDescent="0.3">
      <c r="AJ1228" s="68"/>
      <c r="AK1228" s="68"/>
      <c r="AL1228" s="68"/>
      <c r="AM1228" s="68"/>
      <c r="AN1228" s="68"/>
      <c r="AO1228" s="68"/>
      <c r="AP1228" s="74"/>
      <c r="AQ1228" s="74"/>
      <c r="AR1228" s="68"/>
    </row>
    <row r="1229" spans="2:44" x14ac:dyDescent="0.3">
      <c r="AJ1229" s="68"/>
      <c r="AK1229" s="68"/>
      <c r="AL1229" s="68"/>
      <c r="AM1229" s="68"/>
      <c r="AN1229" s="68"/>
      <c r="AO1229" s="68"/>
      <c r="AP1229" s="74"/>
      <c r="AQ1229" s="74"/>
      <c r="AR1229" s="68"/>
    </row>
    <row r="1230" spans="2:44" x14ac:dyDescent="0.3">
      <c r="AJ1230" s="68"/>
      <c r="AK1230" s="68"/>
      <c r="AL1230" s="68"/>
      <c r="AM1230" s="68"/>
      <c r="AN1230" s="68"/>
      <c r="AO1230" s="68"/>
      <c r="AP1230" s="74"/>
      <c r="AQ1230" s="74"/>
      <c r="AR1230" s="6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C7" zoomScale="90" zoomScaleNormal="90" workbookViewId="0">
      <selection activeCell="L16" sqref="L16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59" t="s">
        <v>65</v>
      </c>
      <c r="B1" s="259" t="s">
        <v>66</v>
      </c>
      <c r="C1" s="259"/>
      <c r="D1" s="259" t="s">
        <v>199</v>
      </c>
      <c r="E1" s="259" t="s">
        <v>67</v>
      </c>
      <c r="F1" s="268" t="s">
        <v>68</v>
      </c>
      <c r="G1" s="269"/>
      <c r="H1" s="270"/>
      <c r="I1" s="271" t="s">
        <v>200</v>
      </c>
      <c r="J1" s="272"/>
      <c r="K1" s="273"/>
      <c r="L1" s="261" t="s">
        <v>201</v>
      </c>
      <c r="M1" s="262"/>
      <c r="N1" s="263"/>
      <c r="O1" s="264" t="s">
        <v>69</v>
      </c>
    </row>
    <row r="2" spans="1:15" ht="30.75" customHeight="1" thickBot="1" x14ac:dyDescent="0.3">
      <c r="A2" s="260"/>
      <c r="B2" s="266"/>
      <c r="C2" s="260"/>
      <c r="D2" s="267"/>
      <c r="E2" s="260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65"/>
    </row>
    <row r="3" spans="1:15" x14ac:dyDescent="0.25">
      <c r="A3" s="14" t="s">
        <v>73</v>
      </c>
      <c r="B3" s="15" t="s">
        <v>74</v>
      </c>
      <c r="C3" s="1" t="s">
        <v>75</v>
      </c>
      <c r="D3" s="216">
        <v>1974320</v>
      </c>
      <c r="E3" s="216">
        <v>1480740</v>
      </c>
      <c r="F3" s="216">
        <f>'Dane - 30 listopada 2021 r'!Z5</f>
        <v>6135577.9800000004</v>
      </c>
      <c r="G3" s="216">
        <f>F3/'Dane - 30 listopada 2021 r'!$B$1</f>
        <v>1306498.4412929604</v>
      </c>
      <c r="H3" s="217">
        <f>G3/E3</f>
        <v>0.88232805306330653</v>
      </c>
      <c r="I3" s="216">
        <f>'Dane - 30 listopada 2021 r'!AK5</f>
        <v>2107500</v>
      </c>
      <c r="J3" s="216">
        <f>I3/'Dane - 30 listopada 2021 r'!$B$1</f>
        <v>448767.08828414459</v>
      </c>
      <c r="K3" s="217">
        <f>J3/E3</f>
        <v>0.30306947086196401</v>
      </c>
      <c r="L3" s="216">
        <f>'Dane - 30 listopada 2021 r'!AQ5</f>
        <v>0</v>
      </c>
      <c r="M3" s="216">
        <f>L3/'Dane - 30 listopada 2021 r'!$B$1</f>
        <v>0</v>
      </c>
      <c r="N3" s="217">
        <f>M3/E3</f>
        <v>0</v>
      </c>
      <c r="O3" s="218">
        <f>'Dane - 30 listopada 2021 r'!X5</f>
        <v>1</v>
      </c>
    </row>
    <row r="4" spans="1:15" x14ac:dyDescent="0.25">
      <c r="A4" s="17" t="s">
        <v>73</v>
      </c>
      <c r="B4" s="18" t="s">
        <v>76</v>
      </c>
      <c r="C4" s="2" t="s">
        <v>77</v>
      </c>
      <c r="D4" s="219">
        <v>4794000</v>
      </c>
      <c r="E4" s="219">
        <v>3595500</v>
      </c>
      <c r="F4" s="219">
        <f>'Dane - 30 listopada 2021 r'!Z6</f>
        <v>11617079.57</v>
      </c>
      <c r="G4" s="219">
        <f>F4/'Dane - 30 listopada 2021 r'!$B$1</f>
        <v>2473719.085643712</v>
      </c>
      <c r="H4" s="220">
        <f t="shared" ref="H4:H56" si="0">G4/E4</f>
        <v>0.68800419570121318</v>
      </c>
      <c r="I4" s="219">
        <f>'Dane - 30 listopada 2021 r'!AK6</f>
        <v>11622990.960000001</v>
      </c>
      <c r="J4" s="219">
        <f>I4/'Dane - 30 listopada 2021 r'!$B$1</f>
        <v>2474977.8459179765</v>
      </c>
      <c r="K4" s="220">
        <f>J4/E4</f>
        <v>0.68835428894951367</v>
      </c>
      <c r="L4" s="219">
        <f>'Dane - 30 listopada 2021 r'!AQ6</f>
        <v>10068719.309999999</v>
      </c>
      <c r="M4" s="219">
        <f>L4/'Dane - 30 listopada 2021 r'!$B$1</f>
        <v>2144014.1625143732</v>
      </c>
      <c r="N4" s="220">
        <f t="shared" ref="N4:N56" si="1">M4/E4</f>
        <v>0.59630487067567051</v>
      </c>
      <c r="O4" s="221">
        <f>'Dane - 30 listopada 2021 r'!X6</f>
        <v>269</v>
      </c>
    </row>
    <row r="5" spans="1:15" x14ac:dyDescent="0.25">
      <c r="A5" s="17" t="s">
        <v>73</v>
      </c>
      <c r="B5" s="18" t="s">
        <v>78</v>
      </c>
      <c r="C5" s="2" t="s">
        <v>79</v>
      </c>
      <c r="D5" s="219">
        <v>2350000</v>
      </c>
      <c r="E5" s="219">
        <v>1762500</v>
      </c>
      <c r="F5" s="219">
        <f>'Dane - 30 listopada 2021 r'!Z7</f>
        <v>3145888.14</v>
      </c>
      <c r="G5" s="219">
        <f>F5/'Dane - 30 listopada 2021 r'!$B$1</f>
        <v>669879.50683531363</v>
      </c>
      <c r="H5" s="220">
        <f t="shared" si="0"/>
        <v>0.3800734790554971</v>
      </c>
      <c r="I5" s="219">
        <f>'Dane - 30 listopada 2021 r'!AK7</f>
        <v>860483.86</v>
      </c>
      <c r="J5" s="219">
        <f>I5/'Dane - 30 listopada 2021 r'!$B$1</f>
        <v>183229.81559558792</v>
      </c>
      <c r="K5" s="220">
        <f>J5/E5</f>
        <v>0.10396017906132649</v>
      </c>
      <c r="L5" s="219">
        <f>'Dane - 30 listopada 2021 r'!AQ7</f>
        <v>0</v>
      </c>
      <c r="M5" s="219">
        <f>L5/'Dane - 30 listopada 2021 r'!$B$1</f>
        <v>0</v>
      </c>
      <c r="N5" s="220">
        <f t="shared" si="1"/>
        <v>0</v>
      </c>
      <c r="O5" s="221">
        <f>'Dane - 30 listopada 2021 r'!X7</f>
        <v>2</v>
      </c>
    </row>
    <row r="6" spans="1:15" x14ac:dyDescent="0.25">
      <c r="A6" s="37" t="s">
        <v>73</v>
      </c>
      <c r="B6" s="38" t="s">
        <v>80</v>
      </c>
      <c r="C6" s="39" t="s">
        <v>81</v>
      </c>
      <c r="D6" s="40">
        <v>25145602</v>
      </c>
      <c r="E6" s="40">
        <v>18859202</v>
      </c>
      <c r="F6" s="40">
        <f t="shared" ref="F6:M6" si="2">SUM(F7:F9)</f>
        <v>113024743.84999999</v>
      </c>
      <c r="G6" s="40">
        <f t="shared" si="2"/>
        <v>24067276.489502151</v>
      </c>
      <c r="H6" s="41">
        <f t="shared" si="0"/>
        <v>1.2761556130265825</v>
      </c>
      <c r="I6" s="40">
        <f t="shared" si="2"/>
        <v>103776123.13999999</v>
      </c>
      <c r="J6" s="40">
        <f t="shared" si="2"/>
        <v>22097892.581235893</v>
      </c>
      <c r="K6" s="41">
        <f>J6/E6</f>
        <v>1.1717299905497536</v>
      </c>
      <c r="L6" s="40">
        <f t="shared" si="2"/>
        <v>89456166.099999994</v>
      </c>
      <c r="M6" s="40">
        <f t="shared" si="2"/>
        <v>19048627.848047357</v>
      </c>
      <c r="N6" s="41">
        <f t="shared" si="1"/>
        <v>1.0100442133260652</v>
      </c>
      <c r="O6" s="42">
        <f>SUM(O7:O9)</f>
        <v>41</v>
      </c>
    </row>
    <row r="7" spans="1:15" x14ac:dyDescent="0.25">
      <c r="A7" s="17" t="s">
        <v>73</v>
      </c>
      <c r="B7" s="18" t="s">
        <v>82</v>
      </c>
      <c r="C7" s="2" t="s">
        <v>83</v>
      </c>
      <c r="D7" s="219">
        <v>7050000</v>
      </c>
      <c r="E7" s="219">
        <v>5287500</v>
      </c>
      <c r="F7" s="219">
        <f>'Dane - 30 listopada 2021 r'!Z9</f>
        <v>62279533.090000004</v>
      </c>
      <c r="G7" s="219">
        <f>F7/'Dane - 30 listopada 2021 r'!$B$1</f>
        <v>13261686.702014394</v>
      </c>
      <c r="H7" s="220">
        <f t="shared" si="0"/>
        <v>2.5081204164566229</v>
      </c>
      <c r="I7" s="219">
        <f>'Dane - 30 listopada 2021 r'!AK9</f>
        <v>62723407.689999998</v>
      </c>
      <c r="J7" s="219">
        <f>I7/'Dane - 30 listopada 2021 r'!$B$1</f>
        <v>13356204.524935054</v>
      </c>
      <c r="K7" s="220">
        <f>J7/E7</f>
        <v>2.5259961276472915</v>
      </c>
      <c r="L7" s="219">
        <f>'Dane - 30 listopada 2021 r'!AQ9</f>
        <v>58909761.609999999</v>
      </c>
      <c r="M7" s="219">
        <f>L7/'Dane - 30 listopada 2021 r'!$B$1</f>
        <v>12544133.897619352</v>
      </c>
      <c r="N7" s="220">
        <f t="shared" si="1"/>
        <v>2.3724130302826199</v>
      </c>
      <c r="O7" s="221">
        <f>'Dane - 30 listopada 2021 r'!X9</f>
        <v>14</v>
      </c>
    </row>
    <row r="8" spans="1:15" x14ac:dyDescent="0.25">
      <c r="A8" s="17" t="s">
        <v>73</v>
      </c>
      <c r="B8" s="18" t="s">
        <v>84</v>
      </c>
      <c r="C8" s="2" t="s">
        <v>81</v>
      </c>
      <c r="D8" s="219">
        <v>15875602</v>
      </c>
      <c r="E8" s="219">
        <v>11906702</v>
      </c>
      <c r="F8" s="219">
        <f>'Dane - 30 listopada 2021 r'!Z10</f>
        <v>50263597.379999995</v>
      </c>
      <c r="G8" s="219">
        <f>F8/'Dane - 30 listopada 2021 r'!$B$1</f>
        <v>10703035.939695923</v>
      </c>
      <c r="H8" s="220">
        <f t="shared" si="0"/>
        <v>0.8989085256098559</v>
      </c>
      <c r="I8" s="219">
        <f>'Dane - 30 listopada 2021 r'!AK10</f>
        <v>40655972.099999994</v>
      </c>
      <c r="J8" s="219">
        <f>I8/'Dane - 30 listopada 2021 r'!$B$1</f>
        <v>8657206.2731570192</v>
      </c>
      <c r="K8" s="220">
        <f t="shared" ref="K8:K56" si="3">J8/E8</f>
        <v>0.72708683505785388</v>
      </c>
      <c r="L8" s="219">
        <f>'Dane - 30 listopada 2021 r'!AQ10</f>
        <v>30149661.140000001</v>
      </c>
      <c r="M8" s="219">
        <f>L8/'Dane - 30 listopada 2021 r'!$B$1</f>
        <v>6420012.1672841869</v>
      </c>
      <c r="N8" s="220">
        <f t="shared" si="1"/>
        <v>0.53919315082246844</v>
      </c>
      <c r="O8" s="221">
        <f>'Dane - 30 listopada 2021 r'!X10</f>
        <v>14</v>
      </c>
    </row>
    <row r="9" spans="1:15" x14ac:dyDescent="0.25">
      <c r="A9" s="17" t="s">
        <v>73</v>
      </c>
      <c r="B9" s="18" t="s">
        <v>85</v>
      </c>
      <c r="C9" s="2" t="s">
        <v>86</v>
      </c>
      <c r="D9" s="219">
        <v>2220000</v>
      </c>
      <c r="E9" s="219">
        <v>1665000</v>
      </c>
      <c r="F9" s="219">
        <f>'Dane - 30 listopada 2021 r'!Z11</f>
        <v>481613.38</v>
      </c>
      <c r="G9" s="219">
        <f>F9/'Dane - 30 listopada 2021 r'!$B$1</f>
        <v>102553.84779183169</v>
      </c>
      <c r="H9" s="220">
        <f t="shared" si="0"/>
        <v>6.159390257767669E-2</v>
      </c>
      <c r="I9" s="219">
        <f>'Dane - 30 listopada 2021 r'!AK11</f>
        <v>396743.35000000003</v>
      </c>
      <c r="J9" s="219">
        <f>I9/'Dane - 30 listopada 2021 r'!$B$1</f>
        <v>84481.783143818408</v>
      </c>
      <c r="K9" s="220">
        <f t="shared" si="3"/>
        <v>5.0739809695987029E-2</v>
      </c>
      <c r="L9" s="219">
        <f>'Dane - 30 listopada 2021 r'!AQ11</f>
        <v>396743.35000000003</v>
      </c>
      <c r="M9" s="219">
        <f>L9/'Dane - 30 listopada 2021 r'!$B$1</f>
        <v>84481.783143818408</v>
      </c>
      <c r="N9" s="220">
        <f t="shared" si="1"/>
        <v>5.0739809695987029E-2</v>
      </c>
      <c r="O9" s="221">
        <f>'Dane - 30 listopada 2021 r'!X11</f>
        <v>13</v>
      </c>
    </row>
    <row r="10" spans="1:15" x14ac:dyDescent="0.25">
      <c r="A10" s="17" t="s">
        <v>73</v>
      </c>
      <c r="B10" s="18" t="s">
        <v>87</v>
      </c>
      <c r="C10" s="2" t="s">
        <v>88</v>
      </c>
      <c r="D10" s="219">
        <v>7520000</v>
      </c>
      <c r="E10" s="219">
        <v>5640000</v>
      </c>
      <c r="F10" s="219">
        <f>'Dane - 30 listopada 2021 r'!Z12</f>
        <v>18807078.580000002</v>
      </c>
      <c r="G10" s="219">
        <f>F10/'Dane - 30 listopada 2021 r'!$B$1</f>
        <v>4004743.9589455309</v>
      </c>
      <c r="H10" s="220">
        <f t="shared" si="0"/>
        <v>0.71006098562864028</v>
      </c>
      <c r="I10" s="219">
        <f>'Dane - 30 listopada 2021 r'!AK12</f>
        <v>16485607.99</v>
      </c>
      <c r="J10" s="219">
        <f>I10/'Dane - 30 listopada 2021 r'!$B$1</f>
        <v>3510414.3754524933</v>
      </c>
      <c r="K10" s="220">
        <f t="shared" si="3"/>
        <v>0.62241389635682509</v>
      </c>
      <c r="L10" s="219">
        <f>'Dane - 30 listopada 2021 r'!AQ12</f>
        <v>10702582.419999998</v>
      </c>
      <c r="M10" s="219">
        <f>L10/'Dane - 30 listopada 2021 r'!$B$1</f>
        <v>2278987.7816106635</v>
      </c>
      <c r="N10" s="220">
        <f t="shared" si="1"/>
        <v>0.40407584780330913</v>
      </c>
      <c r="O10" s="221">
        <f>'Dane - 30 listopada 2021 r'!X12</f>
        <v>11</v>
      </c>
    </row>
    <row r="11" spans="1:15" x14ac:dyDescent="0.25">
      <c r="A11" s="17" t="s">
        <v>73</v>
      </c>
      <c r="B11" s="18" t="s">
        <v>89</v>
      </c>
      <c r="C11" s="2" t="s">
        <v>90</v>
      </c>
      <c r="D11" s="219">
        <v>14700474</v>
      </c>
      <c r="E11" s="219">
        <v>7350237</v>
      </c>
      <c r="F11" s="219">
        <f>'Dane - 30 listopada 2021 r'!Z13</f>
        <v>27490381</v>
      </c>
      <c r="G11" s="219">
        <f>F11/'Dane - 30 listopada 2021 r'!$B$1</f>
        <v>5853750.0532345297</v>
      </c>
      <c r="H11" s="220">
        <f t="shared" si="0"/>
        <v>0.79640289874116033</v>
      </c>
      <c r="I11" s="219">
        <f>'Dane - 30 listopada 2021 r'!AK13</f>
        <v>26835697.870000001</v>
      </c>
      <c r="J11" s="219">
        <f>I11/'Dane - 30 listopada 2021 r'!$B$1</f>
        <v>5714343.0582172824</v>
      </c>
      <c r="K11" s="220">
        <f t="shared" si="3"/>
        <v>0.77743657221083928</v>
      </c>
      <c r="L11" s="219">
        <f>'Dane - 30 listopada 2021 r'!AQ13</f>
        <v>26835697.870000001</v>
      </c>
      <c r="M11" s="219">
        <f>L11/'Dane - 30 listopada 2021 r'!$B$1</f>
        <v>5714343.0582172824</v>
      </c>
      <c r="N11" s="220">
        <f t="shared" si="1"/>
        <v>0.77743657221083928</v>
      </c>
      <c r="O11" s="221">
        <f>'Dane - 30 listopada 2021 r'!X13</f>
        <v>154</v>
      </c>
    </row>
    <row r="12" spans="1:15" x14ac:dyDescent="0.25">
      <c r="A12" s="17" t="s">
        <v>73</v>
      </c>
      <c r="B12" s="18" t="s">
        <v>91</v>
      </c>
      <c r="C12" s="2" t="s">
        <v>92</v>
      </c>
      <c r="D12" s="219">
        <v>940000</v>
      </c>
      <c r="E12" s="219">
        <v>705000</v>
      </c>
      <c r="F12" s="219">
        <f>'Dane - 30 listopada 2021 r'!Z14</f>
        <v>2025000</v>
      </c>
      <c r="G12" s="219">
        <f>F12/'Dane - 30 listopada 2021 r'!$B$1</f>
        <v>431199.69336910691</v>
      </c>
      <c r="H12" s="220">
        <f t="shared" si="0"/>
        <v>0.61163077073632188</v>
      </c>
      <c r="I12" s="219">
        <f>'Dane - 30 listopada 2021 r'!AK14</f>
        <v>212737.2</v>
      </c>
      <c r="J12" s="219">
        <f>I12/'Dane - 30 listopada 2021 r'!$B$1</f>
        <v>45299.859460840678</v>
      </c>
      <c r="K12" s="220">
        <f t="shared" si="3"/>
        <v>6.4255119802610894E-2</v>
      </c>
      <c r="L12" s="219">
        <f>'Dane - 30 listopada 2021 r'!AQ14</f>
        <v>212737.2</v>
      </c>
      <c r="M12" s="219">
        <f>L12/'Dane - 30 listopada 2021 r'!$B$1</f>
        <v>45299.859460840678</v>
      </c>
      <c r="N12" s="220">
        <f t="shared" si="1"/>
        <v>6.4255119802610894E-2</v>
      </c>
      <c r="O12" s="221">
        <f>'Dane - 30 listopada 2021 r'!X14</f>
        <v>3</v>
      </c>
    </row>
    <row r="13" spans="1:15" x14ac:dyDescent="0.25">
      <c r="A13" s="17" t="s">
        <v>73</v>
      </c>
      <c r="B13" s="18" t="s">
        <v>93</v>
      </c>
      <c r="C13" s="2" t="s">
        <v>94</v>
      </c>
      <c r="D13" s="219">
        <v>20738008</v>
      </c>
      <c r="E13" s="219">
        <v>15553506</v>
      </c>
      <c r="F13" s="219">
        <f>'Dane - 30 listopada 2021 r'!Z15</f>
        <v>30923007.849999979</v>
      </c>
      <c r="G13" s="219">
        <f>F13/'Dane - 30 listopada 2021 r'!$B$1</f>
        <v>6584687.1619607294</v>
      </c>
      <c r="H13" s="220">
        <f t="shared" si="0"/>
        <v>0.42335709787624276</v>
      </c>
      <c r="I13" s="219">
        <f>'Dane - 30 listopada 2021 r'!AK15</f>
        <v>22202076.219999999</v>
      </c>
      <c r="J13" s="219">
        <f>I13/'Dane - 30 listopada 2021 r'!$B$1</f>
        <v>4727668.3744303901</v>
      </c>
      <c r="K13" s="220">
        <f t="shared" si="3"/>
        <v>0.30396158746654228</v>
      </c>
      <c r="L13" s="219">
        <f>'Dane - 30 listopada 2021 r'!AQ15</f>
        <v>13678966.49</v>
      </c>
      <c r="M13" s="219">
        <f>L13/'Dane - 30 listopada 2021 r'!$B$1</f>
        <v>2912773.4104169328</v>
      </c>
      <c r="N13" s="220">
        <f t="shared" si="1"/>
        <v>0.18727439398016968</v>
      </c>
      <c r="O13" s="221">
        <f>'Dane - 30 listopada 2021 r'!X15</f>
        <v>192</v>
      </c>
    </row>
    <row r="14" spans="1:15" x14ac:dyDescent="0.25">
      <c r="A14" s="17" t="s">
        <v>73</v>
      </c>
      <c r="B14" s="18" t="s">
        <v>95</v>
      </c>
      <c r="C14" s="2" t="s">
        <v>96</v>
      </c>
      <c r="D14" s="219">
        <v>8397338</v>
      </c>
      <c r="E14" s="219">
        <v>6298003</v>
      </c>
      <c r="F14" s="219">
        <f>'Dane - 30 listopada 2021 r'!Z16</f>
        <v>21529086.239999995</v>
      </c>
      <c r="G14" s="219">
        <f>F14/'Dane - 30 listopada 2021 r'!$B$1</f>
        <v>4584363.1531876819</v>
      </c>
      <c r="H14" s="220">
        <f t="shared" si="0"/>
        <v>0.72790742608215364</v>
      </c>
      <c r="I14" s="219">
        <f>'Dane - 30 listopada 2021 r'!AK16</f>
        <v>16590072.960000001</v>
      </c>
      <c r="J14" s="219">
        <f>I14/'Dane - 30 listopada 2021 r'!$B$1</f>
        <v>3532658.9497891911</v>
      </c>
      <c r="K14" s="220">
        <f t="shared" si="3"/>
        <v>0.56091731772582376</v>
      </c>
      <c r="L14" s="219">
        <f>'Dane - 30 listopada 2021 r'!AQ16</f>
        <v>12459780.699999999</v>
      </c>
      <c r="M14" s="219">
        <f>L14/'Dane - 30 listopada 2021 r'!$B$1</f>
        <v>2653162.2801413909</v>
      </c>
      <c r="N14" s="220">
        <f t="shared" si="1"/>
        <v>0.42127040589554987</v>
      </c>
      <c r="O14" s="221">
        <f>'Dane - 30 listopada 2021 r'!X16</f>
        <v>280</v>
      </c>
    </row>
    <row r="15" spans="1:15" x14ac:dyDescent="0.25">
      <c r="A15" s="37" t="s">
        <v>73</v>
      </c>
      <c r="B15" s="38" t="s">
        <v>97</v>
      </c>
      <c r="C15" s="39" t="s">
        <v>98</v>
      </c>
      <c r="D15" s="40">
        <v>77640920</v>
      </c>
      <c r="E15" s="40">
        <v>49480690</v>
      </c>
      <c r="F15" s="40">
        <f>'Dane - 30 listopada 2021 r'!Z17</f>
        <v>216439862.5</v>
      </c>
      <c r="G15" s="40">
        <f>F15/'Dane - 30 listopada 2021 r'!$B$1</f>
        <v>46088297.453260079</v>
      </c>
      <c r="H15" s="41">
        <f t="shared" si="0"/>
        <v>0.9314400719403888</v>
      </c>
      <c r="I15" s="40">
        <f>'Dane - 30 listopada 2021 r'!AK17</f>
        <v>199129637.5</v>
      </c>
      <c r="J15" s="40">
        <f>I15/'Dane - 30 listopada 2021 r'!$B$1</f>
        <v>42402290.681827858</v>
      </c>
      <c r="K15" s="41">
        <f t="shared" si="3"/>
        <v>0.85694622855558111</v>
      </c>
      <c r="L15" s="40">
        <f>'Dane - 30 listopada 2021 r'!AQ17</f>
        <v>199129637.5</v>
      </c>
      <c r="M15" s="40">
        <f>L15/'Dane - 30 listopada 2021 r'!$B$1</f>
        <v>42402290.681827858</v>
      </c>
      <c r="N15" s="41">
        <f t="shared" si="1"/>
        <v>0.85694622855558111</v>
      </c>
      <c r="O15" s="42">
        <f>'Dane - 30 listopada 2021 r'!X17</f>
        <v>3848</v>
      </c>
    </row>
    <row r="16" spans="1:15" x14ac:dyDescent="0.25">
      <c r="A16" s="17" t="s">
        <v>73</v>
      </c>
      <c r="B16" s="18" t="s">
        <v>226</v>
      </c>
      <c r="C16" s="2" t="s">
        <v>98</v>
      </c>
      <c r="D16" s="219">
        <v>35000000</v>
      </c>
      <c r="E16" s="219">
        <v>17500000</v>
      </c>
      <c r="F16" s="219">
        <f>'Dane - 30 listopada 2021 r'!Z18</f>
        <v>75460750</v>
      </c>
      <c r="G16" s="219">
        <f>F16/'Dane - 30 listopada 2021 r'!$B$1</f>
        <v>16068470.25254461</v>
      </c>
      <c r="H16" s="220">
        <f t="shared" si="0"/>
        <v>0.91819830014540627</v>
      </c>
      <c r="I16" s="219">
        <f>'Dane - 30 listopada 2021 r'!AK18</f>
        <v>75460750</v>
      </c>
      <c r="J16" s="219">
        <f>I16/'Dane - 30 listopada 2021 r'!$B$1</f>
        <v>16068470.25254461</v>
      </c>
      <c r="K16" s="220">
        <f t="shared" si="3"/>
        <v>0.91819830014540627</v>
      </c>
      <c r="L16" s="219">
        <f>'Dane - 30 listopada 2021 r'!AQ18</f>
        <v>75460750</v>
      </c>
      <c r="M16" s="219">
        <f>L16/'Dane - 30 listopada 2021 r'!$B$1</f>
        <v>16068470.25254461</v>
      </c>
      <c r="N16" s="220">
        <f t="shared" si="1"/>
        <v>0.91819830014540627</v>
      </c>
      <c r="O16" s="221">
        <f>'Dane - 30 listopada 2021 r'!X18</f>
        <v>2646</v>
      </c>
    </row>
    <row r="17" spans="1:15" x14ac:dyDescent="0.25">
      <c r="A17" s="17" t="s">
        <v>73</v>
      </c>
      <c r="B17" s="18" t="s">
        <v>227</v>
      </c>
      <c r="C17" s="2" t="s">
        <v>225</v>
      </c>
      <c r="D17" s="219">
        <v>42640920</v>
      </c>
      <c r="E17" s="219">
        <v>31980690</v>
      </c>
      <c r="F17" s="219">
        <f>'Dane - 30 listopada 2021 r'!Z19</f>
        <v>140979112.5</v>
      </c>
      <c r="G17" s="219">
        <f>F17/'Dane - 30 listopada 2021 r'!$B$1</f>
        <v>30019827.200715471</v>
      </c>
      <c r="H17" s="220">
        <f t="shared" si="0"/>
        <v>0.93868603837864262</v>
      </c>
      <c r="I17" s="219">
        <f>'Dane - 30 listopada 2021 r'!AK19</f>
        <v>123668887.5</v>
      </c>
      <c r="J17" s="219">
        <f>I17/'Dane - 30 listopada 2021 r'!$B$1</f>
        <v>26333820.42928325</v>
      </c>
      <c r="K17" s="220">
        <f t="shared" si="3"/>
        <v>0.82342877621725019</v>
      </c>
      <c r="L17" s="219">
        <f>'Dane - 30 listopada 2021 r'!AQ19</f>
        <v>123668887.5</v>
      </c>
      <c r="M17" s="219">
        <f>L17/'Dane - 30 listopada 2021 r'!$B$1</f>
        <v>26333820.42928325</v>
      </c>
      <c r="N17" s="220">
        <f t="shared" si="1"/>
        <v>0.82342877621725019</v>
      </c>
      <c r="O17" s="221">
        <f>'Dane - 30 listopada 2021 r'!X19</f>
        <v>1202</v>
      </c>
    </row>
    <row r="18" spans="1:15" ht="20" x14ac:dyDescent="0.25">
      <c r="A18" s="17" t="s">
        <v>73</v>
      </c>
      <c r="B18" s="18" t="s">
        <v>99</v>
      </c>
      <c r="C18" s="2" t="s">
        <v>100</v>
      </c>
      <c r="D18" s="219">
        <v>23413337</v>
      </c>
      <c r="E18" s="219">
        <v>17560003</v>
      </c>
      <c r="F18" s="219">
        <f>'Dane - 30 listopada 2021 r'!Z20</f>
        <v>65638065.689999983</v>
      </c>
      <c r="G18" s="219">
        <f>F18/'Dane - 30 listopada 2021 r'!$B$1</f>
        <v>13976846.320429279</v>
      </c>
      <c r="H18" s="220">
        <f t="shared" si="0"/>
        <v>0.79594783215180986</v>
      </c>
      <c r="I18" s="219">
        <f>'Dane - 30 listopada 2021 r'!AK20</f>
        <v>60155149.899999999</v>
      </c>
      <c r="J18" s="219">
        <f>I18/'Dane - 30 listopada 2021 r'!$B$1</f>
        <v>12809324.538988968</v>
      </c>
      <c r="K18" s="220">
        <f t="shared" si="3"/>
        <v>0.729460270535772</v>
      </c>
      <c r="L18" s="219">
        <f>'Dane - 30 listopada 2021 r'!AQ20</f>
        <v>41826258.57</v>
      </c>
      <c r="M18" s="219">
        <f>L18/'Dane - 30 listopada 2021 r'!$B$1</f>
        <v>8906404.8741535712</v>
      </c>
      <c r="N18" s="220">
        <f t="shared" si="1"/>
        <v>0.50719836859672351</v>
      </c>
      <c r="O18" s="221">
        <f>'Dane - 30 listopada 2021 r'!X20</f>
        <v>395</v>
      </c>
    </row>
    <row r="19" spans="1:15" x14ac:dyDescent="0.25">
      <c r="A19" s="17" t="s">
        <v>73</v>
      </c>
      <c r="B19" s="18" t="s">
        <v>101</v>
      </c>
      <c r="C19" s="2" t="s">
        <v>102</v>
      </c>
      <c r="D19" s="219">
        <v>40894000</v>
      </c>
      <c r="E19" s="219">
        <v>30670500</v>
      </c>
      <c r="F19" s="219">
        <f>'Dane - 30 listopada 2021 r'!Z21</f>
        <v>75342866.170000002</v>
      </c>
      <c r="G19" s="219">
        <f>F19/'Dane - 30 listopada 2021 r'!$B$1</f>
        <v>16043368.291384524</v>
      </c>
      <c r="H19" s="220">
        <f t="shared" si="0"/>
        <v>0.52308792785851299</v>
      </c>
      <c r="I19" s="219">
        <f>'Dane - 30 listopada 2021 r'!AK21</f>
        <v>5788964.2699999996</v>
      </c>
      <c r="J19" s="219">
        <f>I19/'Dane - 30 listopada 2021 r'!$B$1</f>
        <v>1232691.169456156</v>
      </c>
      <c r="K19" s="220">
        <f t="shared" si="3"/>
        <v>4.0191427249511941E-2</v>
      </c>
      <c r="L19" s="219">
        <f>'Dane - 30 listopada 2021 r'!AQ21</f>
        <v>149449.99</v>
      </c>
      <c r="M19" s="219">
        <f>L19/'Dane - 30 listopada 2021 r'!$B$1</f>
        <v>31823.599931859797</v>
      </c>
      <c r="N19" s="220">
        <f t="shared" si="1"/>
        <v>1.0375963851864103E-3</v>
      </c>
      <c r="O19" s="221">
        <f>'Dane - 30 listopada 2021 r'!X21</f>
        <v>12</v>
      </c>
    </row>
    <row r="20" spans="1:15" x14ac:dyDescent="0.25">
      <c r="A20" s="17" t="s">
        <v>73</v>
      </c>
      <c r="B20" s="18" t="s">
        <v>103</v>
      </c>
      <c r="C20" s="2" t="s">
        <v>104</v>
      </c>
      <c r="D20" s="219">
        <v>7206667</v>
      </c>
      <c r="E20" s="219">
        <v>5405000</v>
      </c>
      <c r="F20" s="219">
        <f>'Dane - 30 listopada 2021 r'!Z22</f>
        <v>25826899.699999999</v>
      </c>
      <c r="G20" s="219">
        <f>F20/'Dane - 30 listopada 2021 r'!$B$1</f>
        <v>5499531.4722541627</v>
      </c>
      <c r="H20" s="220">
        <f t="shared" si="0"/>
        <v>1.0174896340895767</v>
      </c>
      <c r="I20" s="219">
        <f>'Dane - 30 listopada 2021 r'!AK22</f>
        <v>15123485.950000001</v>
      </c>
      <c r="J20" s="219">
        <f>I20/'Dane - 30 listopada 2021 r'!$B$1</f>
        <v>3220366.668796048</v>
      </c>
      <c r="K20" s="220">
        <f t="shared" si="3"/>
        <v>0.59581251966624382</v>
      </c>
      <c r="L20" s="219">
        <f>'Dane - 30 listopada 2021 r'!AQ22</f>
        <v>1800086.14</v>
      </c>
      <c r="M20" s="219">
        <f>L20/'Dane - 30 listopada 2021 r'!$B$1</f>
        <v>383306.9588177675</v>
      </c>
      <c r="N20" s="220">
        <f t="shared" si="1"/>
        <v>7.0917106164249302E-2</v>
      </c>
      <c r="O20" s="221">
        <f>'Dane - 30 listopada 2021 r'!X22</f>
        <v>6</v>
      </c>
    </row>
    <row r="21" spans="1:15" x14ac:dyDescent="0.25">
      <c r="A21" s="17" t="s">
        <v>73</v>
      </c>
      <c r="B21" s="18" t="s">
        <v>105</v>
      </c>
      <c r="C21" s="2" t="s">
        <v>106</v>
      </c>
      <c r="D21" s="219">
        <v>2000000</v>
      </c>
      <c r="E21" s="219">
        <v>1000000</v>
      </c>
      <c r="F21" s="219">
        <f>'Dane - 30 listopada 2021 r'!Z23</f>
        <v>0</v>
      </c>
      <c r="G21" s="219">
        <f>F21/'Dane - 30 listopada 2021 r'!$B$1</f>
        <v>0</v>
      </c>
      <c r="H21" s="220">
        <v>0</v>
      </c>
      <c r="I21" s="219">
        <f>'Dane - 30 listopada 2021 r'!AK23</f>
        <v>0</v>
      </c>
      <c r="J21" s="219">
        <f>I21/'Dane - 30 listopada 2021 r'!$B$1</f>
        <v>0</v>
      </c>
      <c r="K21" s="220">
        <v>0</v>
      </c>
      <c r="L21" s="219">
        <f>'Dane - 30 listopada 2021 r'!AQ23</f>
        <v>0</v>
      </c>
      <c r="M21" s="219">
        <f>L21/'Dane - 30 listopada 2021 r'!$B$1</f>
        <v>0</v>
      </c>
      <c r="N21" s="220">
        <v>0</v>
      </c>
      <c r="O21" s="221">
        <f>'Dane - 30 listopada 2021 r'!X23</f>
        <v>0</v>
      </c>
    </row>
    <row r="22" spans="1:15" x14ac:dyDescent="0.25">
      <c r="A22" s="17" t="s">
        <v>73</v>
      </c>
      <c r="B22" s="18" t="s">
        <v>107</v>
      </c>
      <c r="C22" s="2" t="s">
        <v>108</v>
      </c>
      <c r="D22" s="219">
        <v>2350000</v>
      </c>
      <c r="E22" s="219">
        <v>1762500</v>
      </c>
      <c r="F22" s="219">
        <f>'Dane - 30 listopada 2021 r'!Z24</f>
        <v>6266889.1799999997</v>
      </c>
      <c r="G22" s="222">
        <f>F22/'Dane - 30 listopada 2021 r'!$B$1</f>
        <v>1334459.601379839</v>
      </c>
      <c r="H22" s="220">
        <f t="shared" si="0"/>
        <v>0.75714019936444765</v>
      </c>
      <c r="I22" s="219">
        <f>'Dane - 30 listopada 2021 r'!AK24</f>
        <v>3028922.6999999997</v>
      </c>
      <c r="J22" s="222">
        <f>I22/'Dane - 30 listopada 2021 r'!$B$1</f>
        <v>644973.10591542092</v>
      </c>
      <c r="K22" s="220">
        <f t="shared" si="3"/>
        <v>0.36594218775343029</v>
      </c>
      <c r="L22" s="219">
        <f>'Dane - 30 listopada 2021 r'!AQ24</f>
        <v>913053.63</v>
      </c>
      <c r="M22" s="222">
        <f>L22/'Dane - 30 listopada 2021 r'!$B$1</f>
        <v>194423.92359780247</v>
      </c>
      <c r="N22" s="220">
        <f t="shared" si="1"/>
        <v>0.11031144601293758</v>
      </c>
      <c r="O22" s="223">
        <f>'Dane - 30 listopada 2021 r'!X24</f>
        <v>55</v>
      </c>
    </row>
    <row r="23" spans="1:15" ht="11" thickBot="1" x14ac:dyDescent="0.3">
      <c r="A23" s="21" t="s">
        <v>73</v>
      </c>
      <c r="B23" s="22" t="s">
        <v>109</v>
      </c>
      <c r="C23" s="3" t="s">
        <v>110</v>
      </c>
      <c r="D23" s="224">
        <v>1504000</v>
      </c>
      <c r="E23" s="224">
        <v>1128000</v>
      </c>
      <c r="F23" s="219">
        <f>'Dane - 30 listopada 2021 r'!Z25</f>
        <v>4256596.2200000007</v>
      </c>
      <c r="G23" s="219">
        <f>F23/'Dane - 30 listopada 2021 r'!$B$1</f>
        <v>906391.59746177774</v>
      </c>
      <c r="H23" s="225">
        <f t="shared" si="0"/>
        <v>0.80353865023207249</v>
      </c>
      <c r="I23" s="219">
        <f>'Dane - 30 listopada 2021 r'!AK25</f>
        <v>1343337.71</v>
      </c>
      <c r="J23" s="219">
        <f>I23/'Dane - 30 listopada 2021 r'!$B$1</f>
        <v>286047.80673736212</v>
      </c>
      <c r="K23" s="225">
        <f t="shared" si="3"/>
        <v>0.25358848115014371</v>
      </c>
      <c r="L23" s="219">
        <f>'Dane - 30 listopada 2021 r'!AQ25</f>
        <v>862316.21</v>
      </c>
      <c r="M23" s="219">
        <f>L23/'Dane - 30 listopada 2021 r'!$B$1</f>
        <v>183619.99276010389</v>
      </c>
      <c r="N23" s="225">
        <f t="shared" si="1"/>
        <v>0.16278368152491479</v>
      </c>
      <c r="O23" s="221">
        <f>'Dane - 30 listopada 2021 r'!X25</f>
        <v>13</v>
      </c>
    </row>
    <row r="24" spans="1:15" ht="30.5" thickBot="1" x14ac:dyDescent="0.3">
      <c r="A24" s="258" t="s">
        <v>73</v>
      </c>
      <c r="B24" s="258"/>
      <c r="C24" s="43" t="s">
        <v>14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628469022.66999984</v>
      </c>
      <c r="G24" s="44">
        <f t="shared" si="4"/>
        <v>133825012.2801414</v>
      </c>
      <c r="H24" s="45">
        <f>G24/E24</f>
        <v>0.79538730371634447</v>
      </c>
      <c r="I24" s="44">
        <f t="shared" si="4"/>
        <v>485262788.23000002</v>
      </c>
      <c r="J24" s="44">
        <f t="shared" si="4"/>
        <v>103330945.92010562</v>
      </c>
      <c r="K24" s="45">
        <f t="shared" si="3"/>
        <v>0.61414619782589253</v>
      </c>
      <c r="L24" s="44">
        <f t="shared" si="4"/>
        <v>408095452.13</v>
      </c>
      <c r="M24" s="44">
        <f t="shared" si="4"/>
        <v>86899078.431497812</v>
      </c>
      <c r="N24" s="45">
        <f t="shared" si="1"/>
        <v>0.5164835968359619</v>
      </c>
      <c r="O24" s="46">
        <f t="shared" si="4"/>
        <v>5282</v>
      </c>
    </row>
    <row r="25" spans="1:15" x14ac:dyDescent="0.25">
      <c r="A25" s="25" t="s">
        <v>111</v>
      </c>
      <c r="B25" s="26" t="s">
        <v>112</v>
      </c>
      <c r="C25" s="4" t="s">
        <v>113</v>
      </c>
      <c r="D25" s="226">
        <v>20064000</v>
      </c>
      <c r="E25" s="226">
        <v>15048000</v>
      </c>
      <c r="F25" s="226">
        <f>'Dane - 30 listopada 2021 r'!Z27</f>
        <v>45053400.019999996</v>
      </c>
      <c r="G25" s="226">
        <f>F25/'Dane - 30 listopada 2021 r'!$B$1</f>
        <v>9593586.3080788702</v>
      </c>
      <c r="H25" s="227">
        <f t="shared" si="0"/>
        <v>0.63753231712379521</v>
      </c>
      <c r="I25" s="226">
        <f>'Dane - 30 listopada 2021 r'!AK27</f>
        <v>22823523.299999997</v>
      </c>
      <c r="J25" s="226">
        <f>I25/'Dane - 30 listopada 2021 r'!$B$1</f>
        <v>4859998.1474383539</v>
      </c>
      <c r="K25" s="227">
        <f t="shared" si="3"/>
        <v>0.32296638406687628</v>
      </c>
      <c r="L25" s="226">
        <f>'Dane - 30 listopada 2021 r'!AQ27</f>
        <v>7233484.8799999999</v>
      </c>
      <c r="M25" s="226">
        <f>L25/'Dane - 30 listopada 2021 r'!$B$1</f>
        <v>1540284.6727141093</v>
      </c>
      <c r="N25" s="227">
        <f t="shared" si="1"/>
        <v>0.102358098931028</v>
      </c>
      <c r="O25" s="228">
        <f>'Dane - 30 listopada 2021 r'!X27</f>
        <v>11</v>
      </c>
    </row>
    <row r="26" spans="1:15" x14ac:dyDescent="0.25">
      <c r="A26" s="17" t="s">
        <v>111</v>
      </c>
      <c r="B26" s="18" t="s">
        <v>114</v>
      </c>
      <c r="C26" s="2" t="s">
        <v>115</v>
      </c>
      <c r="D26" s="219">
        <v>4000000</v>
      </c>
      <c r="E26" s="219">
        <v>3000000</v>
      </c>
      <c r="F26" s="226">
        <f>'Dane - 30 listopada 2021 r'!Z28</f>
        <v>6363905.3300000001</v>
      </c>
      <c r="G26" s="226">
        <f>F26/'Dane - 30 listopada 2021 r'!$B$1</f>
        <v>1355118.0379881605</v>
      </c>
      <c r="H26" s="220">
        <f t="shared" si="0"/>
        <v>0.45170601266272015</v>
      </c>
      <c r="I26" s="226">
        <f>'Dane - 30 listopada 2021 r'!AK28</f>
        <v>2840734.27</v>
      </c>
      <c r="J26" s="226">
        <f>I26/'Dane - 30 listopada 2021 r'!$B$1</f>
        <v>604900.61539116735</v>
      </c>
      <c r="K26" s="220">
        <f t="shared" si="3"/>
        <v>0.20163353846372245</v>
      </c>
      <c r="L26" s="226">
        <f>'Dane - 30 listopada 2021 r'!AQ28</f>
        <v>1032757.6</v>
      </c>
      <c r="M26" s="226">
        <f>L26/'Dane - 30 listopada 2021 r'!$B$1</f>
        <v>219913.4619479579</v>
      </c>
      <c r="N26" s="220">
        <f t="shared" si="1"/>
        <v>7.3304487315985961E-2</v>
      </c>
      <c r="O26" s="228">
        <f>'Dane - 30 listopada 2021 r'!X28</f>
        <v>12</v>
      </c>
    </row>
    <row r="27" spans="1:15" x14ac:dyDescent="0.25">
      <c r="A27" s="37" t="s">
        <v>111</v>
      </c>
      <c r="B27" s="38" t="s">
        <v>116</v>
      </c>
      <c r="C27" s="39" t="s">
        <v>117</v>
      </c>
      <c r="D27" s="40">
        <v>121826600</v>
      </c>
      <c r="E27" s="40">
        <v>91369950</v>
      </c>
      <c r="F27" s="40">
        <f>SUM(F28:F30)</f>
        <v>287818674.28000009</v>
      </c>
      <c r="G27" s="40">
        <f t="shared" ref="G27:O27" si="5">SUM(G28:G30)</f>
        <v>61287567.454537719</v>
      </c>
      <c r="H27" s="41">
        <f t="shared" si="0"/>
        <v>0.67076284330392777</v>
      </c>
      <c r="I27" s="40">
        <f t="shared" si="5"/>
        <v>181675497.19999999</v>
      </c>
      <c r="J27" s="40">
        <f t="shared" si="5"/>
        <v>38685638.856948167</v>
      </c>
      <c r="K27" s="41">
        <f t="shared" si="3"/>
        <v>0.42339564437704263</v>
      </c>
      <c r="L27" s="40">
        <f t="shared" si="5"/>
        <v>111545403.92</v>
      </c>
      <c r="M27" s="40">
        <f t="shared" si="5"/>
        <v>23752268.625697374</v>
      </c>
      <c r="N27" s="41">
        <f t="shared" si="1"/>
        <v>0.25995711528459164</v>
      </c>
      <c r="O27" s="42">
        <f t="shared" si="5"/>
        <v>697</v>
      </c>
    </row>
    <row r="28" spans="1:15" x14ac:dyDescent="0.25">
      <c r="A28" s="17" t="s">
        <v>111</v>
      </c>
      <c r="B28" s="18" t="s">
        <v>118</v>
      </c>
      <c r="C28" s="2" t="s">
        <v>119</v>
      </c>
      <c r="D28" s="219">
        <v>71561659</v>
      </c>
      <c r="E28" s="219">
        <v>53671244</v>
      </c>
      <c r="F28" s="219">
        <f>'Dane - 30 listopada 2021 r'!Z30</f>
        <v>189619000.76000005</v>
      </c>
      <c r="G28" s="219">
        <f>F28/'Dane - 30 listopada 2021 r'!$B$1</f>
        <v>40377113.572675787</v>
      </c>
      <c r="H28" s="220">
        <f t="shared" si="0"/>
        <v>0.75230441039666951</v>
      </c>
      <c r="I28" s="219">
        <f>'Dane - 30 listopada 2021 r'!AK30</f>
        <v>134050784.03999999</v>
      </c>
      <c r="J28" s="219">
        <f>I28/'Dane - 30 listopada 2021 r'!$B$1</f>
        <v>28544521.962437712</v>
      </c>
      <c r="K28" s="220">
        <f t="shared" si="3"/>
        <v>0.53184014073602826</v>
      </c>
      <c r="L28" s="219">
        <f>'Dane - 30 listopada 2021 r'!AQ30</f>
        <v>95821792.450000003</v>
      </c>
      <c r="M28" s="219">
        <f>L28/'Dane - 30 listopada 2021 r'!$B$1</f>
        <v>20404112.356799114</v>
      </c>
      <c r="N28" s="220">
        <f t="shared" si="1"/>
        <v>0.38016842607186663</v>
      </c>
      <c r="O28" s="221">
        <f>'Dane - 30 listopada 2021 r'!X30</f>
        <v>496</v>
      </c>
    </row>
    <row r="29" spans="1:15" x14ac:dyDescent="0.25">
      <c r="A29" s="17" t="s">
        <v>111</v>
      </c>
      <c r="B29" s="18" t="s">
        <v>120</v>
      </c>
      <c r="C29" s="2" t="s">
        <v>121</v>
      </c>
      <c r="D29" s="219">
        <v>10462000</v>
      </c>
      <c r="E29" s="219">
        <v>7846500</v>
      </c>
      <c r="F29" s="219">
        <f>'Dane - 30 listopada 2021 r'!Z31</f>
        <v>18294367.900000002</v>
      </c>
      <c r="G29" s="219">
        <f>F29/'Dane - 30 listopada 2021 r'!$B$1</f>
        <v>3895568.3105489546</v>
      </c>
      <c r="H29" s="220">
        <f t="shared" si="0"/>
        <v>0.49647209718332436</v>
      </c>
      <c r="I29" s="219">
        <f>'Dane - 30 listopada 2021 r'!AK31</f>
        <v>10183503.969999999</v>
      </c>
      <c r="J29" s="219">
        <f>I29/'Dane - 30 listopada 2021 r'!$B$1</f>
        <v>2168456.1922405344</v>
      </c>
      <c r="K29" s="220">
        <f t="shared" si="3"/>
        <v>0.27635967529988331</v>
      </c>
      <c r="L29" s="219">
        <f>'Dane - 30 listopada 2021 r'!AQ31</f>
        <v>5602831.1999999993</v>
      </c>
      <c r="M29" s="219">
        <f>L29/'Dane - 30 listopada 2021 r'!$B$1</f>
        <v>1193056.3434266001</v>
      </c>
      <c r="N29" s="220">
        <f t="shared" si="1"/>
        <v>0.15204949256695344</v>
      </c>
      <c r="O29" s="221">
        <f>'Dane - 30 listopada 2021 r'!X31</f>
        <v>157</v>
      </c>
    </row>
    <row r="30" spans="1:15" x14ac:dyDescent="0.25">
      <c r="A30" s="17" t="s">
        <v>111</v>
      </c>
      <c r="B30" s="18" t="s">
        <v>122</v>
      </c>
      <c r="C30" s="2" t="s">
        <v>123</v>
      </c>
      <c r="D30" s="219">
        <v>39802941</v>
      </c>
      <c r="E30" s="219">
        <v>29852206</v>
      </c>
      <c r="F30" s="219">
        <f>'Dane - 30 listopada 2021 r'!Z32</f>
        <v>79905305.620000005</v>
      </c>
      <c r="G30" s="219">
        <f>F30/'Dane - 30 listopada 2021 r'!$B$1</f>
        <v>17014885.571312975</v>
      </c>
      <c r="H30" s="220">
        <f t="shared" si="0"/>
        <v>0.56997079449716292</v>
      </c>
      <c r="I30" s="219">
        <f>'Dane - 30 listopada 2021 r'!AK32</f>
        <v>37441209.189999998</v>
      </c>
      <c r="J30" s="219">
        <f>I30/'Dane - 30 listopada 2021 r'!$B$1</f>
        <v>7972660.7022699192</v>
      </c>
      <c r="K30" s="220">
        <f t="shared" si="3"/>
        <v>0.26707107348347786</v>
      </c>
      <c r="L30" s="219">
        <f>'Dane - 30 listopada 2021 r'!AQ32</f>
        <v>10120780.27</v>
      </c>
      <c r="M30" s="219">
        <f>L30/'Dane - 30 listopada 2021 r'!$B$1</f>
        <v>2155099.9254716579</v>
      </c>
      <c r="N30" s="220">
        <f t="shared" si="1"/>
        <v>7.2192317226795838E-2</v>
      </c>
      <c r="O30" s="221">
        <f>'Dane - 30 listopada 2021 r'!X32</f>
        <v>44</v>
      </c>
    </row>
    <row r="31" spans="1:15" x14ac:dyDescent="0.25">
      <c r="A31" s="17" t="s">
        <v>111</v>
      </c>
      <c r="B31" s="18" t="s">
        <v>124</v>
      </c>
      <c r="C31" s="2" t="s">
        <v>125</v>
      </c>
      <c r="D31" s="219">
        <v>0</v>
      </c>
      <c r="E31" s="219">
        <v>0</v>
      </c>
      <c r="F31" s="219">
        <f>'Dane - 30 listopada 2021 r'!Z33</f>
        <v>0</v>
      </c>
      <c r="G31" s="219">
        <f>F31/'Dane - 30 listopada 2021 r'!$B$1</f>
        <v>0</v>
      </c>
      <c r="H31" s="220">
        <v>0</v>
      </c>
      <c r="I31" s="219">
        <f>'Dane - 30 listopada 2021 r'!AK33</f>
        <v>0</v>
      </c>
      <c r="J31" s="219">
        <f>I31/'Dane - 30 listopada 2021 r'!$B$1</f>
        <v>0</v>
      </c>
      <c r="K31" s="220">
        <v>0</v>
      </c>
      <c r="L31" s="219">
        <f>'Dane - 30 listopada 2021 r'!AQ33</f>
        <v>0</v>
      </c>
      <c r="M31" s="219">
        <f>L31/'Dane - 30 listopada 2021 r'!$B$1</f>
        <v>0</v>
      </c>
      <c r="N31" s="220">
        <v>0</v>
      </c>
      <c r="O31" s="221">
        <f>'Dane - 30 listopada 2021 r'!X33</f>
        <v>0</v>
      </c>
    </row>
    <row r="32" spans="1:15" x14ac:dyDescent="0.25">
      <c r="A32" s="17" t="s">
        <v>111</v>
      </c>
      <c r="B32" s="18" t="s">
        <v>126</v>
      </c>
      <c r="C32" s="2" t="s">
        <v>127</v>
      </c>
      <c r="D32" s="219">
        <v>48674168</v>
      </c>
      <c r="E32" s="219">
        <v>36505626</v>
      </c>
      <c r="F32" s="219">
        <f>'Dane - 30 listopada 2021 r'!Z34</f>
        <v>157048981.88999996</v>
      </c>
      <c r="G32" s="219">
        <f>F32/'Dane - 30 listopada 2021 r'!$B$1</f>
        <v>33441714.980196744</v>
      </c>
      <c r="H32" s="220">
        <f t="shared" si="0"/>
        <v>0.91607016902536464</v>
      </c>
      <c r="I32" s="219">
        <f>'Dane - 30 listopada 2021 r'!AK34</f>
        <v>157646523.12000003</v>
      </c>
      <c r="J32" s="219">
        <f>I32/'Dane - 30 listopada 2021 r'!$B$1</f>
        <v>33568954.286444366</v>
      </c>
      <c r="K32" s="220">
        <f t="shared" si="3"/>
        <v>0.91955564017569147</v>
      </c>
      <c r="L32" s="219">
        <f>'Dane - 30 listopada 2021 r'!AQ34</f>
        <v>157646523.12000003</v>
      </c>
      <c r="M32" s="219">
        <f>L32/'Dane - 30 listopada 2021 r'!$B$1</f>
        <v>33568954.286444366</v>
      </c>
      <c r="N32" s="220">
        <f t="shared" si="1"/>
        <v>0.91955564017569147</v>
      </c>
      <c r="O32" s="221">
        <f>'Dane - 30 listopada 2021 r'!X34</f>
        <v>905</v>
      </c>
    </row>
    <row r="33" spans="1:15" x14ac:dyDescent="0.25">
      <c r="A33" s="17" t="s">
        <v>111</v>
      </c>
      <c r="B33" s="18" t="s">
        <v>128</v>
      </c>
      <c r="C33" s="2" t="s">
        <v>129</v>
      </c>
      <c r="D33" s="219">
        <v>1880000</v>
      </c>
      <c r="E33" s="219">
        <v>1410000</v>
      </c>
      <c r="F33" s="219">
        <f>'Dane - 30 listopada 2021 r'!Z35</f>
        <v>5595105.1699999999</v>
      </c>
      <c r="G33" s="219">
        <f>F33/'Dane - 30 listopada 2021 r'!$B$1</f>
        <v>1191411.1771219284</v>
      </c>
      <c r="H33" s="220">
        <f t="shared" si="0"/>
        <v>0.84497246604392084</v>
      </c>
      <c r="I33" s="219">
        <f>'Dane - 30 listopada 2021 r'!AK35</f>
        <v>3765576.01</v>
      </c>
      <c r="J33" s="219">
        <f>I33/'Dane - 30 listopada 2021 r'!$B$1</f>
        <v>801834.67697287165</v>
      </c>
      <c r="K33" s="220">
        <f t="shared" si="3"/>
        <v>0.56867707586728489</v>
      </c>
      <c r="L33" s="219">
        <f>'Dane - 30 listopada 2021 r'!AQ35</f>
        <v>2271216.96</v>
      </c>
      <c r="M33" s="219">
        <f>L33/'Dane - 30 listopada 2021 r'!$B$1</f>
        <v>483628.66998850129</v>
      </c>
      <c r="N33" s="220">
        <f t="shared" si="1"/>
        <v>0.34299905672943354</v>
      </c>
      <c r="O33" s="221">
        <f>'Dane - 30 listopada 2021 r'!X35</f>
        <v>11</v>
      </c>
    </row>
    <row r="34" spans="1:15" x14ac:dyDescent="0.25">
      <c r="A34" s="21" t="s">
        <v>111</v>
      </c>
      <c r="B34" s="22" t="s">
        <v>130</v>
      </c>
      <c r="C34" s="3" t="s">
        <v>131</v>
      </c>
      <c r="D34" s="219">
        <v>0</v>
      </c>
      <c r="E34" s="219">
        <v>0</v>
      </c>
      <c r="F34" s="219">
        <f>'Dane - 30 listopada 2021 r'!Z36</f>
        <v>0</v>
      </c>
      <c r="G34" s="219">
        <f>F34/'Dane - 30 listopada 2021 r'!$B$1</f>
        <v>0</v>
      </c>
      <c r="H34" s="225">
        <v>0</v>
      </c>
      <c r="I34" s="219">
        <f>'Dane - 30 listopada 2021 r'!AK36</f>
        <v>0</v>
      </c>
      <c r="J34" s="219">
        <f>I34/'Dane - 30 listopada 2021 r'!$B$1</f>
        <v>0</v>
      </c>
      <c r="K34" s="225">
        <v>0</v>
      </c>
      <c r="L34" s="219">
        <f>'Dane - 30 listopada 2021 r'!AQ36</f>
        <v>0</v>
      </c>
      <c r="M34" s="219">
        <f>L34/'Dane - 30 listopada 2021 r'!$B$1</f>
        <v>0</v>
      </c>
      <c r="N34" s="225">
        <v>0</v>
      </c>
      <c r="O34" s="221">
        <f>'Dane - 30 listopada 2021 r'!X36</f>
        <v>0</v>
      </c>
    </row>
    <row r="35" spans="1:15" ht="11" thickBot="1" x14ac:dyDescent="0.3">
      <c r="A35" s="206" t="s">
        <v>111</v>
      </c>
      <c r="B35" s="22" t="s">
        <v>228</v>
      </c>
      <c r="C35" s="3" t="s">
        <v>229</v>
      </c>
      <c r="D35" s="229">
        <v>14000000</v>
      </c>
      <c r="E35" s="229">
        <v>10500000</v>
      </c>
      <c r="F35" s="219">
        <f>'Dane - 30 listopada 2021 r'!Z37</f>
        <v>43620907.410000004</v>
      </c>
      <c r="G35" s="219">
        <f>F35/'Dane - 30 listopada 2021 r'!$B$1</f>
        <v>9288554.0245304722</v>
      </c>
      <c r="H35" s="225">
        <f t="shared" si="0"/>
        <v>0.88462419281242588</v>
      </c>
      <c r="I35" s="219">
        <f>'Dane - 30 listopada 2021 r'!AK37</f>
        <v>43620904.719999991</v>
      </c>
      <c r="J35" s="219">
        <f>I35/'Dane - 30 listopada 2021 r'!$B$1</f>
        <v>9288553.4517269265</v>
      </c>
      <c r="K35" s="225">
        <f t="shared" si="3"/>
        <v>0.88462413825970732</v>
      </c>
      <c r="L35" s="219">
        <f>'Dane - 30 listopada 2021 r'!AQ37</f>
        <v>43620904.719999991</v>
      </c>
      <c r="M35" s="219">
        <f>L35/'Dane - 30 listopada 2021 r'!$B$1</f>
        <v>9288553.4517269265</v>
      </c>
      <c r="N35" s="225">
        <f t="shared" si="1"/>
        <v>0.88462413825970732</v>
      </c>
      <c r="O35" s="221">
        <f>'Dane - 30 listopada 2021 r'!X37</f>
        <v>712</v>
      </c>
    </row>
    <row r="36" spans="1:15" ht="20.5" thickBot="1" x14ac:dyDescent="0.3">
      <c r="A36" s="258" t="s">
        <v>111</v>
      </c>
      <c r="B36" s="258"/>
      <c r="C36" s="43" t="s">
        <v>34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545500974.10000002</v>
      </c>
      <c r="G36" s="44">
        <f t="shared" si="6"/>
        <v>116157951.98245388</v>
      </c>
      <c r="H36" s="45">
        <f t="shared" si="0"/>
        <v>0.73595210174072134</v>
      </c>
      <c r="I36" s="44">
        <f>SUM(I31:I34)+SUM(I25:I27)+I35</f>
        <v>412372758.61999995</v>
      </c>
      <c r="J36" s="44">
        <f>SUM(J31:J34)+SUM(J25:J27)+J35</f>
        <v>87809880.034921855</v>
      </c>
      <c r="K36" s="45">
        <f t="shared" si="3"/>
        <v>0.55634474146946944</v>
      </c>
      <c r="L36" s="44">
        <f>SUM(L31:L34)+SUM(L25:L27)+L35</f>
        <v>323350291.19999999</v>
      </c>
      <c r="M36" s="44">
        <f>SUM(M31:M34)+SUM(M25:M27)+M35</f>
        <v>68853603.168519229</v>
      </c>
      <c r="N36" s="45">
        <f t="shared" si="1"/>
        <v>0.43624179920069245</v>
      </c>
      <c r="O36" s="46">
        <f>SUM(O31:O34)+SUM(O25:O27)+O35</f>
        <v>2348</v>
      </c>
    </row>
    <row r="37" spans="1:15" x14ac:dyDescent="0.25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60407951.619999997</v>
      </c>
      <c r="G37" s="34">
        <f t="shared" si="7"/>
        <v>12863155.662024615</v>
      </c>
      <c r="H37" s="35">
        <f t="shared" si="0"/>
        <v>0.79436382509958081</v>
      </c>
      <c r="I37" s="34">
        <f t="shared" si="7"/>
        <v>21239703.400000002</v>
      </c>
      <c r="J37" s="34">
        <f t="shared" si="7"/>
        <v>4522742.5152250761</v>
      </c>
      <c r="K37" s="35">
        <f t="shared" si="3"/>
        <v>0.27930183997860536</v>
      </c>
      <c r="L37" s="34">
        <f t="shared" si="7"/>
        <v>21239703.399999999</v>
      </c>
      <c r="M37" s="34">
        <f t="shared" si="7"/>
        <v>4522742.5152250752</v>
      </c>
      <c r="N37" s="35">
        <f t="shared" si="1"/>
        <v>0.2793018399786053</v>
      </c>
      <c r="O37" s="36">
        <f t="shared" si="7"/>
        <v>54</v>
      </c>
    </row>
    <row r="38" spans="1:15" x14ac:dyDescent="0.25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- 30 listopada 2021 r'!Z40</f>
        <v>28057570.619999997</v>
      </c>
      <c r="G38" s="19">
        <f>F38/'Dane - 30 listopada 2021 r'!$B$1</f>
        <v>5974526.3447042285</v>
      </c>
      <c r="H38" s="16">
        <f t="shared" si="0"/>
        <v>0.72922061126399251</v>
      </c>
      <c r="I38" s="19">
        <f>'Dane - 30 listopada 2021 r'!AK40</f>
        <v>21230743.400000002</v>
      </c>
      <c r="J38" s="19">
        <f>I38/'Dane - 30 listopada 2021 r'!$B$1</f>
        <v>4520834.5896682432</v>
      </c>
      <c r="K38" s="16">
        <f t="shared" si="3"/>
        <v>0.55179031318916727</v>
      </c>
      <c r="L38" s="19">
        <f>'Dane - 30 listopada 2021 r'!AQ40</f>
        <v>21230743.399999999</v>
      </c>
      <c r="M38" s="19">
        <f>L38/'Dane - 30 listopada 2021 r'!$B$1</f>
        <v>4520834.5896682423</v>
      </c>
      <c r="N38" s="16">
        <f t="shared" si="1"/>
        <v>0.55179031318916716</v>
      </c>
      <c r="O38" s="20">
        <f>'Dane - 30 listopada 2021 r'!X40</f>
        <v>51</v>
      </c>
    </row>
    <row r="39" spans="1:15" x14ac:dyDescent="0.25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- 30 listopada 2021 r'!Z41</f>
        <v>32350381</v>
      </c>
      <c r="G39" s="19">
        <f>F39/'Dane - 30 listopada 2021 r'!$B$1</f>
        <v>6888629.3173203869</v>
      </c>
      <c r="H39" s="16">
        <f t="shared" si="0"/>
        <v>0.86107887993476839</v>
      </c>
      <c r="I39" s="19">
        <f>'Dane - 30 listopada 2021 r'!AK41</f>
        <v>8960</v>
      </c>
      <c r="J39" s="19">
        <f>I39/'Dane - 30 listopada 2021 r'!$B$1</f>
        <v>1907.9255568331841</v>
      </c>
      <c r="K39" s="16">
        <f t="shared" si="3"/>
        <v>2.3849075422683659E-4</v>
      </c>
      <c r="L39" s="19">
        <f>'Dane - 30 listopada 2021 r'!AQ41</f>
        <v>8960</v>
      </c>
      <c r="M39" s="19">
        <f>L39/'Dane - 30 listopada 2021 r'!$B$1</f>
        <v>1907.9255568331841</v>
      </c>
      <c r="N39" s="16">
        <f t="shared" si="1"/>
        <v>2.3849075422683659E-4</v>
      </c>
      <c r="O39" s="20">
        <f>'Dane - 30 listopada 2021 r'!X41</f>
        <v>3</v>
      </c>
    </row>
    <row r="40" spans="1:15" ht="11" thickBot="1" x14ac:dyDescent="0.3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- 30 listopada 2021 r'!Z42</f>
        <v>32664050.289999999</v>
      </c>
      <c r="G40" s="19">
        <f>F40/'Dane - 30 listopada 2021 r'!$B$1</f>
        <v>6955421.4662918951</v>
      </c>
      <c r="H40" s="24">
        <f t="shared" si="0"/>
        <v>0.93558387136237575</v>
      </c>
      <c r="I40" s="19">
        <f>'Dane - 30 listopada 2021 r'!AK42</f>
        <v>30712741.120000001</v>
      </c>
      <c r="J40" s="19">
        <f>I40/'Dane - 30 listopada 2021 r'!$B$1</f>
        <v>6539913.3597376598</v>
      </c>
      <c r="K40" s="24">
        <f t="shared" si="3"/>
        <v>0.87969327080043591</v>
      </c>
      <c r="L40" s="19">
        <f>'Dane - 30 listopada 2021 r'!AQ42</f>
        <v>28128974.420000002</v>
      </c>
      <c r="M40" s="19">
        <f>L40/'Dane - 30 listopada 2021 r'!$B$1</f>
        <v>5989730.9356501</v>
      </c>
      <c r="N40" s="24">
        <f t="shared" si="1"/>
        <v>0.80568743164633549</v>
      </c>
      <c r="O40" s="20">
        <f>'Dane - 30 listopada 2021 r'!X42</f>
        <v>4</v>
      </c>
    </row>
    <row r="41" spans="1:15" ht="11" thickBot="1" x14ac:dyDescent="0.3">
      <c r="A41" s="258" t="s">
        <v>132</v>
      </c>
      <c r="B41" s="258"/>
      <c r="C41" s="43" t="s">
        <v>45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93072001.909999996</v>
      </c>
      <c r="G41" s="44">
        <f t="shared" si="8"/>
        <v>19818577.12831651</v>
      </c>
      <c r="H41" s="45">
        <f t="shared" si="0"/>
        <v>0.83879852607678373</v>
      </c>
      <c r="I41" s="44">
        <f t="shared" si="8"/>
        <v>51952444.520000003</v>
      </c>
      <c r="J41" s="44">
        <f t="shared" si="8"/>
        <v>11062655.874962736</v>
      </c>
      <c r="K41" s="45">
        <f t="shared" si="3"/>
        <v>0.4682142104518302</v>
      </c>
      <c r="L41" s="44">
        <f t="shared" si="8"/>
        <v>49368677.82</v>
      </c>
      <c r="M41" s="44">
        <f t="shared" si="8"/>
        <v>10512473.450875174</v>
      </c>
      <c r="N41" s="45">
        <f t="shared" si="1"/>
        <v>0.44492837093822435</v>
      </c>
      <c r="O41" s="46">
        <f t="shared" si="8"/>
        <v>58</v>
      </c>
    </row>
    <row r="42" spans="1:15" x14ac:dyDescent="0.25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- 30 listopada 2021 r'!Z44</f>
        <v>84839.35</v>
      </c>
      <c r="G42" s="226">
        <f>F42/'Dane - 30 listopada 2021 r'!$B$1</f>
        <v>18065.531706486097</v>
      </c>
      <c r="H42" s="227">
        <f t="shared" si="0"/>
        <v>0.85014266854052223</v>
      </c>
      <c r="I42" s="226">
        <f>'Dane - 30 listopada 2021 r'!AK44</f>
        <v>84839.35</v>
      </c>
      <c r="J42" s="226">
        <f>I42/'Dane - 30 listopada 2021 r'!$B$1</f>
        <v>18065.531706486097</v>
      </c>
      <c r="K42" s="227">
        <f t="shared" si="3"/>
        <v>0.85014266854052223</v>
      </c>
      <c r="L42" s="226">
        <f>'Dane - 30 listopada 2021 r'!AQ44</f>
        <v>84839.35</v>
      </c>
      <c r="M42" s="226">
        <f>L42/'Dane - 30 listopada 2021 r'!$B$1</f>
        <v>18065.531706486097</v>
      </c>
      <c r="N42" s="227">
        <f t="shared" si="1"/>
        <v>0.85014266854052223</v>
      </c>
      <c r="O42" s="228">
        <f>'Dane - 30 listopada 2021 r'!X44</f>
        <v>5</v>
      </c>
    </row>
    <row r="43" spans="1:15" x14ac:dyDescent="0.25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- 30 listopada 2021 r'!Z45</f>
        <v>265640936.6295</v>
      </c>
      <c r="G43" s="226">
        <f>F43/'Dane - 30 listopada 2021 r'!$B$1</f>
        <v>56565081.689344577</v>
      </c>
      <c r="H43" s="220">
        <f t="shared" si="0"/>
        <v>0.73243145863924908</v>
      </c>
      <c r="I43" s="226">
        <f>'Dane - 30 listopada 2021 r'!AK45</f>
        <v>232708953.31999999</v>
      </c>
      <c r="J43" s="226">
        <f>I43/'Dane - 30 listopada 2021 r'!$B$1</f>
        <v>49552607.069545589</v>
      </c>
      <c r="K43" s="220">
        <f t="shared" si="3"/>
        <v>0.64163061718271475</v>
      </c>
      <c r="L43" s="226">
        <f>'Dane - 30 listopada 2021 r'!AQ45</f>
        <v>188054869.24000001</v>
      </c>
      <c r="M43" s="226">
        <f>L43/'Dane - 30 listopada 2021 r'!$B$1</f>
        <v>40044050.347089134</v>
      </c>
      <c r="N43" s="220">
        <f t="shared" si="1"/>
        <v>0.51850932288261786</v>
      </c>
      <c r="O43" s="228">
        <f>'Dane - 30 listopada 2021 r'!X45</f>
        <v>2246</v>
      </c>
    </row>
    <row r="44" spans="1:15" ht="11" thickBot="1" x14ac:dyDescent="0.3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- 30 listopada 2021 r'!Z46</f>
        <v>4533124.26</v>
      </c>
      <c r="G44" s="226">
        <f>F44/'Dane - 30 listopada 2021 r'!$B$1</f>
        <v>965274.95847706648</v>
      </c>
      <c r="H44" s="225">
        <f t="shared" si="0"/>
        <v>0.39405990554934123</v>
      </c>
      <c r="I44" s="226">
        <f>'Dane - 30 listopada 2021 r'!AK46</f>
        <v>4135308.18</v>
      </c>
      <c r="J44" s="226">
        <f>I44/'Dane - 30 listopada 2021 r'!$B$1</f>
        <v>880564.75022358506</v>
      </c>
      <c r="K44" s="225">
        <f t="shared" si="3"/>
        <v>0.35947815620395507</v>
      </c>
      <c r="L44" s="226">
        <f>'Dane - 30 listopada 2021 r'!AQ46</f>
        <v>2833074.2</v>
      </c>
      <c r="M44" s="226">
        <f>L44/'Dane - 30 listopada 2021 r'!$B$1</f>
        <v>603269.49448490271</v>
      </c>
      <c r="N44" s="225">
        <f t="shared" si="1"/>
        <v>0.24627627385318476</v>
      </c>
      <c r="O44" s="228">
        <f>'Dane - 30 listopada 2021 r'!X46</f>
        <v>78</v>
      </c>
    </row>
    <row r="45" spans="1:15" ht="11" thickBot="1" x14ac:dyDescent="0.3">
      <c r="A45" s="258" t="s">
        <v>139</v>
      </c>
      <c r="B45" s="258"/>
      <c r="C45" s="43" t="s">
        <v>50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270258900.23949999</v>
      </c>
      <c r="G45" s="44">
        <f t="shared" si="9"/>
        <v>57548422.179528132</v>
      </c>
      <c r="H45" s="45">
        <f t="shared" si="0"/>
        <v>0.7220630588437067</v>
      </c>
      <c r="I45" s="44">
        <f t="shared" si="9"/>
        <v>236929100.84999999</v>
      </c>
      <c r="J45" s="44">
        <f t="shared" si="9"/>
        <v>50451237.351475663</v>
      </c>
      <c r="K45" s="45">
        <f t="shared" si="3"/>
        <v>0.63301431011978937</v>
      </c>
      <c r="L45" s="44">
        <f t="shared" si="9"/>
        <v>190972782.78999999</v>
      </c>
      <c r="M45" s="44">
        <f>SUM(M42:M44)</f>
        <v>40665385.373280525</v>
      </c>
      <c r="N45" s="45">
        <f t="shared" si="1"/>
        <v>0.51023071423380295</v>
      </c>
      <c r="O45" s="46">
        <f t="shared" si="9"/>
        <v>2329</v>
      </c>
    </row>
    <row r="46" spans="1:15" x14ac:dyDescent="0.25">
      <c r="A46" s="25" t="s">
        <v>146</v>
      </c>
      <c r="B46" s="26" t="s">
        <v>147</v>
      </c>
      <c r="C46" s="4" t="s">
        <v>148</v>
      </c>
      <c r="D46" s="27">
        <v>23304480</v>
      </c>
      <c r="E46" s="27">
        <v>17478360</v>
      </c>
      <c r="F46" s="27">
        <f>'Dane - 30 listopada 2021 r'!Z48</f>
        <v>38607669.190000005</v>
      </c>
      <c r="G46" s="226">
        <f>F46/'Dane - 30 listopada 2021 r'!$B$1</f>
        <v>8221044.5019377377</v>
      </c>
      <c r="H46" s="227">
        <f t="shared" si="0"/>
        <v>0.47035559983532421</v>
      </c>
      <c r="I46" s="226">
        <f>'Dane - 30 listopada 2021 r'!AK48</f>
        <v>28295125.309999999</v>
      </c>
      <c r="J46" s="226">
        <f>I46/'Dane - 30 listopada 2021 r'!$B$1</f>
        <v>6025110.7938333116</v>
      </c>
      <c r="K46" s="227">
        <f t="shared" si="3"/>
        <v>0.344718314180124</v>
      </c>
      <c r="L46" s="226">
        <f>'Dane - 30 listopada 2021 r'!AQ48</f>
        <v>23221801.880000003</v>
      </c>
      <c r="M46" s="226">
        <f>L46/'Dane - 30 listopada 2021 r'!$B$1</f>
        <v>4944806.8395724203</v>
      </c>
      <c r="N46" s="227">
        <f t="shared" si="1"/>
        <v>0.28291022953940875</v>
      </c>
      <c r="O46" s="228">
        <f>'Dane - 30 listopada 2021 r'!X48</f>
        <v>39</v>
      </c>
    </row>
    <row r="47" spans="1:15" x14ac:dyDescent="0.25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- 30 listopada 2021 r'!Z49</f>
        <v>185755.13</v>
      </c>
      <c r="G47" s="226">
        <f>F47/'Dane - 30 listopada 2021 r'!$B$1</f>
        <v>39554.348196414125</v>
      </c>
      <c r="H47" s="220">
        <f t="shared" si="0"/>
        <v>1.5764972764634753E-2</v>
      </c>
      <c r="I47" s="226">
        <f>'Dane - 30 listopada 2021 r'!AK49</f>
        <v>185755.13</v>
      </c>
      <c r="J47" s="226">
        <f>I47/'Dane - 30 listopada 2021 r'!$B$1</f>
        <v>39554.348196414125</v>
      </c>
      <c r="K47" s="220">
        <f t="shared" si="3"/>
        <v>1.5764972764634753E-2</v>
      </c>
      <c r="L47" s="226">
        <f>'Dane - 30 listopada 2021 r'!AQ49</f>
        <v>185755.13</v>
      </c>
      <c r="M47" s="226">
        <f>L47/'Dane - 30 listopada 2021 r'!$B$1</f>
        <v>39554.348196414125</v>
      </c>
      <c r="N47" s="220">
        <f t="shared" si="1"/>
        <v>1.5764972764634753E-2</v>
      </c>
      <c r="O47" s="228">
        <f>'Dane - 30 listopada 2021 r'!X49</f>
        <v>2</v>
      </c>
    </row>
    <row r="48" spans="1:15" x14ac:dyDescent="0.25">
      <c r="A48" s="17" t="s">
        <v>146</v>
      </c>
      <c r="B48" s="18" t="s">
        <v>151</v>
      </c>
      <c r="C48" s="2" t="s">
        <v>152</v>
      </c>
      <c r="D48" s="19">
        <v>13160000</v>
      </c>
      <c r="E48" s="19">
        <v>9870000</v>
      </c>
      <c r="F48" s="27">
        <f>'Dane - 30 listopada 2021 r'!Z50</f>
        <v>51555834.130000003</v>
      </c>
      <c r="G48" s="226">
        <f>F48/'Dane - 30 listopada 2021 r'!$B$1</f>
        <v>10978202.404071378</v>
      </c>
      <c r="H48" s="220">
        <f t="shared" si="0"/>
        <v>1.1122798788319532</v>
      </c>
      <c r="I48" s="226">
        <f>'Dane - 30 listopada 2021 r'!AK50</f>
        <v>38031920.090000004</v>
      </c>
      <c r="J48" s="226">
        <f>I48/'Dane - 30 listopada 2021 r'!$B$1</f>
        <v>8098445.5708871009</v>
      </c>
      <c r="K48" s="220">
        <f t="shared" si="3"/>
        <v>0.8205112027241237</v>
      </c>
      <c r="L48" s="226">
        <f>'Dane - 30 listopada 2021 r'!AQ50</f>
        <v>20299997.469999999</v>
      </c>
      <c r="M48" s="226">
        <f>L48/'Dane - 30 listopada 2021 r'!$B$1</f>
        <v>4322643.3009667387</v>
      </c>
      <c r="N48" s="220">
        <f t="shared" si="1"/>
        <v>0.43795778125296236</v>
      </c>
      <c r="O48" s="228">
        <f>'Dane - 30 listopada 2021 r'!X50</f>
        <v>24</v>
      </c>
    </row>
    <row r="49" spans="1:15" ht="11" thickBot="1" x14ac:dyDescent="0.3">
      <c r="A49" s="21" t="s">
        <v>146</v>
      </c>
      <c r="B49" s="22" t="s">
        <v>153</v>
      </c>
      <c r="C49" s="3" t="s">
        <v>154</v>
      </c>
      <c r="D49" s="23">
        <v>53175520</v>
      </c>
      <c r="E49" s="23">
        <v>39881640</v>
      </c>
      <c r="F49" s="27">
        <f>'Dane - 30 listopada 2021 r'!Z51</f>
        <v>132984458.03000003</v>
      </c>
      <c r="G49" s="226">
        <f>F49/'Dane - 30 listopada 2021 r'!$B$1</f>
        <v>28317460.506366856</v>
      </c>
      <c r="H49" s="225">
        <f t="shared" si="0"/>
        <v>0.71003751366209755</v>
      </c>
      <c r="I49" s="226">
        <f>'Dane - 30 listopada 2021 r'!AK51</f>
        <v>111447674.19</v>
      </c>
      <c r="J49" s="226">
        <f>I49/'Dane - 30 listopada 2021 r'!$B$1</f>
        <v>23731458.240705248</v>
      </c>
      <c r="K49" s="225">
        <f t="shared" si="3"/>
        <v>0.59504720068445649</v>
      </c>
      <c r="L49" s="226">
        <f>'Dane - 30 listopada 2021 r'!AQ51</f>
        <v>105963596.90000001</v>
      </c>
      <c r="M49" s="226">
        <f>L49/'Dane - 30 listopada 2021 r'!$B$1</f>
        <v>22563689.131638348</v>
      </c>
      <c r="N49" s="225">
        <f t="shared" si="1"/>
        <v>0.5657663308639852</v>
      </c>
      <c r="O49" s="228">
        <f>'Dane - 30 listopada 2021 r'!X51</f>
        <v>200</v>
      </c>
    </row>
    <row r="50" spans="1:15" ht="11" thickBot="1" x14ac:dyDescent="0.3">
      <c r="A50" s="258" t="s">
        <v>146</v>
      </c>
      <c r="B50" s="258"/>
      <c r="C50" s="43" t="s">
        <v>54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223333716.48000005</v>
      </c>
      <c r="G50" s="44">
        <f t="shared" si="10"/>
        <v>47556261.760572389</v>
      </c>
      <c r="H50" s="45">
        <f t="shared" si="0"/>
        <v>0.68191772748013213</v>
      </c>
      <c r="I50" s="44">
        <f t="shared" si="10"/>
        <v>177960474.72</v>
      </c>
      <c r="J50" s="44">
        <f t="shared" si="10"/>
        <v>37894568.953622073</v>
      </c>
      <c r="K50" s="45">
        <f t="shared" si="3"/>
        <v>0.54337698944447288</v>
      </c>
      <c r="L50" s="44">
        <f t="shared" si="10"/>
        <v>149671151.38</v>
      </c>
      <c r="M50" s="44">
        <f t="shared" si="10"/>
        <v>31870693.62037392</v>
      </c>
      <c r="N50" s="45">
        <f t="shared" si="1"/>
        <v>0.4569995656142874</v>
      </c>
      <c r="O50" s="46">
        <f t="shared" si="10"/>
        <v>265</v>
      </c>
    </row>
    <row r="51" spans="1:15" x14ac:dyDescent="0.25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- 30 listopada 2021 r'!Z53</f>
        <v>845865.63</v>
      </c>
      <c r="G51" s="27">
        <f>F51/'Dane - 30 listopada 2021 r'!$B$1</f>
        <v>180117.03717899579</v>
      </c>
      <c r="H51" s="28">
        <f t="shared" si="0"/>
        <v>0.92369606134995486</v>
      </c>
      <c r="I51" s="27">
        <f>'Dane - 30 listopada 2021 r'!AK53</f>
        <v>0</v>
      </c>
      <c r="J51" s="27">
        <f>I51/'Dane - 30 listopada 2021 r'!$B$1</f>
        <v>0</v>
      </c>
      <c r="K51" s="28">
        <f t="shared" si="3"/>
        <v>0</v>
      </c>
      <c r="L51" s="27">
        <f>'Dane - 30 listopada 2021 r'!AQ53</f>
        <v>0</v>
      </c>
      <c r="M51" s="27">
        <f>L51/'Dane - 30 listopada 2021 r'!$B$1</f>
        <v>0</v>
      </c>
      <c r="N51" s="28">
        <f t="shared" si="1"/>
        <v>0</v>
      </c>
      <c r="O51" s="29">
        <f>'Dane - 30 listopada 2021 r'!X53</f>
        <v>1</v>
      </c>
    </row>
    <row r="52" spans="1:15" ht="20" x14ac:dyDescent="0.25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- 30 listopada 2021 r'!Z54</f>
        <v>0</v>
      </c>
      <c r="G52" s="27">
        <f>F52/'Dane - 30 listopada 2021 r'!$B$1</f>
        <v>0</v>
      </c>
      <c r="H52" s="16">
        <v>0</v>
      </c>
      <c r="I52" s="27">
        <f>'Dane - 30 listopada 2021 r'!AK54</f>
        <v>0</v>
      </c>
      <c r="J52" s="27">
        <f>I52/'Dane - 30 listopada 2021 r'!$B$1</f>
        <v>0</v>
      </c>
      <c r="K52" s="16">
        <v>0</v>
      </c>
      <c r="L52" s="27">
        <f>'Dane - 30 listopada 2021 r'!AQ54</f>
        <v>0</v>
      </c>
      <c r="M52" s="27">
        <f>L52/'Dane - 30 listopada 2021 r'!$B$1</f>
        <v>0</v>
      </c>
      <c r="N52" s="16">
        <v>0</v>
      </c>
      <c r="O52" s="29">
        <f>'Dane - 30 listopada 2021 r'!X54</f>
        <v>0</v>
      </c>
    </row>
    <row r="53" spans="1:15" ht="11" thickBot="1" x14ac:dyDescent="0.3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- 30 listopada 2021 r'!Z55</f>
        <v>0</v>
      </c>
      <c r="G53" s="27">
        <f>F53/'Dane - 30 listopada 2021 r'!$B$1</f>
        <v>0</v>
      </c>
      <c r="H53" s="24">
        <v>0</v>
      </c>
      <c r="I53" s="27">
        <f>'Dane - 30 listopada 2021 r'!AK55</f>
        <v>0</v>
      </c>
      <c r="J53" s="27">
        <f>I53/'Dane - 30 listopada 2021 r'!$B$1</f>
        <v>0</v>
      </c>
      <c r="K53" s="24">
        <v>0</v>
      </c>
      <c r="L53" s="27">
        <f>'Dane - 30 listopada 2021 r'!AQ55</f>
        <v>0</v>
      </c>
      <c r="M53" s="27">
        <f>L53/'Dane - 30 listopada 2021 r'!$B$1</f>
        <v>0</v>
      </c>
      <c r="N53" s="24">
        <v>0</v>
      </c>
      <c r="O53" s="29">
        <f>'Dane - 30 listopada 2021 r'!X55</f>
        <v>0</v>
      </c>
    </row>
    <row r="54" spans="1:15" ht="11" thickBot="1" x14ac:dyDescent="0.3">
      <c r="A54" s="258" t="s">
        <v>155</v>
      </c>
      <c r="B54" s="258"/>
      <c r="C54" s="43" t="s">
        <v>59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180117.03717899579</v>
      </c>
      <c r="H54" s="45">
        <f t="shared" si="0"/>
        <v>0.92369606134995486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58" t="s">
        <v>164</v>
      </c>
      <c r="B55" s="258"/>
      <c r="C55" s="43" t="s">
        <v>162</v>
      </c>
      <c r="D55" s="44">
        <v>42497556</v>
      </c>
      <c r="E55" s="44">
        <v>31873167</v>
      </c>
      <c r="F55" s="44">
        <f>'Dane - 30 listopada 2021 r'!Z57</f>
        <v>110474837.21000004</v>
      </c>
      <c r="G55" s="44">
        <f>F55/'Dane - 30 listopada 2021 r'!$B$1</f>
        <v>23524304.162940256</v>
      </c>
      <c r="H55" s="45">
        <f t="shared" si="0"/>
        <v>0.73805982828566286</v>
      </c>
      <c r="I55" s="44">
        <f>'Dane - 30 listopada 2021 r'!AK57-'Dane - 30 listopada 2021 r'!AM57</f>
        <v>102309240.66</v>
      </c>
      <c r="J55" s="44">
        <f>I55/'Dane - 30 listopada 2021 r'!B1</f>
        <v>21785537.383416377</v>
      </c>
      <c r="K55" s="45">
        <f t="shared" si="3"/>
        <v>0.68350714516120648</v>
      </c>
      <c r="L55" s="44">
        <f>'Dane - 30 listopada 2021 r'!AQ57</f>
        <v>102309240.66</v>
      </c>
      <c r="M55" s="44">
        <f>L55/'Dane - 30 listopada 2021 r'!$B$1</f>
        <v>21785537.383416377</v>
      </c>
      <c r="N55" s="45">
        <f t="shared" si="1"/>
        <v>0.68350714516120648</v>
      </c>
      <c r="O55" s="46">
        <f>'Dane - 30 listopada 2021 r'!X57</f>
        <v>146</v>
      </c>
    </row>
    <row r="56" spans="1:15" ht="24" customHeight="1" thickBot="1" x14ac:dyDescent="0.3">
      <c r="A56" s="30" t="s">
        <v>163</v>
      </c>
      <c r="B56" s="30"/>
      <c r="C56" s="5" t="s">
        <v>64</v>
      </c>
      <c r="D56" s="211">
        <f>D55+D54+D50+D45+D41+D36+D24</f>
        <v>710509513</v>
      </c>
      <c r="E56" s="211">
        <f t="shared" ref="E56:O56" si="12">E55+E54+E50+E45+E41+E36+E24</f>
        <v>531219456</v>
      </c>
      <c r="F56" s="211">
        <f t="shared" si="12"/>
        <v>1871955318.2394998</v>
      </c>
      <c r="G56" s="211">
        <f t="shared" si="12"/>
        <v>398610646.53113157</v>
      </c>
      <c r="H56" s="212">
        <f t="shared" si="0"/>
        <v>0.75036906504254908</v>
      </c>
      <c r="I56" s="211">
        <f t="shared" si="12"/>
        <v>1466786807.5999999</v>
      </c>
      <c r="J56" s="211">
        <f t="shared" si="12"/>
        <v>312334825.51850432</v>
      </c>
      <c r="K56" s="212">
        <f t="shared" si="3"/>
        <v>0.58795818186016202</v>
      </c>
      <c r="L56" s="211">
        <f t="shared" si="12"/>
        <v>1223767595.98</v>
      </c>
      <c r="M56" s="211">
        <f t="shared" si="12"/>
        <v>260586771.42796302</v>
      </c>
      <c r="N56" s="212">
        <f t="shared" si="1"/>
        <v>0.49054447928195427</v>
      </c>
      <c r="O56" s="213">
        <f t="shared" si="12"/>
        <v>10429</v>
      </c>
    </row>
    <row r="57" spans="1:15" x14ac:dyDescent="0.25">
      <c r="A57" s="6" t="s">
        <v>231</v>
      </c>
    </row>
    <row r="58" spans="1:15" x14ac:dyDescent="0.25">
      <c r="A58" s="6" t="s">
        <v>208</v>
      </c>
    </row>
    <row r="59" spans="1:15" x14ac:dyDescent="0.25">
      <c r="A59" s="6" t="s">
        <v>215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9" zoomScaleNormal="100" workbookViewId="0">
      <selection activeCell="K16" sqref="K16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6" customWidth="1"/>
  </cols>
  <sheetData>
    <row r="1" spans="1:13" ht="63" customHeight="1" thickTop="1" x14ac:dyDescent="0.35">
      <c r="A1" s="292" t="s">
        <v>185</v>
      </c>
      <c r="B1" s="295" t="s">
        <v>186</v>
      </c>
      <c r="C1" s="185" t="s">
        <v>202</v>
      </c>
      <c r="D1" s="185" t="s">
        <v>203</v>
      </c>
      <c r="E1" s="185" t="s">
        <v>204</v>
      </c>
      <c r="F1" s="185" t="s">
        <v>210</v>
      </c>
      <c r="G1" s="185" t="s">
        <v>205</v>
      </c>
      <c r="H1" s="185" t="s">
        <v>211</v>
      </c>
      <c r="I1" s="185" t="s">
        <v>206</v>
      </c>
      <c r="J1" s="185" t="s">
        <v>207</v>
      </c>
      <c r="K1" s="304" t="s">
        <v>214</v>
      </c>
      <c r="L1" s="307" t="s">
        <v>212</v>
      </c>
      <c r="M1" s="310" t="s">
        <v>213</v>
      </c>
    </row>
    <row r="2" spans="1:13" ht="15.5" x14ac:dyDescent="0.35">
      <c r="A2" s="293"/>
      <c r="B2" s="296"/>
      <c r="C2" s="186"/>
      <c r="D2" s="186"/>
      <c r="E2" s="186"/>
      <c r="F2" s="186"/>
      <c r="G2" s="186"/>
      <c r="H2" s="186"/>
      <c r="I2" s="186"/>
      <c r="J2" s="186"/>
      <c r="K2" s="305"/>
      <c r="L2" s="308"/>
      <c r="M2" s="311"/>
    </row>
    <row r="3" spans="1:13" ht="16" thickBot="1" x14ac:dyDescent="0.4">
      <c r="A3" s="294"/>
      <c r="B3" s="297"/>
      <c r="C3" s="187"/>
      <c r="D3" s="187"/>
      <c r="E3" s="187"/>
      <c r="F3" s="187"/>
      <c r="G3" s="187"/>
      <c r="H3" s="187"/>
      <c r="I3" s="187"/>
      <c r="J3" s="187"/>
      <c r="K3" s="306"/>
      <c r="L3" s="309"/>
      <c r="M3" s="312"/>
    </row>
    <row r="4" spans="1:13" ht="18" thickTop="1" thickBot="1" x14ac:dyDescent="0.4">
      <c r="A4" s="288" t="s">
        <v>187</v>
      </c>
      <c r="B4" s="289"/>
      <c r="C4" s="289"/>
      <c r="D4" s="289"/>
      <c r="E4" s="289"/>
      <c r="F4" s="289"/>
      <c r="G4" s="289"/>
      <c r="H4" s="289"/>
      <c r="I4" s="289"/>
      <c r="J4" s="289"/>
      <c r="K4" s="166"/>
      <c r="L4" s="166"/>
      <c r="M4" s="189"/>
    </row>
    <row r="5" spans="1:13" ht="32" thickTop="1" thickBot="1" x14ac:dyDescent="0.4">
      <c r="A5" s="81" t="s">
        <v>188</v>
      </c>
      <c r="B5" s="92" t="s">
        <v>97</v>
      </c>
      <c r="C5" s="92">
        <f>'Dane - 30 listopada 2021 r'!C17</f>
        <v>3969</v>
      </c>
      <c r="D5" s="93">
        <f>'Dane - 30 listopada 2021 r'!D17/'Dane - 30 listopada 2021 r'!$B$1</f>
        <v>74590115.625399262</v>
      </c>
      <c r="E5" s="92">
        <f>'Dane - 30 listopada 2021 r'!X17</f>
        <v>3848</v>
      </c>
      <c r="F5" s="93">
        <f>'Dane - 30 listopada 2021 r'!Y17/'Dane - 30 listopada 2021 r'!$B$1</f>
        <v>72163376.772709846</v>
      </c>
      <c r="G5" s="92">
        <f>'Dane - 30 listopada 2021 r'!AB17</f>
        <v>3866</v>
      </c>
      <c r="H5" s="93">
        <f>'Dane - 30 listopada 2021 r'!AD17/'Dane - 30 listopada 2021 r'!$B$1</f>
        <v>67513375.175673947</v>
      </c>
      <c r="I5" s="92">
        <f>'Dane - 30 listopada 2021 r'!AO17</f>
        <v>3849</v>
      </c>
      <c r="J5" s="93">
        <f>'Dane - 30 listopada 2021 r'!AP17/'Dane - 30 listopada 2021 r'!$B$1</f>
        <v>67248701.07746689</v>
      </c>
      <c r="K5" s="94">
        <v>3848</v>
      </c>
      <c r="L5" s="94">
        <f>G5</f>
        <v>3866</v>
      </c>
      <c r="M5" s="172">
        <f>L5/K5</f>
        <v>1.0046777546777548</v>
      </c>
    </row>
    <row r="6" spans="1:13" ht="43.5" customHeight="1" thickTop="1" thickBot="1" x14ac:dyDescent="0.4">
      <c r="A6" s="290" t="s">
        <v>189</v>
      </c>
      <c r="B6" s="92" t="s">
        <v>87</v>
      </c>
      <c r="C6" s="92">
        <f>'Dane - 30 listopada 2021 r'!C12</f>
        <v>13</v>
      </c>
      <c r="D6" s="93">
        <f>'Dane - 30 listopada 2021 r'!D12/'Dane - 30 listopada 2021 r'!$B$1</f>
        <v>6447107.3953409139</v>
      </c>
      <c r="E6" s="92">
        <f>'Dane - 30 listopada 2021 r'!X12</f>
        <v>11</v>
      </c>
      <c r="F6" s="93">
        <f>'Dane - 30 listopada 2021 r'!Y12/'Dane - 30 listopada 2021 r'!$B$1</f>
        <v>5339658.6218644865</v>
      </c>
      <c r="G6" s="92">
        <f>'Dane - 30 listopada 2021 r'!AB12</f>
        <v>9</v>
      </c>
      <c r="H6" s="93">
        <f>'Dane - 30 listopada 2021 r'!AD12/'Dane - 30 listopada 2021 r'!$B$1</f>
        <v>3724909.3522422384</v>
      </c>
      <c r="I6" s="92">
        <f>'Dane - 30 listopada 2021 r'!AO12</f>
        <v>8</v>
      </c>
      <c r="J6" s="93">
        <f>'Dane - 30 listopada 2021 r'!AP12/'Dane - 30 listopada 2021 r'!$B$1</f>
        <v>3038650.3875473784</v>
      </c>
      <c r="K6" s="298">
        <v>122</v>
      </c>
      <c r="L6" s="300">
        <f>G6+G7+G8</f>
        <v>361</v>
      </c>
      <c r="M6" s="303">
        <f>L6/K6</f>
        <v>2.959016393442623</v>
      </c>
    </row>
    <row r="7" spans="1:13" ht="39.75" customHeight="1" thickTop="1" thickBot="1" x14ac:dyDescent="0.4">
      <c r="A7" s="291"/>
      <c r="B7" s="92" t="s">
        <v>99</v>
      </c>
      <c r="C7" s="92">
        <f>'Dane - 30 listopada 2021 r'!C20</f>
        <v>708</v>
      </c>
      <c r="D7" s="93">
        <f>'Dane - 30 listopada 2021 r'!D20/'Dane - 30 listopada 2021 r'!$B$1</f>
        <v>38724998.848004766</v>
      </c>
      <c r="E7" s="92">
        <f>'Dane - 30 listopada 2021 r'!X20</f>
        <v>395</v>
      </c>
      <c r="F7" s="93">
        <f>'Dane - 30 listopada 2021 r'!Y20/'Dane - 30 listopada 2021 r'!$B$1</f>
        <v>18635795.204633534</v>
      </c>
      <c r="G7" s="92">
        <f>'Dane - 30 listopada 2021 r'!AB20</f>
        <v>347</v>
      </c>
      <c r="H7" s="93">
        <f>'Dane - 30 listopada 2021 r'!AD20/'Dane - 30 listopada 2021 r'!$B$1</f>
        <v>15898231.074059879</v>
      </c>
      <c r="I7" s="92">
        <f>'Dane - 30 listopada 2021 r'!AO20</f>
        <v>281</v>
      </c>
      <c r="J7" s="93">
        <f>'Dane - 30 listopada 2021 r'!AP20/'Dane - 30 listopada 2021 r'!$B$1</f>
        <v>11875206.601081723</v>
      </c>
      <c r="K7" s="299"/>
      <c r="L7" s="301"/>
      <c r="M7" s="303"/>
    </row>
    <row r="8" spans="1:13" ht="51" customHeight="1" thickTop="1" thickBot="1" x14ac:dyDescent="0.4">
      <c r="A8" s="291"/>
      <c r="B8" s="92" t="s">
        <v>101</v>
      </c>
      <c r="C8" s="92">
        <f>'Dane - 30 listopada 2021 r'!C21</f>
        <v>42</v>
      </c>
      <c r="D8" s="93">
        <f>'Dane - 30 listopada 2021 r'!D21/'Dane - 30 listopada 2021 r'!$B$1</f>
        <v>111258388.03926578</v>
      </c>
      <c r="E8" s="92">
        <f>'Dane - 30 listopada 2021 r'!X21</f>
        <v>12</v>
      </c>
      <c r="F8" s="93">
        <f>'Dane - 30 listopada 2021 r'!Y21/'Dane - 30 listopada 2021 r'!$B$1</f>
        <v>21391157.727524377</v>
      </c>
      <c r="G8" s="92">
        <f>'Dane - 30 listopada 2021 r'!AB21</f>
        <v>5</v>
      </c>
      <c r="H8" s="93">
        <f>'Dane - 30 listopada 2021 r'!AD21/'Dane - 30 listopada 2021 r'!$B$1</f>
        <v>680897.43196627055</v>
      </c>
      <c r="I8" s="92">
        <f>'Dane - 30 listopada 2021 r'!AO21</f>
        <v>3</v>
      </c>
      <c r="J8" s="93">
        <f>'Dane - 30 listopada 2021 r'!AP21/'Dane - 30 listopada 2021 r'!$B$1</f>
        <v>42431.470124781736</v>
      </c>
      <c r="K8" s="299"/>
      <c r="L8" s="302"/>
      <c r="M8" s="303"/>
    </row>
    <row r="9" spans="1:13" ht="16.5" thickTop="1" thickBot="1" x14ac:dyDescent="0.4">
      <c r="A9" s="282" t="s">
        <v>190</v>
      </c>
      <c r="B9" s="283"/>
      <c r="C9" s="184"/>
      <c r="D9" s="184"/>
      <c r="E9" s="184"/>
      <c r="F9" s="184"/>
      <c r="G9" s="184"/>
      <c r="H9" s="184"/>
      <c r="I9" s="184"/>
      <c r="J9" s="184"/>
      <c r="K9" s="167">
        <v>241568666</v>
      </c>
      <c r="L9" s="167">
        <f>'Dane - 30 listopada 2021 r'!AP4/'Dane - 30 listopada 2021 r'!$B$1</f>
        <v>130387313.83246028</v>
      </c>
      <c r="M9" s="172">
        <f>L9/K9</f>
        <v>0.5397525928816459</v>
      </c>
    </row>
    <row r="10" spans="1:13" ht="18" thickTop="1" thickBot="1" x14ac:dyDescent="0.4">
      <c r="A10" s="278" t="s">
        <v>209</v>
      </c>
      <c r="B10" s="279"/>
      <c r="C10" s="279"/>
      <c r="D10" s="279"/>
      <c r="E10" s="279"/>
      <c r="F10" s="279"/>
      <c r="G10" s="279"/>
      <c r="H10" s="279"/>
      <c r="I10" s="279"/>
      <c r="J10" s="279"/>
      <c r="K10" s="166"/>
      <c r="L10" s="166"/>
      <c r="M10" s="189"/>
    </row>
    <row r="11" spans="1:13" ht="15.5" thickTop="1" thickBot="1" x14ac:dyDescent="0.4">
      <c r="A11" s="280" t="s">
        <v>191</v>
      </c>
      <c r="B11" s="92" t="s">
        <v>118</v>
      </c>
      <c r="C11" s="92">
        <f>'Dane - 30 listopada 2021 r'!C30</f>
        <v>931</v>
      </c>
      <c r="D11" s="93">
        <f>'Dane - 30 listopada 2021 r'!D30/'Dane - 30 listopada 2021 r'!$B$1</f>
        <v>118827304.93377623</v>
      </c>
      <c r="E11" s="92">
        <f>'Dane - 30 listopada 2021 r'!X30</f>
        <v>496</v>
      </c>
      <c r="F11" s="93">
        <f>'Dane - 30 listopada 2021 r'!Y30/'Dane - 30 listopada 2021 r'!$B$1</f>
        <v>53836151.795068361</v>
      </c>
      <c r="G11" s="92">
        <f>'Dane - 30 listopada 2021 r'!AB30</f>
        <v>370</v>
      </c>
      <c r="H11" s="93">
        <f>'Dane - 30 listopada 2021 r'!AD30/'Dane - 30 listopada 2021 r'!$B$1</f>
        <v>34606160.962054424</v>
      </c>
      <c r="I11" s="92">
        <f>'Dane - 30 listopada 2021 r'!AO30</f>
        <v>319</v>
      </c>
      <c r="J11" s="93">
        <f>'Dane - 30 listopada 2021 r'!AP30/'Dane - 30 listopada 2021 r'!$B$1</f>
        <v>27205483.469613731</v>
      </c>
      <c r="K11" s="298">
        <v>560</v>
      </c>
      <c r="L11" s="300">
        <f>G11+G12+G13</f>
        <v>486</v>
      </c>
      <c r="M11" s="303">
        <f>L11/K11</f>
        <v>0.86785714285714288</v>
      </c>
    </row>
    <row r="12" spans="1:13" ht="15.5" thickTop="1" thickBot="1" x14ac:dyDescent="0.4">
      <c r="A12" s="281"/>
      <c r="B12" s="92" t="s">
        <v>120</v>
      </c>
      <c r="C12" s="92">
        <f>'Dane - 30 listopada 2021 r'!C31</f>
        <v>252</v>
      </c>
      <c r="D12" s="93">
        <f>'Dane - 30 listopada 2021 r'!D31/'Dane - 30 listopada 2021 r'!$B$1</f>
        <v>11817831.951364933</v>
      </c>
      <c r="E12" s="92">
        <f>'Dane - 30 listopada 2021 r'!X31</f>
        <v>157</v>
      </c>
      <c r="F12" s="93">
        <f>'Dane - 30 listopada 2021 r'!Y31/'Dane - 30 listopada 2021 r'!$B$1</f>
        <v>5194091.1417741999</v>
      </c>
      <c r="G12" s="92">
        <f>'Dane - 30 listopada 2021 r'!AB31</f>
        <v>84</v>
      </c>
      <c r="H12" s="93">
        <f>'Dane - 30 listopada 2021 r'!AD31/'Dane - 30 listopada 2021 r'!$B$1</f>
        <v>2217031.4850304495</v>
      </c>
      <c r="I12" s="92">
        <f>'Dane - 30 listopada 2021 r'!AO31</f>
        <v>60</v>
      </c>
      <c r="J12" s="93">
        <f>'Dane - 30 listopada 2021 r'!AP31/'Dane - 30 listopada 2021 r'!$B$1</f>
        <v>1590741.8040117542</v>
      </c>
      <c r="K12" s="299"/>
      <c r="L12" s="301"/>
      <c r="M12" s="303"/>
    </row>
    <row r="13" spans="1:13" ht="15.5" thickTop="1" thickBot="1" x14ac:dyDescent="0.4">
      <c r="A13" s="281"/>
      <c r="B13" s="95" t="s">
        <v>122</v>
      </c>
      <c r="C13" s="92">
        <f>'Dane - 30 listopada 2021 r'!C32</f>
        <v>116</v>
      </c>
      <c r="D13" s="93">
        <f>'Dane - 30 listopada 2021 r'!D32/'Dane - 30 listopada 2021 r'!$B$1</f>
        <v>66631847.947276525</v>
      </c>
      <c r="E13" s="92">
        <f>'Dane - 30 listopada 2021 r'!X32</f>
        <v>44</v>
      </c>
      <c r="F13" s="93">
        <f>'Dane - 30 listopada 2021 r'!Y32/'Dane - 30 listopada 2021 r'!$B$1</f>
        <v>22686514.12205613</v>
      </c>
      <c r="G13" s="92">
        <f>'Dane - 30 listopada 2021 r'!AB32</f>
        <v>32</v>
      </c>
      <c r="H13" s="93">
        <f>'Dane - 30 listopada 2021 r'!AD32/'Dane - 30 listopada 2021 r'!$B$1</f>
        <v>6938012.3929985939</v>
      </c>
      <c r="I13" s="92">
        <f>'Dane - 30 listopada 2021 r'!AO32</f>
        <v>25</v>
      </c>
      <c r="J13" s="93">
        <f>'Dane - 30 listopada 2021 r'!AP32/'Dane - 30 listopada 2021 r'!$B$1</f>
        <v>2873466.5942677059</v>
      </c>
      <c r="K13" s="299"/>
      <c r="L13" s="302"/>
      <c r="M13" s="303"/>
    </row>
    <row r="14" spans="1:13" ht="16.5" thickTop="1" thickBot="1" x14ac:dyDescent="0.4">
      <c r="A14" s="282" t="s">
        <v>190</v>
      </c>
      <c r="B14" s="283"/>
      <c r="C14" s="184"/>
      <c r="D14" s="184"/>
      <c r="E14" s="184"/>
      <c r="F14" s="184"/>
      <c r="G14" s="184"/>
      <c r="H14" s="184"/>
      <c r="I14" s="184"/>
      <c r="J14" s="184"/>
      <c r="K14" s="98">
        <v>210444768</v>
      </c>
      <c r="L14" s="167">
        <f>'Dane - 30 listopada 2021 r'!AP26/'Dane - 30 listopada 2021 r'!$B$1</f>
        <v>91804806.611728624</v>
      </c>
      <c r="M14" s="172">
        <f>L14/K14</f>
        <v>0.43624181054350863</v>
      </c>
    </row>
    <row r="15" spans="1:13" ht="18" thickTop="1" thickBot="1" x14ac:dyDescent="0.4">
      <c r="A15" s="284" t="s">
        <v>192</v>
      </c>
      <c r="B15" s="285"/>
      <c r="C15" s="285"/>
      <c r="D15" s="285"/>
      <c r="E15" s="285"/>
      <c r="F15" s="285"/>
      <c r="G15" s="285"/>
      <c r="H15" s="285"/>
      <c r="I15" s="285"/>
      <c r="J15" s="285"/>
      <c r="K15" s="166"/>
      <c r="L15" s="166"/>
      <c r="M15" s="189"/>
    </row>
    <row r="16" spans="1:13" ht="63" thickTop="1" thickBot="1" x14ac:dyDescent="0.4">
      <c r="A16" s="82" t="s">
        <v>193</v>
      </c>
      <c r="B16" s="165" t="s">
        <v>134</v>
      </c>
      <c r="C16" s="92">
        <f>'Dane - 30 listopada 2021 r'!C40</f>
        <v>56</v>
      </c>
      <c r="D16" s="93">
        <f>'Dane - 30 listopada 2021 r'!D40/'Dane - 30 listopada 2021 r'!$B$1</f>
        <v>7714647.2360632</v>
      </c>
      <c r="E16" s="92">
        <f>'Dane - 30 listopada 2021 r'!X40</f>
        <v>51</v>
      </c>
      <c r="F16" s="93">
        <f>'Dane - 30 listopada 2021 r'!Y40/'Dane - 30 listopada 2021 r'!$B$1</f>
        <v>6638362.6101954766</v>
      </c>
      <c r="G16" s="92">
        <f>'Dane - 30 listopada 2021 r'!AB40</f>
        <v>47</v>
      </c>
      <c r="H16" s="93">
        <f>'Dane - 30 listopada 2021 r'!AD40/'Dane - 30 listopada 2021 r'!$B$1</f>
        <v>5497924.8285848126</v>
      </c>
      <c r="I16" s="92">
        <f>'Dane - 30 listopada 2021 r'!AO40</f>
        <v>45</v>
      </c>
      <c r="J16" s="93">
        <f>'Dane - 30 listopada 2021 r'!AP40/'Dane - 30 listopada 2021 r'!$B$1</f>
        <v>5023149.5719943782</v>
      </c>
      <c r="K16" s="182">
        <v>20</v>
      </c>
      <c r="L16" s="94">
        <f>G16</f>
        <v>47</v>
      </c>
      <c r="M16" s="172">
        <f>L16/K16</f>
        <v>2.35</v>
      </c>
    </row>
    <row r="17" spans="1:13" ht="16.5" thickTop="1" thickBot="1" x14ac:dyDescent="0.4">
      <c r="A17" s="282" t="s">
        <v>190</v>
      </c>
      <c r="B17" s="283"/>
      <c r="C17" s="184"/>
      <c r="D17" s="184"/>
      <c r="E17" s="184"/>
      <c r="F17" s="184"/>
      <c r="G17" s="184"/>
      <c r="H17" s="184"/>
      <c r="I17" s="184"/>
      <c r="J17" s="184"/>
      <c r="K17" s="98">
        <v>29824825</v>
      </c>
      <c r="L17" s="167">
        <f>'Dane - 30 listopada 2021 r'!AP38/'Dane - 30 listopada 2021 r'!$B$1</f>
        <v>12513038.859077552</v>
      </c>
      <c r="M17" s="172">
        <f>L17/K17</f>
        <v>0.41955112424222279</v>
      </c>
    </row>
    <row r="18" spans="1:13" ht="18" thickTop="1" thickBot="1" x14ac:dyDescent="0.4">
      <c r="A18" s="286" t="s">
        <v>194</v>
      </c>
      <c r="B18" s="287"/>
      <c r="C18" s="287"/>
      <c r="D18" s="287"/>
      <c r="E18" s="287"/>
      <c r="F18" s="287"/>
      <c r="G18" s="287"/>
      <c r="H18" s="287"/>
      <c r="I18" s="287"/>
      <c r="J18" s="287"/>
      <c r="K18" s="166"/>
      <c r="L18" s="166"/>
      <c r="M18" s="189"/>
    </row>
    <row r="19" spans="1:13" ht="32" thickTop="1" thickBot="1" x14ac:dyDescent="0.4">
      <c r="A19" s="168" t="s">
        <v>165</v>
      </c>
      <c r="B19" s="169" t="s">
        <v>142</v>
      </c>
      <c r="C19" s="170">
        <f>'Dane - 30 listopada 2021 r'!C45</f>
        <v>3715</v>
      </c>
      <c r="D19" s="171">
        <f>'Dane - 30 listopada 2021 r'!D45/'Dane - 30 listopada 2021 r'!$B$1</f>
        <v>112498724.48149568</v>
      </c>
      <c r="E19" s="170">
        <f>'Dane - 30 listopada 2021 r'!X45</f>
        <v>2246</v>
      </c>
      <c r="F19" s="171">
        <f>'Dane - 30 listopada 2021 r'!Y45/'Dane - 30 listopada 2021 r'!$B$1</f>
        <v>66547155.074315391</v>
      </c>
      <c r="G19" s="170">
        <f>'Dane - 30 listopada 2021 r'!AB45</f>
        <v>1884</v>
      </c>
      <c r="H19" s="171">
        <f>'Dane - 30 listopada 2021 r'!AD45/'Dane - 30 listopada 2021 r'!$B$1</f>
        <v>55203088.75047911</v>
      </c>
      <c r="I19" s="170">
        <f>'Dane - 30 listopada 2021 r'!AO45</f>
        <v>1622</v>
      </c>
      <c r="J19" s="171">
        <f>'Dane - 30 listopada 2021 r'!AP45/'Dane - 30 listopada 2021 r'!$B$1</f>
        <v>47110647.919594564</v>
      </c>
      <c r="K19" s="183">
        <v>36</v>
      </c>
      <c r="L19" s="190">
        <v>36</v>
      </c>
      <c r="M19" s="173">
        <f>L19/K19</f>
        <v>1</v>
      </c>
    </row>
    <row r="20" spans="1:13" ht="16.5" thickTop="1" thickBot="1" x14ac:dyDescent="0.4">
      <c r="A20" s="282" t="s">
        <v>190</v>
      </c>
      <c r="B20" s="283"/>
      <c r="C20" s="184"/>
      <c r="D20" s="184"/>
      <c r="E20" s="184"/>
      <c r="F20" s="184"/>
      <c r="G20" s="184"/>
      <c r="H20" s="184"/>
      <c r="I20" s="184"/>
      <c r="J20" s="184"/>
      <c r="K20" s="98">
        <v>93764700</v>
      </c>
      <c r="L20" s="167">
        <f>'Dane - 30 listopada 2021 r'!AP43/'Dane - 30 listopada 2021 r'!$B$1</f>
        <v>47841630.316000164</v>
      </c>
      <c r="M20" s="172">
        <f>L20/K20</f>
        <v>0.51023071919389884</v>
      </c>
    </row>
    <row r="21" spans="1:13" ht="18" thickTop="1" thickBot="1" x14ac:dyDescent="0.4">
      <c r="A21" s="284" t="s">
        <v>195</v>
      </c>
      <c r="B21" s="285"/>
      <c r="C21" s="285"/>
      <c r="D21" s="285"/>
      <c r="E21" s="285"/>
      <c r="F21" s="285"/>
      <c r="G21" s="285"/>
      <c r="H21" s="285"/>
      <c r="I21" s="285"/>
      <c r="J21" s="285"/>
      <c r="K21" s="166"/>
      <c r="L21" s="166"/>
      <c r="M21" s="189"/>
    </row>
    <row r="22" spans="1:13" ht="78.5" thickTop="1" thickBot="1" x14ac:dyDescent="0.4">
      <c r="A22" s="83" t="s">
        <v>166</v>
      </c>
      <c r="B22" s="96" t="s">
        <v>147</v>
      </c>
      <c r="C22" s="92">
        <f>'Dane - 30 listopada 2021 r'!C48</f>
        <v>48</v>
      </c>
      <c r="D22" s="93">
        <f>'Dane - 30 listopada 2021 r'!D48/'Dane - 30 listopada 2021 r'!$B$1</f>
        <v>22690959.494910777</v>
      </c>
      <c r="E22" s="92">
        <f>'Dane - 30 listopada 2021 r'!X48</f>
        <v>39</v>
      </c>
      <c r="F22" s="93">
        <f>'Dane - 30 listopada 2021 r'!Y48/'Dane - 30 listopada 2021 r'!$B$1</f>
        <v>10961392.700481238</v>
      </c>
      <c r="G22" s="92">
        <f>'Dane - 30 listopada 2021 r'!AB48</f>
        <v>34</v>
      </c>
      <c r="H22" s="93">
        <f>'Dane - 30 listopada 2021 r'!AD48/'Dane - 30 listopada 2021 r'!$B$1</f>
        <v>8947498.7053362299</v>
      </c>
      <c r="I22" s="92">
        <f>'Dane - 30 listopada 2021 r'!AO48</f>
        <v>23</v>
      </c>
      <c r="J22" s="93">
        <f>'Dane - 30 listopada 2021 r'!AP48/'Dane - 30 listopada 2021 r'!$B$1</f>
        <v>6593075.8123589288</v>
      </c>
      <c r="K22" s="182">
        <v>15</v>
      </c>
      <c r="L22" s="94">
        <v>13</v>
      </c>
      <c r="M22" s="172">
        <f>L22/K22</f>
        <v>0.8666666666666667</v>
      </c>
    </row>
    <row r="23" spans="1:13" ht="32" thickTop="1" thickBot="1" x14ac:dyDescent="0.4">
      <c r="A23" s="84" t="s">
        <v>196</v>
      </c>
      <c r="B23" s="97" t="s">
        <v>153</v>
      </c>
      <c r="C23" s="92">
        <f>'Dane - 30 listopada 2021 r'!C51</f>
        <v>392</v>
      </c>
      <c r="D23" s="93">
        <f>'Dane - 30 listopada 2021 r'!D51/'Dane - 30 listopada 2021 r'!$B$1</f>
        <v>99588635.013415098</v>
      </c>
      <c r="E23" s="92">
        <f>'Dane - 30 listopada 2021 r'!X51</f>
        <v>200</v>
      </c>
      <c r="F23" s="93">
        <f>'Dane - 30 listopada 2021 r'!Y51/'Dane - 30 listopada 2021 r'!$B$1</f>
        <v>37756614.128444269</v>
      </c>
      <c r="G23" s="92">
        <f>'Dane - 30 listopada 2021 r'!AB51</f>
        <v>60</v>
      </c>
      <c r="H23" s="93">
        <f>'Dane - 30 listopada 2021 r'!AD51/'Dane - 30 listopada 2021 r'!$B$1</f>
        <v>11897001.792938972</v>
      </c>
      <c r="I23" s="92">
        <f>'Dane - 30 listopada 2021 r'!AO51</f>
        <v>188</v>
      </c>
      <c r="J23" s="93">
        <f>'Dane - 30 listopada 2021 r'!AP51/'Dane - 30 listopada 2021 r'!$B$1</f>
        <v>30084918.987692174</v>
      </c>
      <c r="K23" s="182">
        <v>80</v>
      </c>
      <c r="L23" s="94">
        <f>G23</f>
        <v>60</v>
      </c>
      <c r="M23" s="172">
        <f>L23/K23</f>
        <v>0.75</v>
      </c>
    </row>
    <row r="24" spans="1:13" ht="16.5" thickTop="1" thickBot="1" x14ac:dyDescent="0.4">
      <c r="A24" s="282" t="s">
        <v>190</v>
      </c>
      <c r="B24" s="283"/>
      <c r="C24" s="184"/>
      <c r="D24" s="184"/>
      <c r="E24" s="184"/>
      <c r="F24" s="184"/>
      <c r="G24" s="184"/>
      <c r="H24" s="184"/>
      <c r="I24" s="184"/>
      <c r="J24" s="184"/>
      <c r="K24" s="167">
        <v>92149002</v>
      </c>
      <c r="L24" s="167">
        <f>'Dane - 30 listopada 2021 r'!AP47/'Dane - 30 listopada 2021 r'!$B$1</f>
        <v>42481073.57437928</v>
      </c>
      <c r="M24" s="172">
        <f>L24/K24</f>
        <v>0.46100416339158268</v>
      </c>
    </row>
    <row r="25" spans="1:13" ht="18" thickTop="1" thickBot="1" x14ac:dyDescent="0.4">
      <c r="A25" s="274" t="s">
        <v>197</v>
      </c>
      <c r="B25" s="275"/>
      <c r="C25" s="275"/>
      <c r="D25" s="275"/>
      <c r="E25" s="275"/>
      <c r="F25" s="275"/>
      <c r="G25" s="275"/>
      <c r="H25" s="275"/>
      <c r="I25" s="275"/>
      <c r="J25" s="275"/>
      <c r="K25" s="166"/>
      <c r="L25" s="166"/>
      <c r="M25" s="189"/>
    </row>
    <row r="26" spans="1:13" ht="32" thickTop="1" thickBot="1" x14ac:dyDescent="0.4">
      <c r="A26" s="82" t="s">
        <v>198</v>
      </c>
      <c r="B26" s="165" t="s">
        <v>156</v>
      </c>
      <c r="C26" s="92">
        <f>'Dane - 30 listopada 2021 r'!C52</f>
        <v>10</v>
      </c>
      <c r="D26" s="93">
        <f>'Dane - 30 listopada 2021 r'!D52/'Dane - 30 listopada 2021 r'!$B$1</f>
        <v>779552.63404454663</v>
      </c>
      <c r="E26" s="92">
        <f>'Dane - 30 listopada 2021 r'!X52</f>
        <v>1</v>
      </c>
      <c r="F26" s="93">
        <f>'Dane - 30 listopada 2021 r'!Y52/'Dane - 30 listopada 2021 r'!$B$1</f>
        <v>240156.0495719944</v>
      </c>
      <c r="G26" s="92">
        <f>'Dane - 30 listopada 2021 r'!AB52</f>
        <v>0</v>
      </c>
      <c r="H26" s="93">
        <f>'Dane - 30 listopada 2021 r'!AD52/'Dane - 30 listopada 2021 r'!$B$1</f>
        <v>0</v>
      </c>
      <c r="I26" s="92">
        <f>'Dane - 30 listopada 2021 r'!AO52</f>
        <v>0</v>
      </c>
      <c r="J26" s="93">
        <f>'Dane - 30 listopada 2021 r'!AP52/'Dane - 30 listopada 2021 r'!$B$1</f>
        <v>0</v>
      </c>
      <c r="K26" s="182">
        <v>1</v>
      </c>
      <c r="L26" s="94">
        <f>G26</f>
        <v>0</v>
      </c>
      <c r="M26" s="172">
        <f>L26/K26</f>
        <v>0</v>
      </c>
    </row>
    <row r="27" spans="1:13" ht="16.5" thickTop="1" thickBot="1" x14ac:dyDescent="0.4">
      <c r="A27" s="276" t="s">
        <v>190</v>
      </c>
      <c r="B27" s="277"/>
      <c r="C27" s="181"/>
      <c r="D27" s="181"/>
      <c r="E27" s="181"/>
      <c r="F27" s="181"/>
      <c r="G27" s="181"/>
      <c r="H27" s="181"/>
      <c r="I27" s="181"/>
      <c r="J27" s="181"/>
      <c r="K27" s="99">
        <v>259996</v>
      </c>
      <c r="L27" s="191">
        <f>'Dane - 30 listopada 2021 r'!AP52/'Dane - 30 listopada 2021 r'!$B$1</f>
        <v>0</v>
      </c>
      <c r="M27" s="188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listopada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2022-07-14T15:09:14Z</dcterms:modified>
</cp:coreProperties>
</file>