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2\"/>
    </mc:Choice>
  </mc:AlternateContent>
  <bookViews>
    <workbookView xWindow="-120" yWindow="-120" windowWidth="29040" windowHeight="15840"/>
  </bookViews>
  <sheets>
    <sheet name="Dane - 31 marc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8" i="1" l="1"/>
  <c r="H58" i="1"/>
  <c r="I58" i="1"/>
  <c r="K58" i="1"/>
  <c r="L58" i="1"/>
  <c r="M58" i="1"/>
  <c r="N58" i="1"/>
  <c r="O58" i="1"/>
  <c r="P58" i="1"/>
  <c r="R58" i="1"/>
  <c r="S58" i="1"/>
  <c r="T58" i="1"/>
  <c r="U58" i="1"/>
  <c r="V58" i="1"/>
  <c r="W58" i="1"/>
  <c r="X58" i="1"/>
  <c r="Y58" i="1"/>
  <c r="Z58" i="1"/>
  <c r="AB58" i="1"/>
  <c r="AC58" i="1"/>
  <c r="AD58" i="1"/>
  <c r="AE58" i="1"/>
  <c r="AG58" i="1"/>
  <c r="AH58" i="1"/>
  <c r="AI58" i="1"/>
  <c r="AJ58" i="1"/>
  <c r="AK58" i="1"/>
  <c r="AL58" i="1"/>
  <c r="AM58" i="1"/>
  <c r="AO58" i="1"/>
  <c r="AP58" i="1"/>
  <c r="AQ58" i="1"/>
  <c r="D58" i="1"/>
  <c r="E58" i="1"/>
  <c r="C58" i="1"/>
  <c r="L23" i="3" l="1"/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Q18" i="1" l="1"/>
  <c r="Q19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N58" i="1" l="1"/>
  <c r="Q58" i="1"/>
  <c r="AF58" i="1"/>
  <c r="J58" i="1"/>
  <c r="AA58" i="1"/>
  <c r="AR58" i="1"/>
  <c r="F58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<sst xmlns="http://schemas.openxmlformats.org/spreadsheetml/2006/main" count="333" uniqueCount="233">
  <si>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</si>
  <si>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</si>
  <si>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</si>
  <si>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</si>
  <si>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</si>
  <si>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</si>
  <si>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</si>
  <si>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</si>
  <si>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</si>
  <si>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</si>
  <si>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</si>
  <si>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</si>
  <si>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</si>
  <si>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</si>
  <si>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</si>
  <si>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</si>
  <si>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</si>
  <si>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</si>
  <si>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</si>
  <si>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</si>
  <si>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</si>
  <si>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</si>
  <si>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</si>
  <si>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</si>
  <si>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</si>
  <si>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</si>
  <si>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</si>
  <si>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</si>
  <si>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</si>
  <si>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</si>
  <si>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</si>
  <si>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</si>
  <si>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</si>
  <si>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</si>
  <si>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</si>
  <si>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</si>
  <si>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</si>
  <si>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</si>
  <si>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</si>
  <si>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</si>
  <si>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</si>
  <si>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</si>
  <si>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</si>
  <si>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</si>
  <si>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</si>
  <si>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</si>
  <si>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</si>
  <si>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</si>
  <si>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</si>
  <si>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</si>
  <si>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</si>
  <si>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</si>
  <si>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</si>
  <si>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</si>
  <si>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</si>
  <si>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</si>
  <si>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</si>
  <si>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</si>
  <si>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</si>
  <si>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</si>
  <si>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</si>
  <si>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</si>
  <si>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</si>
  <si>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</si>
  <si>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</si>
  <si>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</si>
  <si>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</si>
  <si>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</si>
  <si>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</si>
  <si>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</si>
  <si>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</si>
  <si>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</si>
  <si>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</si>
  <si>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</si>
  <si>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</si>
  <si>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</si>
  <si>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</si>
  <si>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</si>
  <si>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</si>
  <si>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</si>
  <si>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</si>
  <si>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</si>
  <si>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</si>
  <si>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</si>
  <si>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</si>
  <si>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</si>
  <si>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</si>
  <si>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</si>
  <si>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</si>
  <si>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</si>
  <si>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</si>
  <si>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</si>
  <si>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</si>
  <si>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</si>
  <si>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</si>
  <si>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</si>
  <si>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</si>
  <si>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</si>
  <si>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</si>
  <si>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</si>
  <si>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</si>
  <si>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</si>
  <si>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</si>
  <si>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</si>
  <si>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</si>
  <si>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</si>
  <si>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</si>
  <si>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</si>
  <si>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</si>
  <si>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</si>
  <si>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</si>
  <si>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</si>
  <si>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</si>
  <si>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</si>
  <si>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</si>
  <si>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</si>
  <si>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</si>
  <si>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</si>
  <si>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</si>
  <si>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</si>
  <si>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</si>
  <si>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</si>
  <si>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</si>
  <si>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</si>
  <si>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</si>
  <si>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</si>
  <si>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</si>
  <si>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</si>
  <si>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</si>
  <si>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</si>
  <si>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</si>
  <si>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</si>
  <si>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</si>
  <si>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</si>
  <si>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</si>
  <si>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</si>
  <si>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</si>
  <si>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</si>
  <si>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</si>
  <si>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</si>
  <si>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</si>
  <si>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</si>
  <si>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</si>
  <si>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</si>
  <si>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</si>
  <si>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</si>
  <si>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</si>
  <si>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</si>
  <si>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</si>
  <si>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</si>
  <si>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</si>
  <si>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</si>
  <si>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</si>
  <si>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</si>
  <si>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</si>
  <si>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</si>
  <si>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</si>
  <si>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</si>
  <si>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</si>
  <si>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</si>
  <si>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</si>
  <si>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</si>
  <si>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</si>
  <si>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</si>
  <si>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</si>
  <si>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</si>
  <si>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</si>
  <si>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</si>
  <si>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</si>
  <si>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</si>
  <si>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</si>
  <si>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</si>
  <si>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</si>
  <si>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</si>
  <si>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</si>
  <si>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</si>
  <si>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</si>
  <si>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</si>
  <si>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</si>
  <si>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</si>
  <si>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</si>
  <si>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</si>
  <si>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</si>
  <si>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</si>
  <si>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</si>
  <si>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</si>
  <si>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</si>
  <si>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</si>
  <si>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</si>
  <si>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</si>
  <si>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</si>
  <si>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</si>
  <si>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</si>
  <si>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</si>
  <si>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</si>
  <si>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</si>
  <si>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</si>
  <si>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</si>
  <si>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</si>
  <si>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</si>
  <si>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</si>
  <si>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</si>
  <si>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</si>
  <si>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</si>
  <si>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</si>
  <si>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</si>
  <si>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</si>
  <si>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</si>
  <si>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</si>
  <si>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</si>
  <si>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</si>
  <si>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</si>
  <si>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</si>
  <si>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</si>
  <si>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</si>
  <si>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</si>
  <si>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</si>
  <si>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</si>
  <si>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</si>
  <si>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</si>
  <si>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</si>
  <si>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</si>
  <si>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</si>
  <si>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</si>
  <si>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</si>
  <si>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</si>
  <si>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</si>
  <si>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</si>
  <si>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</si>
  <si>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</si>
  <si>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</si>
  <si>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31.03.2022</t>
  </si>
  <si>
    <t xml:space="preserve">Limit finansowy zgodny z arkuszem kalkulacyjnym z dnia 05.04.2022, kurs 1 EUR= 4,6679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</si>
</sst>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11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10" fontId="12" fillId="4" borderId="23" xfId="0" applyNumberFormat="1" applyFont="1" applyFill="1" applyBorder="1" applyAlignment="1">
      <alignment horizontal="center" vertical="center"/>
    </xf>
    <xf numFmtId="4" fontId="12" fillId="4" borderId="7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0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16384" width="9.1796875" style="68"/>
  </cols>
  <sheetData>
    <row r="1" spans="1:44" s="48" customFormat="1" ht="45" customHeight="1" thickBot="1" x14ac:dyDescent="0.35">
      <c r="A1" s="57" t="s">
        <v>232</v>
      </c>
      <c r="B1" s="117">
        <v>4.6679000000000004</v>
      </c>
      <c r="C1" s="248"/>
      <c r="D1" s="248"/>
      <c r="E1" s="50"/>
      <c r="F1" s="249"/>
      <c r="G1" s="249"/>
      <c r="H1" s="249"/>
      <c r="I1" s="249"/>
      <c r="J1" s="249"/>
      <c r="K1" s="58"/>
      <c r="L1" s="58"/>
      <c r="M1" s="59"/>
      <c r="N1" s="60"/>
      <c r="O1" s="61" t="s">
        <v>231</v>
      </c>
      <c r="P1" s="254"/>
      <c r="Q1" s="254"/>
      <c r="R1" s="250"/>
      <c r="S1" s="250"/>
      <c r="T1" s="250"/>
      <c r="U1" s="58"/>
      <c r="V1" s="58"/>
      <c r="W1" s="58"/>
      <c r="X1" s="208"/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4" s="62" customFormat="1" ht="28.5" customHeight="1" thickBot="1" x14ac:dyDescent="0.4">
      <c r="A2" s="239" t="s">
        <v>229</v>
      </c>
      <c r="B2" s="240" t="s">
        <v>0</v>
      </c>
      <c r="C2" s="241" t="s">
        <v>174</v>
      </c>
      <c r="D2" s="241"/>
      <c r="E2" s="241"/>
      <c r="F2" s="242"/>
      <c r="G2" s="243" t="s">
        <v>173</v>
      </c>
      <c r="H2" s="244"/>
      <c r="I2" s="244"/>
      <c r="J2" s="245"/>
      <c r="K2" s="246" t="s">
        <v>175</v>
      </c>
      <c r="L2" s="246"/>
      <c r="M2" s="246"/>
      <c r="N2" s="246" t="s">
        <v>1</v>
      </c>
      <c r="O2" s="246"/>
      <c r="P2" s="246"/>
      <c r="Q2" s="251"/>
      <c r="R2" s="252"/>
      <c r="S2" s="252"/>
      <c r="T2" s="252"/>
      <c r="U2" s="246" t="s">
        <v>2</v>
      </c>
      <c r="V2" s="246"/>
      <c r="W2" s="246"/>
      <c r="X2" s="246" t="s">
        <v>215</v>
      </c>
      <c r="Y2" s="246"/>
      <c r="Z2" s="246"/>
      <c r="AA2" s="251"/>
      <c r="AB2" s="241" t="s">
        <v>3</v>
      </c>
      <c r="AC2" s="253"/>
      <c r="AD2" s="253"/>
      <c r="AE2" s="253"/>
      <c r="AF2" s="247"/>
      <c r="AG2" s="253"/>
      <c r="AH2" s="253"/>
      <c r="AI2" s="241" t="s">
        <v>217</v>
      </c>
      <c r="AJ2" s="241"/>
      <c r="AK2" s="241"/>
      <c r="AL2" s="241"/>
      <c r="AM2" s="241"/>
      <c r="AN2" s="247"/>
      <c r="AO2" s="241" t="s">
        <v>220</v>
      </c>
      <c r="AP2" s="241"/>
      <c r="AQ2" s="241"/>
      <c r="AR2" s="247"/>
    </row>
    <row r="3" spans="1:44" s="62" customFormat="1" ht="58.5" thickBot="1" x14ac:dyDescent="0.4">
      <c r="A3" s="239"/>
      <c r="B3" s="240"/>
      <c r="C3" s="101" t="s">
        <v>4</v>
      </c>
      <c r="D3" s="100" t="s">
        <v>5</v>
      </c>
      <c r="E3" s="100" t="s">
        <v>6</v>
      </c>
      <c r="F3" s="78" t="s">
        <v>7</v>
      </c>
      <c r="G3" s="101" t="s">
        <v>4</v>
      </c>
      <c r="H3" s="100" t="s">
        <v>5</v>
      </c>
      <c r="I3" s="100" t="s">
        <v>6</v>
      </c>
      <c r="J3" s="78" t="s">
        <v>7</v>
      </c>
      <c r="K3" s="102" t="s">
        <v>168</v>
      </c>
      <c r="L3" s="100" t="s">
        <v>169</v>
      </c>
      <c r="M3" s="100" t="s">
        <v>6</v>
      </c>
      <c r="N3" s="101" t="s">
        <v>4</v>
      </c>
      <c r="O3" s="100" t="s">
        <v>8</v>
      </c>
      <c r="P3" s="100" t="s">
        <v>6</v>
      </c>
      <c r="Q3" s="78" t="s">
        <v>7</v>
      </c>
      <c r="R3" s="102" t="s">
        <v>170</v>
      </c>
      <c r="S3" s="100" t="s">
        <v>171</v>
      </c>
      <c r="T3" s="100" t="s">
        <v>6</v>
      </c>
      <c r="U3" s="101" t="s">
        <v>4</v>
      </c>
      <c r="V3" s="100" t="s">
        <v>8</v>
      </c>
      <c r="W3" s="100" t="s">
        <v>6</v>
      </c>
      <c r="X3" s="102" t="s">
        <v>4</v>
      </c>
      <c r="Y3" s="100" t="s">
        <v>8</v>
      </c>
      <c r="Z3" s="100" t="s">
        <v>6</v>
      </c>
      <c r="AA3" s="78" t="s">
        <v>7</v>
      </c>
      <c r="AB3" s="102" t="s">
        <v>9</v>
      </c>
      <c r="AC3" s="102" t="s">
        <v>10</v>
      </c>
      <c r="AD3" s="100" t="s">
        <v>5</v>
      </c>
      <c r="AE3" s="100" t="s">
        <v>6</v>
      </c>
      <c r="AF3" s="78" t="s">
        <v>7</v>
      </c>
      <c r="AG3" s="102" t="s">
        <v>172</v>
      </c>
      <c r="AH3" s="100" t="s">
        <v>176</v>
      </c>
      <c r="AI3" s="102" t="s">
        <v>9</v>
      </c>
      <c r="AJ3" s="100" t="s">
        <v>8</v>
      </c>
      <c r="AK3" s="100" t="s">
        <v>6</v>
      </c>
      <c r="AL3" s="100" t="s">
        <v>11</v>
      </c>
      <c r="AM3" s="100" t="s">
        <v>12</v>
      </c>
      <c r="AN3" s="78" t="s">
        <v>7</v>
      </c>
      <c r="AO3" s="102" t="s">
        <v>9</v>
      </c>
      <c r="AP3" s="100" t="s">
        <v>8</v>
      </c>
      <c r="AQ3" s="100" t="s">
        <v>6</v>
      </c>
      <c r="AR3" s="78" t="s">
        <v>7</v>
      </c>
    </row>
    <row r="4" spans="1:44" s="62" customFormat="1" ht="81.75" customHeight="1" thickBot="1" x14ac:dyDescent="0.4">
      <c r="A4" s="147" t="s">
        <v>177</v>
      </c>
      <c r="B4" s="121">
        <v>1078127800.3244991</v>
      </c>
      <c r="C4" s="128">
        <v>6396</v>
      </c>
      <c r="D4" s="129">
        <v>1686837717.74</v>
      </c>
      <c r="E4" s="129">
        <v>1207933941.8199999</v>
      </c>
      <c r="F4" s="224">
        <f>D4/B4</f>
        <v>1.5645990366191178</v>
      </c>
      <c r="G4" s="225">
        <v>5506</v>
      </c>
      <c r="H4" s="226">
        <v>1035635789.3</v>
      </c>
      <c r="I4" s="226">
        <v>719532496.45000005</v>
      </c>
      <c r="J4" s="224">
        <f>H4/B4</f>
        <v>0.96058722258000417</v>
      </c>
      <c r="K4" s="225">
        <v>692</v>
      </c>
      <c r="L4" s="226">
        <v>393296272.19999999</v>
      </c>
      <c r="M4" s="226">
        <v>290743825.25999999</v>
      </c>
      <c r="N4" s="225">
        <v>5387</v>
      </c>
      <c r="O4" s="226">
        <v>1157037358.8599999</v>
      </c>
      <c r="P4" s="226">
        <v>815397099.97000003</v>
      </c>
      <c r="Q4" s="224">
        <f>O4/B4</f>
        <v>1.0731912844764324</v>
      </c>
      <c r="R4" s="225">
        <v>84</v>
      </c>
      <c r="S4" s="226">
        <v>207267787.86000001</v>
      </c>
      <c r="T4" s="226">
        <v>154545488.96000001</v>
      </c>
      <c r="U4" s="225">
        <v>121</v>
      </c>
      <c r="V4" s="226">
        <v>3744571.51</v>
      </c>
      <c r="W4" s="226">
        <v>2808428.62</v>
      </c>
      <c r="X4" s="225">
        <v>5303</v>
      </c>
      <c r="Y4" s="226">
        <v>946024999.49000001</v>
      </c>
      <c r="Z4" s="129">
        <v>658043182.38999999</v>
      </c>
      <c r="AA4" s="177">
        <f>Y4/B4</f>
        <v>0.87747018415188038</v>
      </c>
      <c r="AB4" s="236">
        <v>5040</v>
      </c>
      <c r="AC4" s="236">
        <v>5204</v>
      </c>
      <c r="AD4" s="129">
        <v>693248531.63999999</v>
      </c>
      <c r="AE4" s="129">
        <v>471107754.91000003</v>
      </c>
      <c r="AF4" s="177">
        <f>AD4/B4</f>
        <v>0.64301146063698877</v>
      </c>
      <c r="AG4" s="128">
        <v>21</v>
      </c>
      <c r="AH4" s="129">
        <v>1645608.14</v>
      </c>
      <c r="AI4" s="128">
        <v>5194</v>
      </c>
      <c r="AJ4" s="129">
        <v>738278871.75</v>
      </c>
      <c r="AK4" s="129">
        <v>502560927.81999999</v>
      </c>
      <c r="AL4" s="129">
        <v>344445426.20999998</v>
      </c>
      <c r="AM4" s="129">
        <v>258334068.56</v>
      </c>
      <c r="AN4" s="177">
        <f>AJ4/B4</f>
        <v>0.68477862413694368</v>
      </c>
      <c r="AO4" s="128">
        <v>4986</v>
      </c>
      <c r="AP4" s="129">
        <v>649712627.75</v>
      </c>
      <c r="AQ4" s="129">
        <v>436136245.26999998</v>
      </c>
      <c r="AR4" s="177">
        <f>AP4/B4</f>
        <v>0.60263043727696008</v>
      </c>
    </row>
    <row r="5" spans="1:44" x14ac:dyDescent="0.3">
      <c r="A5" s="148" t="s">
        <v>14</v>
      </c>
      <c r="B5" s="157">
        <v>9215928.3280000016</v>
      </c>
      <c r="C5" s="122">
        <v>3</v>
      </c>
      <c r="D5" s="123">
        <v>9954416.0800000001</v>
      </c>
      <c r="E5" s="124">
        <v>7465812.0599999996</v>
      </c>
      <c r="F5" s="176">
        <f t="shared" ref="F5:F57" si="0">D5/B5</f>
        <v>1.0801316726559507</v>
      </c>
      <c r="G5" s="138">
        <v>1</v>
      </c>
      <c r="H5" s="137">
        <v>8181268.0800000001</v>
      </c>
      <c r="I5" s="137">
        <v>6135951.0599999996</v>
      </c>
      <c r="J5" s="191">
        <f t="shared" ref="J5:J57" si="1">H5/B5</f>
        <v>0.88773130484788187</v>
      </c>
      <c r="K5" s="138">
        <v>2</v>
      </c>
      <c r="L5" s="137">
        <v>1773148</v>
      </c>
      <c r="M5" s="139">
        <v>1329861</v>
      </c>
      <c r="N5" s="138">
        <v>1</v>
      </c>
      <c r="O5" s="137">
        <v>8180770.6500000004</v>
      </c>
      <c r="P5" s="137">
        <v>6135577.9800000004</v>
      </c>
      <c r="Q5" s="191">
        <f>O5/$B5</f>
        <v>0.88767732981874803</v>
      </c>
      <c r="R5" s="138">
        <v>0</v>
      </c>
      <c r="S5" s="137">
        <v>0</v>
      </c>
      <c r="T5" s="139">
        <v>0</v>
      </c>
      <c r="U5" s="138">
        <v>0</v>
      </c>
      <c r="V5" s="137">
        <v>0</v>
      </c>
      <c r="W5" s="139">
        <v>0</v>
      </c>
      <c r="X5" s="138">
        <v>1</v>
      </c>
      <c r="Y5" s="123">
        <v>8180770.6500000004</v>
      </c>
      <c r="Z5" s="123">
        <v>6135577.9800000004</v>
      </c>
      <c r="AA5" s="176">
        <f t="shared" ref="AA5:AA57" si="2">Y5/B5</f>
        <v>0.88767732981874803</v>
      </c>
      <c r="AB5" s="125">
        <v>1</v>
      </c>
      <c r="AC5" s="127">
        <v>1</v>
      </c>
      <c r="AD5" s="123">
        <v>755343.71</v>
      </c>
      <c r="AE5" s="123">
        <v>566507.78</v>
      </c>
      <c r="AF5" s="176">
        <f t="shared" ref="AF5:AF57" si="3">AD5/B5</f>
        <v>8.1960675378203729E-2</v>
      </c>
      <c r="AG5" s="127">
        <v>0</v>
      </c>
      <c r="AH5" s="126">
        <v>0</v>
      </c>
      <c r="AI5" s="125">
        <v>1</v>
      </c>
      <c r="AJ5" s="123">
        <v>2810000</v>
      </c>
      <c r="AK5" s="123">
        <v>2107500</v>
      </c>
      <c r="AL5" s="123">
        <v>2810000</v>
      </c>
      <c r="AM5" s="123">
        <v>2107500</v>
      </c>
      <c r="AN5" s="176">
        <f t="shared" ref="AN5:AN57" si="4">AJ5/B5</f>
        <v>0.30490688512220809</v>
      </c>
      <c r="AO5" s="125">
        <v>0</v>
      </c>
      <c r="AP5" s="123">
        <v>0</v>
      </c>
      <c r="AQ5" s="123">
        <v>0</v>
      </c>
      <c r="AR5" s="176">
        <f t="shared" ref="AR5:AR57" si="5">AP5/B5</f>
        <v>0</v>
      </c>
    </row>
    <row r="6" spans="1:44" x14ac:dyDescent="0.3">
      <c r="A6" s="149" t="s">
        <v>15</v>
      </c>
      <c r="B6" s="158">
        <v>16408914.113274666</v>
      </c>
      <c r="C6" s="63">
        <v>370</v>
      </c>
      <c r="D6" s="64">
        <v>23277761.059999999</v>
      </c>
      <c r="E6" s="79">
        <v>17458320.68</v>
      </c>
      <c r="F6" s="176">
        <f t="shared" si="0"/>
        <v>1.4186046010910922</v>
      </c>
      <c r="G6" s="104">
        <v>270</v>
      </c>
      <c r="H6" s="103">
        <v>16579367.529999999</v>
      </c>
      <c r="I6" s="103">
        <v>12434525.58</v>
      </c>
      <c r="J6" s="191">
        <f t="shared" si="1"/>
        <v>1.0103878547689782</v>
      </c>
      <c r="K6" s="104">
        <v>72</v>
      </c>
      <c r="L6" s="103">
        <v>4413657.08</v>
      </c>
      <c r="M6" s="105">
        <v>3310242.77</v>
      </c>
      <c r="N6" s="104">
        <v>289</v>
      </c>
      <c r="O6" s="103">
        <v>16743924.68</v>
      </c>
      <c r="P6" s="103">
        <v>12557943.470000001</v>
      </c>
      <c r="Q6" s="191">
        <f t="shared" ref="Q6:Q25" si="6">O6/$B6</f>
        <v>1.0204163763922875</v>
      </c>
      <c r="R6" s="104">
        <v>20</v>
      </c>
      <c r="S6" s="103">
        <v>1020113.88</v>
      </c>
      <c r="T6" s="105">
        <v>765085.41</v>
      </c>
      <c r="U6" s="104">
        <v>16</v>
      </c>
      <c r="V6" s="103">
        <v>43459.32</v>
      </c>
      <c r="W6" s="105">
        <v>32594.5</v>
      </c>
      <c r="X6" s="104">
        <v>269</v>
      </c>
      <c r="Y6" s="64">
        <v>15680351.48</v>
      </c>
      <c r="Z6" s="64">
        <v>11760263.560000001</v>
      </c>
      <c r="AA6" s="176">
        <f t="shared" si="2"/>
        <v>0.95559958274842427</v>
      </c>
      <c r="AB6" s="104">
        <v>269</v>
      </c>
      <c r="AC6" s="67">
        <v>277</v>
      </c>
      <c r="AD6" s="64">
        <v>15356159.42</v>
      </c>
      <c r="AE6" s="64">
        <v>11517119.51</v>
      </c>
      <c r="AF6" s="176">
        <f t="shared" si="3"/>
        <v>0.93584251303850774</v>
      </c>
      <c r="AG6" s="67">
        <v>5</v>
      </c>
      <c r="AH6" s="65">
        <v>260536.08</v>
      </c>
      <c r="AI6" s="66">
        <v>268</v>
      </c>
      <c r="AJ6" s="64">
        <v>15704642.699999999</v>
      </c>
      <c r="AK6" s="64">
        <v>11778481.890000001</v>
      </c>
      <c r="AL6" s="64">
        <v>13237332.220000001</v>
      </c>
      <c r="AM6" s="64">
        <v>9927999.1600000001</v>
      </c>
      <c r="AN6" s="176">
        <f t="shared" si="4"/>
        <v>0.95707995005562752</v>
      </c>
      <c r="AO6" s="66">
        <v>258</v>
      </c>
      <c r="AP6" s="64">
        <v>14218055.85</v>
      </c>
      <c r="AQ6" s="64">
        <v>10663541.76</v>
      </c>
      <c r="AR6" s="176">
        <f t="shared" si="5"/>
        <v>0.86648365344893352</v>
      </c>
    </row>
    <row r="7" spans="1:44" s="69" customFormat="1" ht="27" x14ac:dyDescent="0.3">
      <c r="A7" s="149" t="s">
        <v>16</v>
      </c>
      <c r="B7" s="158">
        <v>10969565</v>
      </c>
      <c r="C7" s="89">
        <v>6</v>
      </c>
      <c r="D7" s="85">
        <v>22278380.25</v>
      </c>
      <c r="E7" s="86">
        <v>16708785.17</v>
      </c>
      <c r="F7" s="176">
        <f t="shared" si="0"/>
        <v>2.0309264998201844</v>
      </c>
      <c r="G7" s="109">
        <v>2</v>
      </c>
      <c r="H7" s="108">
        <v>4194998.17</v>
      </c>
      <c r="I7" s="108">
        <v>3146248.62</v>
      </c>
      <c r="J7" s="191">
        <f t="shared" si="1"/>
        <v>0.38242156092789459</v>
      </c>
      <c r="K7" s="109">
        <v>4</v>
      </c>
      <c r="L7" s="108">
        <v>18083382.079999998</v>
      </c>
      <c r="M7" s="110">
        <v>13562536.550000001</v>
      </c>
      <c r="N7" s="109">
        <v>2</v>
      </c>
      <c r="O7" s="108">
        <v>4194517.53</v>
      </c>
      <c r="P7" s="108">
        <v>3145888.14</v>
      </c>
      <c r="Q7" s="191">
        <f t="shared" si="6"/>
        <v>0.38237774515215511</v>
      </c>
      <c r="R7" s="109">
        <v>0</v>
      </c>
      <c r="S7" s="108">
        <v>0</v>
      </c>
      <c r="T7" s="110">
        <v>0</v>
      </c>
      <c r="U7" s="109">
        <v>0</v>
      </c>
      <c r="V7" s="108">
        <v>0</v>
      </c>
      <c r="W7" s="110">
        <v>0</v>
      </c>
      <c r="X7" s="109">
        <v>2</v>
      </c>
      <c r="Y7" s="85">
        <v>4194517.53</v>
      </c>
      <c r="Z7" s="85">
        <v>3145888.14</v>
      </c>
      <c r="AA7" s="176">
        <f t="shared" si="2"/>
        <v>0.38237774515215511</v>
      </c>
      <c r="AB7" s="87">
        <v>1</v>
      </c>
      <c r="AC7" s="88">
        <v>1</v>
      </c>
      <c r="AD7" s="85">
        <v>187396.72</v>
      </c>
      <c r="AE7" s="85">
        <v>140547.54</v>
      </c>
      <c r="AF7" s="176">
        <f t="shared" si="3"/>
        <v>1.7083331927929685E-2</v>
      </c>
      <c r="AG7" s="88">
        <v>0</v>
      </c>
      <c r="AH7" s="90">
        <v>0</v>
      </c>
      <c r="AI7" s="87">
        <v>2</v>
      </c>
      <c r="AJ7" s="108">
        <v>1804672.36</v>
      </c>
      <c r="AK7" s="108">
        <v>1353504.25</v>
      </c>
      <c r="AL7" s="85">
        <v>1804672.36</v>
      </c>
      <c r="AM7" s="85">
        <v>1353504.25</v>
      </c>
      <c r="AN7" s="176">
        <f t="shared" si="4"/>
        <v>0.16451631035505968</v>
      </c>
      <c r="AO7" s="87">
        <v>0</v>
      </c>
      <c r="AP7" s="85">
        <v>0</v>
      </c>
      <c r="AQ7" s="85">
        <v>0</v>
      </c>
      <c r="AR7" s="176">
        <f t="shared" si="5"/>
        <v>0</v>
      </c>
    </row>
    <row r="8" spans="1:44" s="69" customFormat="1" x14ac:dyDescent="0.3">
      <c r="A8" s="149" t="s">
        <v>17</v>
      </c>
      <c r="B8" s="158">
        <v>166303571.36982745</v>
      </c>
      <c r="C8" s="66">
        <v>62</v>
      </c>
      <c r="D8" s="91">
        <v>186141007.25999999</v>
      </c>
      <c r="E8" s="91">
        <v>139605755.34</v>
      </c>
      <c r="F8" s="176">
        <f t="shared" si="0"/>
        <v>1.1192844851543078</v>
      </c>
      <c r="G8" s="104">
        <v>44</v>
      </c>
      <c r="H8" s="209">
        <v>155495593.90000001</v>
      </c>
      <c r="I8" s="209">
        <v>116621695.34999999</v>
      </c>
      <c r="J8" s="191">
        <f t="shared" si="1"/>
        <v>0.93501055100138186</v>
      </c>
      <c r="K8" s="104">
        <v>18</v>
      </c>
      <c r="L8" s="209">
        <v>30645413.359999999</v>
      </c>
      <c r="M8" s="105">
        <v>22984059.989999998</v>
      </c>
      <c r="N8" s="109">
        <v>44</v>
      </c>
      <c r="O8" s="209">
        <v>152389161.65000001</v>
      </c>
      <c r="P8" s="209">
        <v>114291871.13</v>
      </c>
      <c r="Q8" s="191">
        <f t="shared" si="6"/>
        <v>0.91633126333237636</v>
      </c>
      <c r="R8" s="104">
        <v>0</v>
      </c>
      <c r="S8" s="209">
        <v>0</v>
      </c>
      <c r="T8" s="105">
        <v>0</v>
      </c>
      <c r="U8" s="109">
        <v>19</v>
      </c>
      <c r="V8" s="209">
        <v>1370257.55</v>
      </c>
      <c r="W8" s="209">
        <v>1027693.16</v>
      </c>
      <c r="X8" s="109">
        <v>44</v>
      </c>
      <c r="Y8" s="91">
        <v>151018904.09999999</v>
      </c>
      <c r="Z8" s="91">
        <v>113264177.97</v>
      </c>
      <c r="AA8" s="176">
        <f t="shared" si="2"/>
        <v>0.90809176769970101</v>
      </c>
      <c r="AB8" s="87">
        <v>43</v>
      </c>
      <c r="AC8" s="88">
        <v>67</v>
      </c>
      <c r="AD8" s="91">
        <v>140294386.59999999</v>
      </c>
      <c r="AE8" s="91">
        <v>105220789.81999999</v>
      </c>
      <c r="AF8" s="176">
        <f t="shared" si="3"/>
        <v>0.84360417184314107</v>
      </c>
      <c r="AG8" s="87">
        <v>1</v>
      </c>
      <c r="AH8" s="65">
        <v>0</v>
      </c>
      <c r="AI8" s="87">
        <v>41</v>
      </c>
      <c r="AJ8" s="209">
        <v>142387256.50999999</v>
      </c>
      <c r="AK8" s="209">
        <v>106790442.19</v>
      </c>
      <c r="AL8" s="91">
        <v>138136837.31</v>
      </c>
      <c r="AM8" s="91">
        <v>103602627.89</v>
      </c>
      <c r="AN8" s="176">
        <f t="shared" si="4"/>
        <v>0.85618880783598972</v>
      </c>
      <c r="AO8" s="87">
        <v>38</v>
      </c>
      <c r="AP8" s="91">
        <v>131923918.3</v>
      </c>
      <c r="AQ8" s="91">
        <v>98942938.560000002</v>
      </c>
      <c r="AR8" s="176">
        <f t="shared" si="5"/>
        <v>0.79327170916027023</v>
      </c>
    </row>
    <row r="9" spans="1:44" s="118" customFormat="1" outlineLevel="1" collapsed="1" x14ac:dyDescent="0.3">
      <c r="A9" s="150" t="s">
        <v>18</v>
      </c>
      <c r="B9" s="159">
        <v>86161411.35169962</v>
      </c>
      <c r="C9" s="63">
        <v>15</v>
      </c>
      <c r="D9" s="64">
        <v>91804817.5</v>
      </c>
      <c r="E9" s="79">
        <v>68853613.099999994</v>
      </c>
      <c r="F9" s="176">
        <f t="shared" si="0"/>
        <v>1.0654980699569176</v>
      </c>
      <c r="G9" s="104">
        <v>14</v>
      </c>
      <c r="H9" s="103">
        <v>85778346.5</v>
      </c>
      <c r="I9" s="103">
        <v>64333759.850000001</v>
      </c>
      <c r="J9" s="191">
        <f t="shared" si="1"/>
        <v>0.99555410193855809</v>
      </c>
      <c r="K9" s="104">
        <v>1</v>
      </c>
      <c r="L9" s="103">
        <v>6026471</v>
      </c>
      <c r="M9" s="105">
        <v>4519853.25</v>
      </c>
      <c r="N9" s="104">
        <v>14</v>
      </c>
      <c r="O9" s="103">
        <v>83848395.319999993</v>
      </c>
      <c r="P9" s="103">
        <v>62886296.460000001</v>
      </c>
      <c r="Q9" s="191">
        <f t="shared" si="6"/>
        <v>0.97315484977076105</v>
      </c>
      <c r="R9" s="104">
        <v>0</v>
      </c>
      <c r="S9" s="103">
        <v>0</v>
      </c>
      <c r="T9" s="105">
        <v>0</v>
      </c>
      <c r="U9" s="104">
        <v>12</v>
      </c>
      <c r="V9" s="103">
        <v>809017.82</v>
      </c>
      <c r="W9" s="105">
        <v>606763.37</v>
      </c>
      <c r="X9" s="104">
        <v>14</v>
      </c>
      <c r="Y9" s="64">
        <v>83039377.5</v>
      </c>
      <c r="Z9" s="64">
        <v>62279533.090000004</v>
      </c>
      <c r="AA9" s="176">
        <f t="shared" si="2"/>
        <v>0.96376528886050983</v>
      </c>
      <c r="AB9" s="66">
        <v>14</v>
      </c>
      <c r="AC9" s="67">
        <v>29</v>
      </c>
      <c r="AD9" s="64">
        <v>83238445.459999993</v>
      </c>
      <c r="AE9" s="64">
        <v>62428834.039999999</v>
      </c>
      <c r="AF9" s="176">
        <f t="shared" si="3"/>
        <v>0.96607569623287082</v>
      </c>
      <c r="AG9" s="67">
        <v>1</v>
      </c>
      <c r="AH9" s="65">
        <v>0</v>
      </c>
      <c r="AI9" s="66">
        <v>14</v>
      </c>
      <c r="AJ9" s="103">
        <v>85155507.349999994</v>
      </c>
      <c r="AK9" s="103">
        <v>63866630.43</v>
      </c>
      <c r="AL9" s="64">
        <v>82204176.569999993</v>
      </c>
      <c r="AM9" s="64">
        <v>61653132.380000003</v>
      </c>
      <c r="AN9" s="176">
        <f t="shared" si="4"/>
        <v>0.9883253537062705</v>
      </c>
      <c r="AO9" s="104">
        <v>14</v>
      </c>
      <c r="AP9" s="103">
        <v>82387495.890000001</v>
      </c>
      <c r="AQ9" s="103">
        <v>61790621.850000001</v>
      </c>
      <c r="AR9" s="176">
        <f t="shared" si="5"/>
        <v>0.95619947024434182</v>
      </c>
    </row>
    <row r="10" spans="1:44" s="118" customFormat="1" ht="27" outlineLevel="1" x14ac:dyDescent="0.3">
      <c r="A10" s="150" t="s">
        <v>19</v>
      </c>
      <c r="B10" s="159">
        <v>78681378.94202134</v>
      </c>
      <c r="C10" s="63">
        <v>22</v>
      </c>
      <c r="D10" s="64">
        <v>92933936.659999996</v>
      </c>
      <c r="E10" s="79">
        <v>69700452.439999998</v>
      </c>
      <c r="F10" s="176">
        <f t="shared" si="0"/>
        <v>1.1811427037708766</v>
      </c>
      <c r="G10" s="104">
        <v>14</v>
      </c>
      <c r="H10" s="103">
        <v>68596455.799999997</v>
      </c>
      <c r="I10" s="103">
        <v>51447341.82</v>
      </c>
      <c r="J10" s="191">
        <f t="shared" si="1"/>
        <v>0.87182579566313001</v>
      </c>
      <c r="K10" s="104">
        <v>8</v>
      </c>
      <c r="L10" s="103">
        <v>24337480.859999999</v>
      </c>
      <c r="M10" s="105">
        <v>18253110.620000001</v>
      </c>
      <c r="N10" s="104">
        <v>14</v>
      </c>
      <c r="O10" s="103">
        <v>67440326.129999995</v>
      </c>
      <c r="P10" s="103">
        <v>50580244.539999999</v>
      </c>
      <c r="Q10" s="191">
        <f t="shared" si="6"/>
        <v>0.85713198010542446</v>
      </c>
      <c r="R10" s="104">
        <v>0</v>
      </c>
      <c r="S10" s="103">
        <v>0</v>
      </c>
      <c r="T10" s="105">
        <v>0</v>
      </c>
      <c r="U10" s="104">
        <v>7</v>
      </c>
      <c r="V10" s="103">
        <v>561239.73</v>
      </c>
      <c r="W10" s="105">
        <v>420929.79</v>
      </c>
      <c r="X10" s="104">
        <v>14</v>
      </c>
      <c r="Y10" s="64">
        <v>66879086.399999999</v>
      </c>
      <c r="Z10" s="64">
        <v>50159314.75</v>
      </c>
      <c r="AA10" s="176">
        <f t="shared" si="2"/>
        <v>0.84999891078779644</v>
      </c>
      <c r="AB10" s="66">
        <v>13</v>
      </c>
      <c r="AC10" s="67">
        <v>22</v>
      </c>
      <c r="AD10" s="64">
        <v>55955501.439999998</v>
      </c>
      <c r="AE10" s="64">
        <v>41966626.030000001</v>
      </c>
      <c r="AF10" s="176">
        <f t="shared" si="3"/>
        <v>0.71116574458147763</v>
      </c>
      <c r="AG10" s="67">
        <v>0</v>
      </c>
      <c r="AH10" s="65">
        <v>0</v>
      </c>
      <c r="AI10" s="66">
        <v>13</v>
      </c>
      <c r="AJ10" s="103">
        <v>56424357.960000001</v>
      </c>
      <c r="AK10" s="103">
        <v>42318268.409999996</v>
      </c>
      <c r="AL10" s="64">
        <v>55932660.740000002</v>
      </c>
      <c r="AM10" s="64">
        <v>41949495.509999998</v>
      </c>
      <c r="AN10" s="176">
        <f t="shared" si="4"/>
        <v>0.71712467064892094</v>
      </c>
      <c r="AO10" s="104">
        <v>10</v>
      </c>
      <c r="AP10" s="103">
        <v>48729031.210000001</v>
      </c>
      <c r="AQ10" s="103">
        <v>36546773.359999999</v>
      </c>
      <c r="AR10" s="176">
        <f t="shared" si="5"/>
        <v>0.61932101172130449</v>
      </c>
    </row>
    <row r="11" spans="1:44" s="119" customFormat="1" ht="27" outlineLevel="1" x14ac:dyDescent="0.3">
      <c r="A11" s="150" t="s">
        <v>20</v>
      </c>
      <c r="B11" s="159">
        <v>1460781.0761065017</v>
      </c>
      <c r="C11" s="63">
        <v>25</v>
      </c>
      <c r="D11" s="64">
        <v>1402253.1</v>
      </c>
      <c r="E11" s="79">
        <v>1051689.8</v>
      </c>
      <c r="F11" s="176">
        <f t="shared" si="0"/>
        <v>0.95993377990458406</v>
      </c>
      <c r="G11" s="104">
        <v>16</v>
      </c>
      <c r="H11" s="103">
        <v>1120791.6000000001</v>
      </c>
      <c r="I11" s="103">
        <v>840593.68</v>
      </c>
      <c r="J11" s="191">
        <f t="shared" si="1"/>
        <v>0.7672550105778384</v>
      </c>
      <c r="K11" s="104">
        <v>9</v>
      </c>
      <c r="L11" s="103">
        <v>281461.5</v>
      </c>
      <c r="M11" s="105">
        <v>211096.12</v>
      </c>
      <c r="N11" s="104">
        <v>16</v>
      </c>
      <c r="O11" s="103">
        <v>1100440.2</v>
      </c>
      <c r="P11" s="103">
        <v>825330.13</v>
      </c>
      <c r="Q11" s="191">
        <f t="shared" si="6"/>
        <v>0.75332314882738094</v>
      </c>
      <c r="R11" s="104">
        <v>0</v>
      </c>
      <c r="S11" s="103">
        <v>0</v>
      </c>
      <c r="T11" s="105">
        <v>0</v>
      </c>
      <c r="U11" s="104">
        <v>0</v>
      </c>
      <c r="V11" s="103">
        <v>0</v>
      </c>
      <c r="W11" s="105">
        <v>0</v>
      </c>
      <c r="X11" s="104">
        <v>16</v>
      </c>
      <c r="Y11" s="64">
        <v>1100440.2</v>
      </c>
      <c r="Z11" s="64">
        <v>825330.13</v>
      </c>
      <c r="AA11" s="176">
        <f t="shared" si="2"/>
        <v>0.75332314882738094</v>
      </c>
      <c r="AB11" s="66">
        <v>16</v>
      </c>
      <c r="AC11" s="67">
        <v>16</v>
      </c>
      <c r="AD11" s="64">
        <v>1100439.7</v>
      </c>
      <c r="AE11" s="64">
        <v>825329.75</v>
      </c>
      <c r="AF11" s="176">
        <f t="shared" si="3"/>
        <v>0.75332280654474315</v>
      </c>
      <c r="AG11" s="67">
        <v>0</v>
      </c>
      <c r="AH11" s="65">
        <v>0</v>
      </c>
      <c r="AI11" s="104">
        <v>14</v>
      </c>
      <c r="AJ11" s="103">
        <v>807391.2</v>
      </c>
      <c r="AK11" s="103">
        <v>605543.35</v>
      </c>
      <c r="AL11" s="64">
        <v>0</v>
      </c>
      <c r="AM11" s="64">
        <v>0</v>
      </c>
      <c r="AN11" s="176">
        <f t="shared" si="4"/>
        <v>0.55271197936927219</v>
      </c>
      <c r="AO11" s="104">
        <v>14</v>
      </c>
      <c r="AP11" s="103">
        <v>807391.2</v>
      </c>
      <c r="AQ11" s="103">
        <v>605543.35</v>
      </c>
      <c r="AR11" s="176">
        <f t="shared" si="5"/>
        <v>0.55271197936927219</v>
      </c>
    </row>
    <row r="12" spans="1:44" ht="36.75" customHeight="1" x14ac:dyDescent="0.3">
      <c r="A12" s="149" t="s">
        <v>21</v>
      </c>
      <c r="B12" s="158">
        <v>33972758.881744012</v>
      </c>
      <c r="C12" s="63">
        <v>13</v>
      </c>
      <c r="D12" s="64">
        <v>30276905.75</v>
      </c>
      <c r="E12" s="79">
        <v>22707679.27</v>
      </c>
      <c r="F12" s="176">
        <f t="shared" si="0"/>
        <v>0.89121127475666817</v>
      </c>
      <c r="G12" s="104">
        <v>11</v>
      </c>
      <c r="H12" s="103">
        <v>25712899.84</v>
      </c>
      <c r="I12" s="103">
        <v>19284674.850000001</v>
      </c>
      <c r="J12" s="191">
        <f t="shared" si="1"/>
        <v>0.75686816986233563</v>
      </c>
      <c r="K12" s="104">
        <v>2</v>
      </c>
      <c r="L12" s="103">
        <v>4564005.91</v>
      </c>
      <c r="M12" s="105">
        <v>3423004.42</v>
      </c>
      <c r="N12" s="104">
        <v>11</v>
      </c>
      <c r="O12" s="103">
        <v>25076104.82</v>
      </c>
      <c r="P12" s="103">
        <v>18807078.579999998</v>
      </c>
      <c r="Q12" s="191">
        <f t="shared" si="6"/>
        <v>0.73812388647291116</v>
      </c>
      <c r="R12" s="104">
        <v>0</v>
      </c>
      <c r="S12" s="103">
        <v>0</v>
      </c>
      <c r="T12" s="105">
        <v>0</v>
      </c>
      <c r="U12" s="104">
        <v>1</v>
      </c>
      <c r="V12" s="103">
        <v>160416.69</v>
      </c>
      <c r="W12" s="105">
        <v>120312.52</v>
      </c>
      <c r="X12" s="104">
        <v>11</v>
      </c>
      <c r="Y12" s="64">
        <v>24915688.129999999</v>
      </c>
      <c r="Z12" s="64">
        <v>18686766.059999999</v>
      </c>
      <c r="AA12" s="176">
        <f t="shared" si="2"/>
        <v>0.73340196528427892</v>
      </c>
      <c r="AB12" s="104">
        <v>9</v>
      </c>
      <c r="AC12" s="67">
        <v>12</v>
      </c>
      <c r="AD12" s="64">
        <v>17492919.300000001</v>
      </c>
      <c r="AE12" s="64">
        <v>13119689.43</v>
      </c>
      <c r="AF12" s="176">
        <f t="shared" si="3"/>
        <v>0.51491017732446198</v>
      </c>
      <c r="AG12" s="67">
        <v>0</v>
      </c>
      <c r="AH12" s="65">
        <v>0</v>
      </c>
      <c r="AI12" s="104">
        <v>11</v>
      </c>
      <c r="AJ12" s="103">
        <v>21980817.989999998</v>
      </c>
      <c r="AK12" s="103">
        <v>16485613.449999999</v>
      </c>
      <c r="AL12" s="64">
        <v>19664354.550000001</v>
      </c>
      <c r="AM12" s="64">
        <v>14748265.890000001</v>
      </c>
      <c r="AN12" s="176">
        <f t="shared" si="4"/>
        <v>0.64701303966843449</v>
      </c>
      <c r="AO12" s="104">
        <v>8</v>
      </c>
      <c r="AP12" s="103">
        <v>16133636.84</v>
      </c>
      <c r="AQ12" s="103">
        <v>12100227.59</v>
      </c>
      <c r="AR12" s="176">
        <f t="shared" si="5"/>
        <v>0.47489922429201809</v>
      </c>
    </row>
    <row r="13" spans="1:44" x14ac:dyDescent="0.3">
      <c r="A13" s="149" t="s">
        <v>22</v>
      </c>
      <c r="B13" s="158">
        <v>64887281.675088003</v>
      </c>
      <c r="C13" s="63">
        <v>207</v>
      </c>
      <c r="D13" s="64">
        <v>71015925.829999998</v>
      </c>
      <c r="E13" s="79">
        <v>35507962.82</v>
      </c>
      <c r="F13" s="176">
        <f t="shared" si="0"/>
        <v>1.0944506226289481</v>
      </c>
      <c r="G13" s="104">
        <v>207</v>
      </c>
      <c r="H13" s="103">
        <v>71015925.829999998</v>
      </c>
      <c r="I13" s="103">
        <v>35507962.82</v>
      </c>
      <c r="J13" s="191">
        <f t="shared" si="1"/>
        <v>1.0944506226289481</v>
      </c>
      <c r="K13" s="104">
        <v>51</v>
      </c>
      <c r="L13" s="103">
        <v>11225762.99</v>
      </c>
      <c r="M13" s="105">
        <v>5612881.4800000004</v>
      </c>
      <c r="N13" s="104">
        <v>156</v>
      </c>
      <c r="O13" s="103">
        <v>58485169.600000001</v>
      </c>
      <c r="P13" s="103">
        <v>29242584.699999999</v>
      </c>
      <c r="Q13" s="191">
        <f t="shared" si="6"/>
        <v>0.90133487010373636</v>
      </c>
      <c r="R13" s="104">
        <v>2</v>
      </c>
      <c r="S13" s="103">
        <v>3504407.4</v>
      </c>
      <c r="T13" s="105">
        <v>1752203.7</v>
      </c>
      <c r="U13" s="104">
        <v>0</v>
      </c>
      <c r="V13" s="103">
        <v>0</v>
      </c>
      <c r="W13" s="105">
        <v>0</v>
      </c>
      <c r="X13" s="104">
        <v>154</v>
      </c>
      <c r="Y13" s="64">
        <v>54980762.200000003</v>
      </c>
      <c r="Z13" s="64">
        <v>27490381</v>
      </c>
      <c r="AA13" s="176">
        <f t="shared" si="2"/>
        <v>0.84732725398032227</v>
      </c>
      <c r="AB13" s="104">
        <v>46</v>
      </c>
      <c r="AC13" s="67">
        <v>46</v>
      </c>
      <c r="AD13" s="64">
        <v>44344668.969999999</v>
      </c>
      <c r="AE13" s="64">
        <v>22172334.379999999</v>
      </c>
      <c r="AF13" s="176">
        <f t="shared" si="3"/>
        <v>0.68341079831404195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6">
        <f t="shared" si="4"/>
        <v>0.82714816470121777</v>
      </c>
      <c r="AO13" s="104">
        <v>154</v>
      </c>
      <c r="AP13" s="103">
        <v>53671395.950000003</v>
      </c>
      <c r="AQ13" s="103">
        <v>26835697.870000001</v>
      </c>
      <c r="AR13" s="176">
        <f t="shared" si="5"/>
        <v>0.82714816470121777</v>
      </c>
    </row>
    <row r="14" spans="1:44" x14ac:dyDescent="0.3">
      <c r="A14" s="149" t="s">
        <v>23</v>
      </c>
      <c r="B14" s="158">
        <v>2859455.7725693337</v>
      </c>
      <c r="C14" s="63">
        <v>3</v>
      </c>
      <c r="D14" s="64">
        <v>2700000</v>
      </c>
      <c r="E14" s="79">
        <v>2025000</v>
      </c>
      <c r="F14" s="176">
        <f t="shared" si="0"/>
        <v>0.94423562200227484</v>
      </c>
      <c r="G14" s="104">
        <v>3</v>
      </c>
      <c r="H14" s="103">
        <v>2700000</v>
      </c>
      <c r="I14" s="103">
        <v>2025000</v>
      </c>
      <c r="J14" s="191">
        <f t="shared" si="1"/>
        <v>0.94423562200227484</v>
      </c>
      <c r="K14" s="104">
        <v>0</v>
      </c>
      <c r="L14" s="103">
        <v>0</v>
      </c>
      <c r="M14" s="105">
        <v>0</v>
      </c>
      <c r="N14" s="104">
        <v>3</v>
      </c>
      <c r="O14" s="103">
        <v>2700000</v>
      </c>
      <c r="P14" s="103">
        <v>2025000</v>
      </c>
      <c r="Q14" s="191">
        <f t="shared" si="6"/>
        <v>0.94423562200227484</v>
      </c>
      <c r="R14" s="104">
        <v>0</v>
      </c>
      <c r="S14" s="103">
        <v>0</v>
      </c>
      <c r="T14" s="105">
        <v>0</v>
      </c>
      <c r="U14" s="104">
        <v>0</v>
      </c>
      <c r="V14" s="103">
        <v>0</v>
      </c>
      <c r="W14" s="105">
        <v>0</v>
      </c>
      <c r="X14" s="104">
        <v>3</v>
      </c>
      <c r="Y14" s="64">
        <v>2700000</v>
      </c>
      <c r="Z14" s="64">
        <v>2025000</v>
      </c>
      <c r="AA14" s="176">
        <f t="shared" si="2"/>
        <v>0.94423562200227484</v>
      </c>
      <c r="AB14" s="104">
        <v>3</v>
      </c>
      <c r="AC14" s="67">
        <v>3</v>
      </c>
      <c r="AD14" s="64">
        <v>1114022.1499999999</v>
      </c>
      <c r="AE14" s="64">
        <v>835516.61</v>
      </c>
      <c r="AF14" s="176">
        <f t="shared" si="3"/>
        <v>0.38959236952946719</v>
      </c>
      <c r="AG14" s="67">
        <v>0</v>
      </c>
      <c r="AH14" s="65">
        <v>0</v>
      </c>
      <c r="AI14" s="104">
        <v>3</v>
      </c>
      <c r="AJ14" s="103">
        <v>1114022.1499999999</v>
      </c>
      <c r="AK14" s="103">
        <v>835516.61</v>
      </c>
      <c r="AL14" s="64">
        <v>0</v>
      </c>
      <c r="AM14" s="64">
        <v>0</v>
      </c>
      <c r="AN14" s="176">
        <f t="shared" si="4"/>
        <v>0.38959236952946719</v>
      </c>
      <c r="AO14" s="104">
        <v>3</v>
      </c>
      <c r="AP14" s="103">
        <v>1114022.1499999999</v>
      </c>
      <c r="AQ14" s="103">
        <v>835516.61</v>
      </c>
      <c r="AR14" s="176">
        <f t="shared" si="5"/>
        <v>0.38959236952946719</v>
      </c>
    </row>
    <row r="15" spans="1:44" ht="27" x14ac:dyDescent="0.3">
      <c r="A15" s="149" t="s">
        <v>24</v>
      </c>
      <c r="B15" s="158">
        <v>67856844.616681337</v>
      </c>
      <c r="C15" s="63">
        <v>377</v>
      </c>
      <c r="D15" s="64">
        <v>92490683.739999995</v>
      </c>
      <c r="E15" s="79">
        <v>69368012.219999999</v>
      </c>
      <c r="F15" s="176">
        <f t="shared" si="0"/>
        <v>1.363026593153182</v>
      </c>
      <c r="G15" s="104">
        <v>201</v>
      </c>
      <c r="H15" s="103">
        <v>48023561.25</v>
      </c>
      <c r="I15" s="103">
        <v>36017670.619999997</v>
      </c>
      <c r="J15" s="191">
        <f t="shared" si="1"/>
        <v>0.70771874998435025</v>
      </c>
      <c r="K15" s="104">
        <v>162</v>
      </c>
      <c r="L15" s="103">
        <v>41055862.490000002</v>
      </c>
      <c r="M15" s="105">
        <v>30791896.640000001</v>
      </c>
      <c r="N15" s="104">
        <v>208</v>
      </c>
      <c r="O15" s="103">
        <v>44459054.810000002</v>
      </c>
      <c r="P15" s="103">
        <v>33344290.539999999</v>
      </c>
      <c r="Q15" s="191">
        <f t="shared" si="6"/>
        <v>0.65518895051996828</v>
      </c>
      <c r="R15" s="104">
        <v>14</v>
      </c>
      <c r="S15" s="103">
        <v>2775925.21</v>
      </c>
      <c r="T15" s="105">
        <v>2081943.87</v>
      </c>
      <c r="U15" s="104">
        <v>8</v>
      </c>
      <c r="V15" s="103">
        <v>259072.96</v>
      </c>
      <c r="W15" s="105">
        <v>194304.71</v>
      </c>
      <c r="X15" s="104">
        <v>194</v>
      </c>
      <c r="Y15" s="64">
        <v>41424056.640000001</v>
      </c>
      <c r="Z15" s="64">
        <v>31068041.960000001</v>
      </c>
      <c r="AA15" s="176">
        <f t="shared" si="2"/>
        <v>0.61046246512052915</v>
      </c>
      <c r="AB15" s="104">
        <v>143</v>
      </c>
      <c r="AC15" s="67">
        <v>150</v>
      </c>
      <c r="AD15" s="64">
        <v>27989463.09</v>
      </c>
      <c r="AE15" s="64">
        <v>20992096.899999999</v>
      </c>
      <c r="AF15" s="176">
        <f t="shared" si="3"/>
        <v>0.4124781110602852</v>
      </c>
      <c r="AG15" s="67">
        <v>1</v>
      </c>
      <c r="AH15" s="65">
        <v>117000</v>
      </c>
      <c r="AI15" s="104">
        <v>163</v>
      </c>
      <c r="AJ15" s="105">
        <v>32513847.640000001</v>
      </c>
      <c r="AK15" s="209">
        <v>24385385.190000001</v>
      </c>
      <c r="AL15" s="64">
        <v>29584668.41</v>
      </c>
      <c r="AM15" s="64">
        <v>22188500.91</v>
      </c>
      <c r="AN15" s="176">
        <f t="shared" si="4"/>
        <v>0.4791535448438326</v>
      </c>
      <c r="AO15" s="104">
        <v>115</v>
      </c>
      <c r="AP15" s="103">
        <v>21122930.010000002</v>
      </c>
      <c r="AQ15" s="103">
        <v>15842197.130000001</v>
      </c>
      <c r="AR15" s="176">
        <f t="shared" si="5"/>
        <v>0.31128665250089338</v>
      </c>
    </row>
    <row r="16" spans="1:44" x14ac:dyDescent="0.3">
      <c r="A16" s="149" t="s">
        <v>25</v>
      </c>
      <c r="B16" s="158">
        <v>38261189.242108941</v>
      </c>
      <c r="C16" s="63">
        <v>499</v>
      </c>
      <c r="D16" s="64">
        <v>63798204.240000002</v>
      </c>
      <c r="E16" s="79">
        <v>47848652.600000001</v>
      </c>
      <c r="F16" s="176">
        <f t="shared" si="0"/>
        <v>1.667439133590388</v>
      </c>
      <c r="G16" s="104">
        <v>282</v>
      </c>
      <c r="H16" s="103">
        <v>35490222.990000002</v>
      </c>
      <c r="I16" s="103">
        <v>26617666.870000001</v>
      </c>
      <c r="J16" s="191">
        <f t="shared" si="1"/>
        <v>0.92757762351361239</v>
      </c>
      <c r="K16" s="104">
        <v>90</v>
      </c>
      <c r="L16" s="103">
        <v>10555640.869999999</v>
      </c>
      <c r="M16" s="105">
        <v>7916730.5599999996</v>
      </c>
      <c r="N16" s="104">
        <v>304</v>
      </c>
      <c r="O16" s="103">
        <v>32090798.050000001</v>
      </c>
      <c r="P16" s="103">
        <v>24068098.16</v>
      </c>
      <c r="Q16" s="191">
        <f t="shared" si="6"/>
        <v>0.83872975946816564</v>
      </c>
      <c r="R16" s="104">
        <v>25</v>
      </c>
      <c r="S16" s="103">
        <v>3322367.26</v>
      </c>
      <c r="T16" s="105">
        <v>2491775.41</v>
      </c>
      <c r="U16" s="104">
        <v>33</v>
      </c>
      <c r="V16" s="103">
        <v>465926.01</v>
      </c>
      <c r="W16" s="105">
        <v>349444.51</v>
      </c>
      <c r="X16" s="104">
        <v>279</v>
      </c>
      <c r="Y16" s="64">
        <v>28302504.780000001</v>
      </c>
      <c r="Z16" s="64">
        <v>21226878.239999998</v>
      </c>
      <c r="AA16" s="176">
        <f t="shared" si="2"/>
        <v>0.73971837626132242</v>
      </c>
      <c r="AB16" s="104">
        <v>253</v>
      </c>
      <c r="AC16" s="67">
        <v>260</v>
      </c>
      <c r="AD16" s="64">
        <v>21707624.879999999</v>
      </c>
      <c r="AE16" s="64">
        <v>16280718.32</v>
      </c>
      <c r="AF16" s="176">
        <f t="shared" si="3"/>
        <v>0.5673536371971768</v>
      </c>
      <c r="AG16" s="67">
        <v>4</v>
      </c>
      <c r="AH16" s="65">
        <v>100187.64</v>
      </c>
      <c r="AI16" s="104">
        <v>259</v>
      </c>
      <c r="AJ16" s="103">
        <v>22892048.210000001</v>
      </c>
      <c r="AK16" s="103">
        <v>17169035.77</v>
      </c>
      <c r="AL16" s="64">
        <v>19932355.57</v>
      </c>
      <c r="AM16" s="64">
        <v>14949266.449999999</v>
      </c>
      <c r="AN16" s="176">
        <f t="shared" si="4"/>
        <v>0.59830989740396789</v>
      </c>
      <c r="AO16" s="104">
        <v>228</v>
      </c>
      <c r="AP16" s="103">
        <v>18333910.609999999</v>
      </c>
      <c r="AQ16" s="103">
        <v>13750432.720000001</v>
      </c>
      <c r="AR16" s="176">
        <f t="shared" si="5"/>
        <v>0.47917775095768145</v>
      </c>
    </row>
    <row r="17" spans="1:44" ht="27" x14ac:dyDescent="0.3">
      <c r="A17" s="149" t="s">
        <v>26</v>
      </c>
      <c r="B17" s="158">
        <v>344520235.80070603</v>
      </c>
      <c r="C17" s="63">
        <v>3969</v>
      </c>
      <c r="D17" s="64">
        <v>350290101</v>
      </c>
      <c r="E17" s="79">
        <v>223277213.25</v>
      </c>
      <c r="F17" s="176">
        <f t="shared" si="0"/>
        <v>1.0167475364281118</v>
      </c>
      <c r="G17" s="104">
        <v>3969</v>
      </c>
      <c r="H17" s="103">
        <v>350290101</v>
      </c>
      <c r="I17" s="103">
        <v>223277213.25</v>
      </c>
      <c r="J17" s="191">
        <f t="shared" si="1"/>
        <v>1.0167475364281118</v>
      </c>
      <c r="K17" s="104">
        <v>115</v>
      </c>
      <c r="L17" s="103">
        <v>8908150</v>
      </c>
      <c r="M17" s="105">
        <v>5259175</v>
      </c>
      <c r="N17" s="104">
        <v>3850</v>
      </c>
      <c r="O17" s="103">
        <v>339238150</v>
      </c>
      <c r="P17" s="103">
        <v>216668987.5</v>
      </c>
      <c r="Q17" s="191">
        <f t="shared" si="6"/>
        <v>0.98466828577302623</v>
      </c>
      <c r="R17" s="104">
        <v>2</v>
      </c>
      <c r="S17" s="103">
        <v>319350</v>
      </c>
      <c r="T17" s="105">
        <v>210262.5</v>
      </c>
      <c r="U17" s="104">
        <v>1</v>
      </c>
      <c r="V17" s="103">
        <v>25150</v>
      </c>
      <c r="W17" s="105">
        <v>18862.5</v>
      </c>
      <c r="X17" s="104">
        <v>3848</v>
      </c>
      <c r="Y17" s="64">
        <v>338893650</v>
      </c>
      <c r="Z17" s="64">
        <v>216439862.5</v>
      </c>
      <c r="AA17" s="176">
        <f t="shared" si="2"/>
        <v>0.98366834450920082</v>
      </c>
      <c r="AB17" s="237">
        <v>3866</v>
      </c>
      <c r="AC17" s="238">
        <v>3957</v>
      </c>
      <c r="AD17" s="64">
        <v>317056312.5</v>
      </c>
      <c r="AE17" s="64">
        <v>200049759.37</v>
      </c>
      <c r="AF17" s="176">
        <f t="shared" si="3"/>
        <v>0.92028356988414162</v>
      </c>
      <c r="AG17" s="67">
        <v>3</v>
      </c>
      <c r="AH17" s="65">
        <v>160500</v>
      </c>
      <c r="AI17" s="104">
        <v>3849</v>
      </c>
      <c r="AJ17" s="103">
        <v>315813350</v>
      </c>
      <c r="AK17" s="103">
        <v>199129637.5</v>
      </c>
      <c r="AL17" s="64">
        <v>0</v>
      </c>
      <c r="AM17" s="64">
        <v>0</v>
      </c>
      <c r="AN17" s="176">
        <f t="shared" si="4"/>
        <v>0.91667576293744313</v>
      </c>
      <c r="AO17" s="104">
        <v>3849</v>
      </c>
      <c r="AP17" s="103">
        <v>315813350</v>
      </c>
      <c r="AQ17" s="103">
        <v>199129637.5</v>
      </c>
      <c r="AR17" s="176">
        <f t="shared" si="5"/>
        <v>0.91667576293744313</v>
      </c>
    </row>
    <row r="18" spans="1:44" outlineLevel="1" x14ac:dyDescent="0.3">
      <c r="A18" s="150" t="s">
        <v>221</v>
      </c>
      <c r="B18" s="159">
        <v>151734715.46450198</v>
      </c>
      <c r="C18" s="196">
        <v>2745</v>
      </c>
      <c r="D18" s="197">
        <v>157761450</v>
      </c>
      <c r="E18" s="198">
        <v>78880725</v>
      </c>
      <c r="F18" s="199">
        <f t="shared" si="0"/>
        <v>1.0397188904137626</v>
      </c>
      <c r="G18" s="228">
        <v>2745</v>
      </c>
      <c r="H18" s="229">
        <v>157761450</v>
      </c>
      <c r="I18" s="229">
        <v>78880725</v>
      </c>
      <c r="J18" s="230">
        <f t="shared" si="1"/>
        <v>1.0397188904137626</v>
      </c>
      <c r="K18" s="228">
        <v>98</v>
      </c>
      <c r="L18" s="229">
        <v>5687750</v>
      </c>
      <c r="M18" s="231">
        <v>2843875</v>
      </c>
      <c r="N18" s="228">
        <v>2647</v>
      </c>
      <c r="O18" s="229">
        <v>151038500</v>
      </c>
      <c r="P18" s="229">
        <v>75519250</v>
      </c>
      <c r="Q18" s="230">
        <f t="shared" si="6"/>
        <v>0.99541162704677921</v>
      </c>
      <c r="R18" s="228">
        <v>1</v>
      </c>
      <c r="S18" s="229">
        <v>117000</v>
      </c>
      <c r="T18" s="231">
        <v>58500</v>
      </c>
      <c r="U18" s="228">
        <v>0</v>
      </c>
      <c r="V18" s="229">
        <v>0</v>
      </c>
      <c r="W18" s="231">
        <v>0</v>
      </c>
      <c r="X18" s="228">
        <v>2646</v>
      </c>
      <c r="Y18" s="197">
        <v>150921500</v>
      </c>
      <c r="Z18" s="197">
        <v>75460750</v>
      </c>
      <c r="AA18" s="199">
        <f t="shared" si="2"/>
        <v>0.99464054443959971</v>
      </c>
      <c r="AB18" s="237">
        <v>2647</v>
      </c>
      <c r="AC18" s="238">
        <v>2649</v>
      </c>
      <c r="AD18" s="64">
        <v>150969900</v>
      </c>
      <c r="AE18" s="64">
        <v>75484950</v>
      </c>
      <c r="AF18" s="199">
        <f t="shared" si="3"/>
        <v>0.99495952220188588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199">
        <f t="shared" si="4"/>
        <v>0.99464054443959971</v>
      </c>
      <c r="AO18" s="104">
        <v>2646</v>
      </c>
      <c r="AP18" s="103">
        <v>150921500</v>
      </c>
      <c r="AQ18" s="103">
        <v>75460750</v>
      </c>
      <c r="AR18" s="199">
        <f t="shared" si="5"/>
        <v>0.99464054443959971</v>
      </c>
    </row>
    <row r="19" spans="1:44" ht="27" outlineLevel="1" x14ac:dyDescent="0.3">
      <c r="A19" s="150" t="s">
        <v>223</v>
      </c>
      <c r="B19" s="159">
        <v>192785520.33620402</v>
      </c>
      <c r="C19" s="196">
        <v>1224</v>
      </c>
      <c r="D19" s="197">
        <v>192528651</v>
      </c>
      <c r="E19" s="198">
        <v>144396488.25</v>
      </c>
      <c r="F19" s="199">
        <f t="shared" si="0"/>
        <v>0.99866759009828088</v>
      </c>
      <c r="G19" s="228">
        <v>1224</v>
      </c>
      <c r="H19" s="229">
        <v>192528651</v>
      </c>
      <c r="I19" s="229">
        <v>144396488.25</v>
      </c>
      <c r="J19" s="230">
        <f t="shared" si="1"/>
        <v>0.99866759009828088</v>
      </c>
      <c r="K19" s="228">
        <v>17</v>
      </c>
      <c r="L19" s="229">
        <v>3220400</v>
      </c>
      <c r="M19" s="231">
        <v>2415300</v>
      </c>
      <c r="N19" s="228">
        <v>1203</v>
      </c>
      <c r="O19" s="229">
        <v>188199650</v>
      </c>
      <c r="P19" s="229">
        <v>141149737.5</v>
      </c>
      <c r="Q19" s="230">
        <f t="shared" si="6"/>
        <v>0.97621257899345038</v>
      </c>
      <c r="R19" s="228">
        <v>1</v>
      </c>
      <c r="S19" s="229">
        <v>202350</v>
      </c>
      <c r="T19" s="231">
        <v>151762.5</v>
      </c>
      <c r="U19" s="228">
        <v>1</v>
      </c>
      <c r="V19" s="229">
        <v>25150</v>
      </c>
      <c r="W19" s="231">
        <v>18862.5</v>
      </c>
      <c r="X19" s="228">
        <v>1202</v>
      </c>
      <c r="Y19" s="197">
        <v>187972150</v>
      </c>
      <c r="Z19" s="197">
        <v>140979112.5</v>
      </c>
      <c r="AA19" s="199">
        <f t="shared" si="2"/>
        <v>0.97503251111489153</v>
      </c>
      <c r="AB19" s="237">
        <v>1219</v>
      </c>
      <c r="AC19" s="238">
        <v>1308</v>
      </c>
      <c r="AD19" s="64">
        <v>166086412.5</v>
      </c>
      <c r="AE19" s="64">
        <v>124564809.37</v>
      </c>
      <c r="AF19" s="199">
        <f t="shared" si="3"/>
        <v>0.86150874925854026</v>
      </c>
      <c r="AG19" s="67">
        <v>0</v>
      </c>
      <c r="AH19" s="65">
        <v>0</v>
      </c>
      <c r="AI19" s="104">
        <v>1203</v>
      </c>
      <c r="AJ19" s="103">
        <v>164891850</v>
      </c>
      <c r="AK19" s="103">
        <v>123668887.5</v>
      </c>
      <c r="AL19" s="64">
        <v>0</v>
      </c>
      <c r="AM19" s="64">
        <v>0</v>
      </c>
      <c r="AN19" s="199">
        <f t="shared" si="4"/>
        <v>0.85531242031269006</v>
      </c>
      <c r="AO19" s="104">
        <v>1203</v>
      </c>
      <c r="AP19" s="103">
        <v>164891850</v>
      </c>
      <c r="AQ19" s="103">
        <v>123668887.5</v>
      </c>
      <c r="AR19" s="199">
        <f t="shared" si="5"/>
        <v>0.85531242031269006</v>
      </c>
    </row>
    <row r="20" spans="1:44" ht="27" x14ac:dyDescent="0.3">
      <c r="A20" s="149" t="s">
        <v>27</v>
      </c>
      <c r="B20" s="158">
        <v>106588746.89561203</v>
      </c>
      <c r="C20" s="63">
        <v>708</v>
      </c>
      <c r="D20" s="64">
        <v>181860339.59</v>
      </c>
      <c r="E20" s="79">
        <v>136395253.94999999</v>
      </c>
      <c r="F20" s="176">
        <f t="shared" si="0"/>
        <v>1.7061870496339111</v>
      </c>
      <c r="G20" s="104">
        <v>416</v>
      </c>
      <c r="H20" s="103">
        <v>108846548.34999999</v>
      </c>
      <c r="I20" s="103">
        <v>81634910.790000007</v>
      </c>
      <c r="J20" s="191">
        <f t="shared" si="1"/>
        <v>1.021182362305086</v>
      </c>
      <c r="K20" s="104">
        <v>109</v>
      </c>
      <c r="L20" s="103">
        <v>27422968.18</v>
      </c>
      <c r="M20" s="105">
        <v>20567226.030000001</v>
      </c>
      <c r="N20" s="104">
        <v>419</v>
      </c>
      <c r="O20" s="103">
        <v>94474913.319999993</v>
      </c>
      <c r="P20" s="103">
        <v>70856184.590000004</v>
      </c>
      <c r="Q20" s="191">
        <f t="shared" si="6"/>
        <v>0.88634978899343142</v>
      </c>
      <c r="R20" s="104">
        <v>17</v>
      </c>
      <c r="S20" s="103">
        <v>3517747.47</v>
      </c>
      <c r="T20" s="105">
        <v>2638310.59</v>
      </c>
      <c r="U20" s="104">
        <v>36</v>
      </c>
      <c r="V20" s="103">
        <v>951327.7</v>
      </c>
      <c r="W20" s="105">
        <v>713495.77</v>
      </c>
      <c r="X20" s="104">
        <v>402</v>
      </c>
      <c r="Y20" s="64">
        <v>90005838.150000006</v>
      </c>
      <c r="Z20" s="64">
        <v>67504378.230000004</v>
      </c>
      <c r="AA20" s="176">
        <f t="shared" si="2"/>
        <v>0.84442158080859564</v>
      </c>
      <c r="AB20" s="104">
        <v>364</v>
      </c>
      <c r="AC20" s="67">
        <v>383</v>
      </c>
      <c r="AD20" s="64">
        <v>78870262.930000007</v>
      </c>
      <c r="AE20" s="64">
        <v>59152696.82</v>
      </c>
      <c r="AF20" s="176">
        <f t="shared" si="3"/>
        <v>0.73994924630497627</v>
      </c>
      <c r="AG20" s="67">
        <v>5</v>
      </c>
      <c r="AH20" s="65">
        <v>894446.03</v>
      </c>
      <c r="AI20" s="104">
        <v>384</v>
      </c>
      <c r="AJ20" s="103">
        <v>83458584.670000002</v>
      </c>
      <c r="AK20" s="103">
        <v>62593938.030000001</v>
      </c>
      <c r="AL20" s="64">
        <v>80035891.390000001</v>
      </c>
      <c r="AM20" s="64">
        <v>60026918.259999998</v>
      </c>
      <c r="AN20" s="176">
        <f t="shared" si="4"/>
        <v>0.78299620833084171</v>
      </c>
      <c r="AO20" s="104">
        <v>309</v>
      </c>
      <c r="AP20" s="103">
        <v>62380100.170000002</v>
      </c>
      <c r="AQ20" s="103">
        <v>46785074.719999999</v>
      </c>
      <c r="AR20" s="176">
        <f t="shared" si="5"/>
        <v>0.58524095635622886</v>
      </c>
    </row>
    <row r="21" spans="1:44" ht="27" collapsed="1" x14ac:dyDescent="0.3">
      <c r="A21" s="149" t="s">
        <v>28</v>
      </c>
      <c r="B21" s="158">
        <v>146607749.37139466</v>
      </c>
      <c r="C21" s="63">
        <v>42</v>
      </c>
      <c r="D21" s="64">
        <v>522491641.91000003</v>
      </c>
      <c r="E21" s="79">
        <v>391868731.33999997</v>
      </c>
      <c r="F21" s="176">
        <f t="shared" si="0"/>
        <v>3.563874652944818</v>
      </c>
      <c r="G21" s="104">
        <v>16</v>
      </c>
      <c r="H21" s="103">
        <v>153552694.36000001</v>
      </c>
      <c r="I21" s="103">
        <v>115164520.73</v>
      </c>
      <c r="J21" s="191">
        <f t="shared" si="1"/>
        <v>1.047370926969297</v>
      </c>
      <c r="K21" s="104">
        <v>24</v>
      </c>
      <c r="L21" s="103">
        <v>166363221.55000001</v>
      </c>
      <c r="M21" s="105">
        <v>124772416.11</v>
      </c>
      <c r="N21" s="104">
        <v>16</v>
      </c>
      <c r="O21" s="103">
        <v>325470740.87</v>
      </c>
      <c r="P21" s="103">
        <v>244103055.59999999</v>
      </c>
      <c r="Q21" s="191">
        <f t="shared" si="6"/>
        <v>2.2200104855678533</v>
      </c>
      <c r="R21" s="104">
        <v>1</v>
      </c>
      <c r="S21" s="103">
        <v>188897941</v>
      </c>
      <c r="T21" s="105">
        <v>141673455.75</v>
      </c>
      <c r="U21" s="104">
        <v>2</v>
      </c>
      <c r="V21" s="103">
        <v>456007.46</v>
      </c>
      <c r="W21" s="105">
        <v>342005.58</v>
      </c>
      <c r="X21" s="104">
        <v>15</v>
      </c>
      <c r="Y21" s="64">
        <v>136116792.41</v>
      </c>
      <c r="Z21" s="64">
        <v>102087594.27</v>
      </c>
      <c r="AA21" s="176">
        <f t="shared" si="2"/>
        <v>0.92844200251094222</v>
      </c>
      <c r="AB21" s="104">
        <v>5</v>
      </c>
      <c r="AC21" s="106">
        <v>6</v>
      </c>
      <c r="AD21" s="103">
        <v>4614922.62</v>
      </c>
      <c r="AE21" s="103">
        <v>3461191.94</v>
      </c>
      <c r="AF21" s="176">
        <f t="shared" si="3"/>
        <v>3.147802650124059E-2</v>
      </c>
      <c r="AG21" s="67">
        <v>1</v>
      </c>
      <c r="AH21" s="65">
        <v>74853.2</v>
      </c>
      <c r="AI21" s="104">
        <v>6</v>
      </c>
      <c r="AJ21" s="103">
        <v>12059421.800000001</v>
      </c>
      <c r="AK21" s="103">
        <v>9044566.3200000003</v>
      </c>
      <c r="AL21" s="64">
        <v>7549352.3799999999</v>
      </c>
      <c r="AM21" s="64">
        <v>5662014.2800000003</v>
      </c>
      <c r="AN21" s="176">
        <f t="shared" si="4"/>
        <v>8.2256373566245961E-2</v>
      </c>
      <c r="AO21" s="66">
        <v>4</v>
      </c>
      <c r="AP21" s="64">
        <v>4540069.42</v>
      </c>
      <c r="AQ21" s="64">
        <v>3405052.04</v>
      </c>
      <c r="AR21" s="176">
        <f t="shared" si="5"/>
        <v>3.0967458674362777E-2</v>
      </c>
    </row>
    <row r="22" spans="1:44" x14ac:dyDescent="0.3">
      <c r="A22" s="149" t="s">
        <v>29</v>
      </c>
      <c r="B22" s="158">
        <v>42407445.555515379</v>
      </c>
      <c r="C22" s="63">
        <v>23</v>
      </c>
      <c r="D22" s="64">
        <v>102686972.27</v>
      </c>
      <c r="E22" s="79">
        <v>77015229.120000005</v>
      </c>
      <c r="F22" s="176">
        <f t="shared" si="0"/>
        <v>2.4214373425433746</v>
      </c>
      <c r="G22" s="104">
        <v>7</v>
      </c>
      <c r="H22" s="103">
        <v>37709288.939999998</v>
      </c>
      <c r="I22" s="103">
        <v>28281966.670000002</v>
      </c>
      <c r="J22" s="191">
        <f t="shared" si="1"/>
        <v>0.88921387379098216</v>
      </c>
      <c r="K22" s="104">
        <v>15</v>
      </c>
      <c r="L22" s="103">
        <v>60982209.329999998</v>
      </c>
      <c r="M22" s="105">
        <v>45736656.950000003</v>
      </c>
      <c r="N22" s="104">
        <v>7</v>
      </c>
      <c r="O22" s="103">
        <v>38090811.899999999</v>
      </c>
      <c r="P22" s="103">
        <v>28568108.91</v>
      </c>
      <c r="Q22" s="191">
        <f t="shared" si="6"/>
        <v>0.89821047698181922</v>
      </c>
      <c r="R22" s="104">
        <v>1</v>
      </c>
      <c r="S22" s="103">
        <v>3646826.6</v>
      </c>
      <c r="T22" s="105">
        <v>2735119.95</v>
      </c>
      <c r="U22" s="104">
        <v>3</v>
      </c>
      <c r="V22" s="103">
        <v>8119.01</v>
      </c>
      <c r="W22" s="105">
        <v>6089.26</v>
      </c>
      <c r="X22" s="104">
        <v>6</v>
      </c>
      <c r="Y22" s="64">
        <v>34435866.289999999</v>
      </c>
      <c r="Z22" s="64">
        <v>25826899.699999999</v>
      </c>
      <c r="AA22" s="176">
        <f t="shared" si="2"/>
        <v>0.8120240641450609</v>
      </c>
      <c r="AB22" s="104">
        <v>5</v>
      </c>
      <c r="AC22" s="67">
        <v>7</v>
      </c>
      <c r="AD22" s="64">
        <v>17852961.98</v>
      </c>
      <c r="AE22" s="64">
        <v>13389721.449999999</v>
      </c>
      <c r="AF22" s="176">
        <f t="shared" si="3"/>
        <v>0.42098649768066732</v>
      </c>
      <c r="AG22" s="67">
        <v>0</v>
      </c>
      <c r="AH22" s="65">
        <v>0</v>
      </c>
      <c r="AI22" s="104">
        <v>7</v>
      </c>
      <c r="AJ22" s="103">
        <v>24106084.98</v>
      </c>
      <c r="AK22" s="103">
        <v>18079563.699999999</v>
      </c>
      <c r="AL22" s="64">
        <v>23895586.899999999</v>
      </c>
      <c r="AM22" s="64">
        <v>17921690.149999999</v>
      </c>
      <c r="AN22" s="176">
        <f t="shared" si="4"/>
        <v>0.56843992049563186</v>
      </c>
      <c r="AO22" s="66">
        <v>3</v>
      </c>
      <c r="AP22" s="64">
        <v>6655210.1500000004</v>
      </c>
      <c r="AQ22" s="64">
        <v>4991407.57</v>
      </c>
      <c r="AR22" s="176">
        <f t="shared" si="5"/>
        <v>0.15693494533377866</v>
      </c>
    </row>
    <row r="23" spans="1:44" x14ac:dyDescent="0.3">
      <c r="A23" s="149" t="s">
        <v>30</v>
      </c>
      <c r="B23" s="158">
        <v>9335800</v>
      </c>
      <c r="C23" s="63">
        <v>0</v>
      </c>
      <c r="D23" s="64">
        <v>0</v>
      </c>
      <c r="E23" s="79">
        <v>0</v>
      </c>
      <c r="F23" s="176">
        <f t="shared" si="0"/>
        <v>0</v>
      </c>
      <c r="G23" s="104">
        <v>0</v>
      </c>
      <c r="H23" s="103">
        <v>0</v>
      </c>
      <c r="I23" s="103">
        <v>0</v>
      </c>
      <c r="J23" s="191">
        <f t="shared" si="1"/>
        <v>0</v>
      </c>
      <c r="K23" s="104">
        <v>0</v>
      </c>
      <c r="L23" s="103">
        <v>0</v>
      </c>
      <c r="M23" s="105">
        <v>0</v>
      </c>
      <c r="N23" s="104">
        <v>0</v>
      </c>
      <c r="O23" s="103">
        <v>0</v>
      </c>
      <c r="P23" s="103">
        <v>0</v>
      </c>
      <c r="Q23" s="191">
        <f t="shared" si="6"/>
        <v>0</v>
      </c>
      <c r="R23" s="104">
        <v>0</v>
      </c>
      <c r="S23" s="103">
        <v>0</v>
      </c>
      <c r="T23" s="105">
        <v>0</v>
      </c>
      <c r="U23" s="104">
        <v>0</v>
      </c>
      <c r="V23" s="103">
        <v>0</v>
      </c>
      <c r="W23" s="105">
        <v>0</v>
      </c>
      <c r="X23" s="104">
        <v>0</v>
      </c>
      <c r="Y23" s="64">
        <v>0</v>
      </c>
      <c r="Z23" s="64">
        <v>0</v>
      </c>
      <c r="AA23" s="176">
        <f t="shared" si="2"/>
        <v>0</v>
      </c>
      <c r="AB23" s="104">
        <v>0</v>
      </c>
      <c r="AC23" s="67">
        <v>0</v>
      </c>
      <c r="AD23" s="64">
        <v>0</v>
      </c>
      <c r="AE23" s="64">
        <v>0</v>
      </c>
      <c r="AF23" s="176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6">
        <f t="shared" si="4"/>
        <v>0</v>
      </c>
      <c r="AO23" s="66">
        <v>0</v>
      </c>
      <c r="AP23" s="64">
        <v>0</v>
      </c>
      <c r="AQ23" s="64">
        <v>0</v>
      </c>
      <c r="AR23" s="176">
        <f t="shared" si="5"/>
        <v>0</v>
      </c>
    </row>
    <row r="24" spans="1:44" x14ac:dyDescent="0.3">
      <c r="A24" s="149" t="s">
        <v>31</v>
      </c>
      <c r="B24" s="158">
        <v>10957077.910084</v>
      </c>
      <c r="C24" s="63">
        <v>95</v>
      </c>
      <c r="D24" s="64">
        <v>18435485.5</v>
      </c>
      <c r="E24" s="79">
        <v>13826614.07</v>
      </c>
      <c r="F24" s="176">
        <f t="shared" si="0"/>
        <v>1.6825184279317285</v>
      </c>
      <c r="G24" s="104">
        <v>64</v>
      </c>
      <c r="H24" s="103">
        <v>11910169.300000001</v>
      </c>
      <c r="I24" s="103">
        <v>8932626.9299999997</v>
      </c>
      <c r="J24" s="191">
        <f t="shared" si="1"/>
        <v>1.086984084418972</v>
      </c>
      <c r="K24" s="104">
        <v>22</v>
      </c>
      <c r="L24" s="103">
        <v>4096106.86</v>
      </c>
      <c r="M24" s="105">
        <v>3072080.14</v>
      </c>
      <c r="N24" s="104">
        <v>64</v>
      </c>
      <c r="O24" s="103">
        <v>9767779.3200000003</v>
      </c>
      <c r="P24" s="103">
        <v>7325834.4500000002</v>
      </c>
      <c r="Q24" s="191">
        <f t="shared" si="6"/>
        <v>0.89145841620880817</v>
      </c>
      <c r="R24" s="104">
        <v>2</v>
      </c>
      <c r="S24" s="103">
        <v>263109.03999999998</v>
      </c>
      <c r="T24" s="105">
        <v>197331.78</v>
      </c>
      <c r="U24" s="104">
        <v>1</v>
      </c>
      <c r="V24" s="103">
        <v>3560</v>
      </c>
      <c r="W24" s="105">
        <v>2670</v>
      </c>
      <c r="X24" s="104">
        <v>62</v>
      </c>
      <c r="Y24" s="64">
        <v>9501110.2799999993</v>
      </c>
      <c r="Z24" s="64">
        <v>7125832.6699999999</v>
      </c>
      <c r="AA24" s="176">
        <f t="shared" si="2"/>
        <v>0.86712081067306757</v>
      </c>
      <c r="AB24" s="104">
        <v>25</v>
      </c>
      <c r="AC24" s="67">
        <v>25</v>
      </c>
      <c r="AD24" s="64">
        <v>3834088.64</v>
      </c>
      <c r="AE24" s="64">
        <v>2875566.46</v>
      </c>
      <c r="AF24" s="176">
        <f t="shared" si="3"/>
        <v>0.34991889913198648</v>
      </c>
      <c r="AG24" s="67">
        <v>0</v>
      </c>
      <c r="AH24" s="65">
        <v>0</v>
      </c>
      <c r="AI24" s="104">
        <v>37</v>
      </c>
      <c r="AJ24" s="103">
        <v>5484076.8399999999</v>
      </c>
      <c r="AK24" s="103">
        <v>4113057.6</v>
      </c>
      <c r="AL24" s="64">
        <v>5358772.16</v>
      </c>
      <c r="AM24" s="64">
        <v>4019079.11</v>
      </c>
      <c r="AN24" s="176">
        <f t="shared" si="4"/>
        <v>0.50050541622533351</v>
      </c>
      <c r="AO24" s="66">
        <v>14</v>
      </c>
      <c r="AP24" s="64">
        <v>2546898.36</v>
      </c>
      <c r="AQ24" s="64">
        <v>1910173.75</v>
      </c>
      <c r="AR24" s="176">
        <f t="shared" si="5"/>
        <v>0.23244320985032355</v>
      </c>
    </row>
    <row r="25" spans="1:44" ht="14" thickBot="1" x14ac:dyDescent="0.35">
      <c r="A25" s="151" t="s">
        <v>32</v>
      </c>
      <c r="B25" s="160">
        <v>6975235.7918932913</v>
      </c>
      <c r="C25" s="89">
        <v>19</v>
      </c>
      <c r="D25" s="85">
        <v>9139893.2599999998</v>
      </c>
      <c r="E25" s="86">
        <v>6854919.9299999997</v>
      </c>
      <c r="F25" s="176">
        <f t="shared" si="0"/>
        <v>1.3103346657646329</v>
      </c>
      <c r="G25" s="109">
        <v>13</v>
      </c>
      <c r="H25" s="108">
        <v>5933149.7599999998</v>
      </c>
      <c r="I25" s="108">
        <v>4449862.3099999996</v>
      </c>
      <c r="J25" s="191">
        <f t="shared" si="1"/>
        <v>0.85060203511622967</v>
      </c>
      <c r="K25" s="109">
        <v>6</v>
      </c>
      <c r="L25" s="108">
        <v>3206743.5</v>
      </c>
      <c r="M25" s="110">
        <v>2405057.62</v>
      </c>
      <c r="N25" s="109">
        <v>13</v>
      </c>
      <c r="O25" s="108">
        <v>5675461.6600000001</v>
      </c>
      <c r="P25" s="108">
        <v>4256596.22</v>
      </c>
      <c r="Q25" s="191">
        <f t="shared" si="6"/>
        <v>0.81365875352860395</v>
      </c>
      <c r="R25" s="109">
        <v>0</v>
      </c>
      <c r="S25" s="108">
        <v>0</v>
      </c>
      <c r="T25" s="110">
        <v>0</v>
      </c>
      <c r="U25" s="109">
        <v>1</v>
      </c>
      <c r="V25" s="108">
        <v>1274.81</v>
      </c>
      <c r="W25" s="110">
        <v>956.11</v>
      </c>
      <c r="X25" s="109">
        <v>13</v>
      </c>
      <c r="Y25" s="85">
        <v>5674186.8499999996</v>
      </c>
      <c r="Z25" s="85">
        <v>4255640.1100000003</v>
      </c>
      <c r="AA25" s="176">
        <f t="shared" si="2"/>
        <v>0.81347599124815428</v>
      </c>
      <c r="AB25" s="109">
        <v>7</v>
      </c>
      <c r="AC25" s="88">
        <v>9</v>
      </c>
      <c r="AD25" s="85">
        <v>1777998.13</v>
      </c>
      <c r="AE25" s="85">
        <v>1333498.58</v>
      </c>
      <c r="AF25" s="176">
        <f t="shared" si="3"/>
        <v>0.25490150914559939</v>
      </c>
      <c r="AG25" s="88">
        <v>1</v>
      </c>
      <c r="AH25" s="90">
        <v>38085.19</v>
      </c>
      <c r="AI25" s="109">
        <v>9</v>
      </c>
      <c r="AJ25" s="108">
        <v>2478649.9500000002</v>
      </c>
      <c r="AK25" s="108">
        <v>1858987.45</v>
      </c>
      <c r="AL25" s="85">
        <v>2435602.96</v>
      </c>
      <c r="AM25" s="85">
        <v>1826702.21</v>
      </c>
      <c r="AN25" s="176">
        <f t="shared" si="4"/>
        <v>0.35534998729085532</v>
      </c>
      <c r="AO25" s="87">
        <v>3</v>
      </c>
      <c r="AP25" s="85">
        <v>1259129.94</v>
      </c>
      <c r="AQ25" s="85">
        <v>944347.45</v>
      </c>
      <c r="AR25" s="176">
        <f t="shared" si="5"/>
        <v>0.18051431916658314</v>
      </c>
    </row>
    <row r="26" spans="1:44" s="70" customFormat="1" ht="59.25" customHeight="1" thickBot="1" x14ac:dyDescent="0.35">
      <c r="A26" s="147" t="s">
        <v>178</v>
      </c>
      <c r="B26" s="121">
        <f>SUM(B27+B28+B29+B33+B34+B35+B36+B37)</f>
        <v>959350399.01515222</v>
      </c>
      <c r="C26" s="128">
        <v>3100</v>
      </c>
      <c r="D26" s="129">
        <v>1384224989.0799999</v>
      </c>
      <c r="E26" s="129">
        <v>1038168734.8099999</v>
      </c>
      <c r="F26" s="177">
        <f t="shared" si="0"/>
        <v>1.4428773787982103</v>
      </c>
      <c r="G26" s="225">
        <v>2427</v>
      </c>
      <c r="H26" s="226">
        <v>807204326.23000002</v>
      </c>
      <c r="I26" s="226">
        <v>605403238.88</v>
      </c>
      <c r="J26" s="224">
        <f t="shared" si="1"/>
        <v>0.84140719288662202</v>
      </c>
      <c r="K26" s="225">
        <v>573</v>
      </c>
      <c r="L26" s="226">
        <v>527345924.58999997</v>
      </c>
      <c r="M26" s="226">
        <v>395509442.47000003</v>
      </c>
      <c r="N26" s="225">
        <v>2442</v>
      </c>
      <c r="O26" s="226">
        <v>778323402.88999999</v>
      </c>
      <c r="P26" s="226">
        <v>583742546.04999995</v>
      </c>
      <c r="Q26" s="224">
        <f t="shared" ref="Q26" si="7">O26/B26</f>
        <v>0.81130252688591098</v>
      </c>
      <c r="R26" s="225">
        <v>46</v>
      </c>
      <c r="S26" s="226">
        <v>34422911.219999999</v>
      </c>
      <c r="T26" s="226">
        <v>25817183.300000001</v>
      </c>
      <c r="U26" s="225">
        <v>109</v>
      </c>
      <c r="V26" s="226">
        <v>3022907.42</v>
      </c>
      <c r="W26" s="226">
        <v>2267180.62</v>
      </c>
      <c r="X26" s="235">
        <v>2396</v>
      </c>
      <c r="Y26" s="129">
        <v>740877584.25</v>
      </c>
      <c r="Z26" s="129">
        <v>555658182.13</v>
      </c>
      <c r="AA26" s="177">
        <f t="shared" si="2"/>
        <v>0.77227005378907276</v>
      </c>
      <c r="AB26" s="128">
        <v>572</v>
      </c>
      <c r="AC26" s="128">
        <v>712</v>
      </c>
      <c r="AD26" s="129">
        <v>255679998.05000001</v>
      </c>
      <c r="AE26" s="129">
        <v>191759996.88</v>
      </c>
      <c r="AF26" s="177">
        <f t="shared" si="3"/>
        <v>0.26651367249388275</v>
      </c>
      <c r="AG26" s="128">
        <v>21</v>
      </c>
      <c r="AH26" s="129">
        <v>8482613.8399999999</v>
      </c>
      <c r="AI26" s="128">
        <v>2247</v>
      </c>
      <c r="AJ26" s="129">
        <v>570406168.62</v>
      </c>
      <c r="AK26" s="129">
        <v>427804617.55999994</v>
      </c>
      <c r="AL26" s="129">
        <v>211916623.5</v>
      </c>
      <c r="AM26" s="129">
        <v>158937466.88999999</v>
      </c>
      <c r="AN26" s="177">
        <f t="shared" si="4"/>
        <v>0.59457542229154881</v>
      </c>
      <c r="AO26" s="128">
        <v>2090</v>
      </c>
      <c r="AP26" s="129">
        <v>447025115.91000003</v>
      </c>
      <c r="AQ26" s="129">
        <v>335268828.31</v>
      </c>
      <c r="AR26" s="177">
        <f t="shared" si="5"/>
        <v>0.46596646686018589</v>
      </c>
    </row>
    <row r="27" spans="1:44" s="69" customFormat="1" x14ac:dyDescent="0.3">
      <c r="A27" s="152" t="s">
        <v>34</v>
      </c>
      <c r="B27" s="157">
        <v>93350369.483965337</v>
      </c>
      <c r="C27" s="190">
        <v>22</v>
      </c>
      <c r="D27" s="137">
        <v>142472057.74000001</v>
      </c>
      <c r="E27" s="137">
        <v>106854043.23999999</v>
      </c>
      <c r="F27" s="191">
        <f t="shared" si="0"/>
        <v>1.5262077539443724</v>
      </c>
      <c r="G27" s="138">
        <v>11</v>
      </c>
      <c r="H27" s="137">
        <v>62304943.490000002</v>
      </c>
      <c r="I27" s="137">
        <v>46728707.590000004</v>
      </c>
      <c r="J27" s="191">
        <f t="shared" si="1"/>
        <v>0.66743113963466461</v>
      </c>
      <c r="K27" s="138">
        <v>11</v>
      </c>
      <c r="L27" s="137">
        <v>80167114.25</v>
      </c>
      <c r="M27" s="139">
        <v>60125335.649999999</v>
      </c>
      <c r="N27" s="138">
        <v>11</v>
      </c>
      <c r="O27" s="137">
        <v>60117504.020000003</v>
      </c>
      <c r="P27" s="137">
        <v>45088127.979999997</v>
      </c>
      <c r="Q27" s="191">
        <f t="shared" ref="Q27:Q57" si="8">O27/$B27</f>
        <v>0.64399856532251121</v>
      </c>
      <c r="R27" s="138">
        <v>0</v>
      </c>
      <c r="S27" s="137">
        <v>0</v>
      </c>
      <c r="T27" s="139">
        <v>0</v>
      </c>
      <c r="U27" s="138">
        <v>8</v>
      </c>
      <c r="V27" s="137">
        <v>50730.53</v>
      </c>
      <c r="W27" s="139">
        <v>38047.9</v>
      </c>
      <c r="X27" s="132">
        <v>11</v>
      </c>
      <c r="Y27" s="131">
        <v>60066773.490000002</v>
      </c>
      <c r="Z27" s="131">
        <v>45050080.079999998</v>
      </c>
      <c r="AA27" s="176">
        <f t="shared" si="2"/>
        <v>0.64345512312425912</v>
      </c>
      <c r="AB27" s="132">
        <v>7</v>
      </c>
      <c r="AC27" s="134">
        <v>13</v>
      </c>
      <c r="AD27" s="131">
        <v>18462430.34</v>
      </c>
      <c r="AE27" s="131">
        <v>13846822.73</v>
      </c>
      <c r="AF27" s="176">
        <f t="shared" si="3"/>
        <v>0.19777565361614627</v>
      </c>
      <c r="AG27" s="134">
        <v>1</v>
      </c>
      <c r="AH27" s="133">
        <v>1476646.26</v>
      </c>
      <c r="AI27" s="138">
        <v>10</v>
      </c>
      <c r="AJ27" s="137">
        <v>34879279.170000002</v>
      </c>
      <c r="AK27" s="137">
        <v>26159459.23</v>
      </c>
      <c r="AL27" s="131">
        <v>34305003.369999997</v>
      </c>
      <c r="AM27" s="131">
        <v>25728752.41</v>
      </c>
      <c r="AN27" s="176">
        <f t="shared" si="4"/>
        <v>0.37363836225620045</v>
      </c>
      <c r="AO27" s="132">
        <v>3</v>
      </c>
      <c r="AP27" s="131">
        <v>12004046.48</v>
      </c>
      <c r="AQ27" s="131">
        <v>9003034.7899999991</v>
      </c>
      <c r="AR27" s="176">
        <f t="shared" si="5"/>
        <v>0.12859131191828779</v>
      </c>
    </row>
    <row r="28" spans="1:44" s="62" customFormat="1" x14ac:dyDescent="0.35">
      <c r="A28" s="149" t="s">
        <v>35</v>
      </c>
      <c r="B28" s="158">
        <v>18634653.992548</v>
      </c>
      <c r="C28" s="63">
        <v>34</v>
      </c>
      <c r="D28" s="108">
        <v>17356707.68</v>
      </c>
      <c r="E28" s="108">
        <v>13017530.75</v>
      </c>
      <c r="F28" s="191">
        <f t="shared" si="0"/>
        <v>0.93142097980144678</v>
      </c>
      <c r="G28" s="104">
        <v>12</v>
      </c>
      <c r="H28" s="108">
        <v>8876041.6500000004</v>
      </c>
      <c r="I28" s="108">
        <v>6657031.2300000004</v>
      </c>
      <c r="J28" s="191">
        <f t="shared" si="1"/>
        <v>0.47631910168815211</v>
      </c>
      <c r="K28" s="104">
        <v>22</v>
      </c>
      <c r="L28" s="108">
        <v>8480666.0299999993</v>
      </c>
      <c r="M28" s="105">
        <v>6360499.5199999996</v>
      </c>
      <c r="N28" s="104">
        <v>12</v>
      </c>
      <c r="O28" s="108">
        <v>8485207.1199999992</v>
      </c>
      <c r="P28" s="108">
        <v>6363905.3300000001</v>
      </c>
      <c r="Q28" s="191">
        <f t="shared" si="8"/>
        <v>0.45534556871263798</v>
      </c>
      <c r="R28" s="109">
        <v>0</v>
      </c>
      <c r="S28" s="108">
        <v>0</v>
      </c>
      <c r="T28" s="105">
        <v>0</v>
      </c>
      <c r="U28" s="104">
        <v>0</v>
      </c>
      <c r="V28" s="108">
        <v>0</v>
      </c>
      <c r="W28" s="105">
        <v>0</v>
      </c>
      <c r="X28" s="66">
        <v>12</v>
      </c>
      <c r="Y28" s="85">
        <v>8485207.1199999992</v>
      </c>
      <c r="Z28" s="85">
        <v>6363905.3300000001</v>
      </c>
      <c r="AA28" s="176">
        <f t="shared" si="2"/>
        <v>0.45534556871263798</v>
      </c>
      <c r="AB28" s="66">
        <v>8</v>
      </c>
      <c r="AC28" s="88">
        <v>13</v>
      </c>
      <c r="AD28" s="85">
        <v>4491102.43</v>
      </c>
      <c r="AE28" s="85">
        <v>3368326.77</v>
      </c>
      <c r="AF28" s="176">
        <f t="shared" si="3"/>
        <v>0.24100809340468526</v>
      </c>
      <c r="AG28" s="88">
        <v>0</v>
      </c>
      <c r="AH28" s="65">
        <v>0</v>
      </c>
      <c r="AI28" s="104">
        <v>11</v>
      </c>
      <c r="AJ28" s="108">
        <v>4463246.03</v>
      </c>
      <c r="AK28" s="108">
        <v>3347434.47</v>
      </c>
      <c r="AL28" s="85">
        <v>3531075.48</v>
      </c>
      <c r="AM28" s="85">
        <v>2648306.58</v>
      </c>
      <c r="AN28" s="176">
        <f t="shared" si="4"/>
        <v>0.2395132226112088</v>
      </c>
      <c r="AO28" s="66">
        <v>8</v>
      </c>
      <c r="AP28" s="85">
        <v>2104376.63</v>
      </c>
      <c r="AQ28" s="85">
        <v>1578282.43</v>
      </c>
      <c r="AR28" s="176">
        <f t="shared" si="5"/>
        <v>0.11292813007644469</v>
      </c>
    </row>
    <row r="29" spans="1:44" s="62" customFormat="1" ht="39" customHeight="1" x14ac:dyDescent="0.35">
      <c r="A29" s="149" t="s">
        <v>36</v>
      </c>
      <c r="B29" s="158">
        <v>552995839.67327356</v>
      </c>
      <c r="C29" s="173">
        <v>1299</v>
      </c>
      <c r="D29" s="227">
        <v>926080629.95000005</v>
      </c>
      <c r="E29" s="227">
        <v>694560470.01999998</v>
      </c>
      <c r="F29" s="176">
        <f t="shared" si="0"/>
        <v>1.6746611158904128</v>
      </c>
      <c r="G29" s="173">
        <v>778</v>
      </c>
      <c r="H29" s="227">
        <v>452649116.14999998</v>
      </c>
      <c r="I29" s="227">
        <v>339486835.51999998</v>
      </c>
      <c r="J29" s="176">
        <f t="shared" si="1"/>
        <v>0.81853982195858577</v>
      </c>
      <c r="K29" s="173">
        <v>431</v>
      </c>
      <c r="L29" s="227">
        <v>424947731.54000002</v>
      </c>
      <c r="M29" s="227">
        <v>318710798.00999999</v>
      </c>
      <c r="N29" s="114">
        <v>783</v>
      </c>
      <c r="O29" s="227">
        <v>433777636.12</v>
      </c>
      <c r="P29" s="227">
        <v>325333225.31</v>
      </c>
      <c r="Q29" s="176">
        <f t="shared" si="8"/>
        <v>0.78441392321556846</v>
      </c>
      <c r="R29" s="173">
        <v>36</v>
      </c>
      <c r="S29" s="227">
        <v>33419265.75</v>
      </c>
      <c r="T29" s="174">
        <v>25064449.219999999</v>
      </c>
      <c r="U29" s="114">
        <v>97</v>
      </c>
      <c r="V29" s="227">
        <v>2920245.65</v>
      </c>
      <c r="W29" s="227">
        <v>2190184.29</v>
      </c>
      <c r="X29" s="87">
        <v>747</v>
      </c>
      <c r="Y29" s="91">
        <v>397438124.72000003</v>
      </c>
      <c r="Z29" s="91">
        <v>298078591.80000001</v>
      </c>
      <c r="AA29" s="176">
        <f t="shared" si="2"/>
        <v>0.7187000266671415</v>
      </c>
      <c r="AB29" s="109">
        <v>549</v>
      </c>
      <c r="AC29" s="88">
        <v>667</v>
      </c>
      <c r="AD29" s="91">
        <v>228032096.34999999</v>
      </c>
      <c r="AE29" s="91">
        <v>171024070.75</v>
      </c>
      <c r="AF29" s="176">
        <f t="shared" si="3"/>
        <v>0.41235770685856904</v>
      </c>
      <c r="AG29" s="87">
        <v>20</v>
      </c>
      <c r="AH29" s="65">
        <v>7005967.5800000001</v>
      </c>
      <c r="AI29" s="109">
        <v>591</v>
      </c>
      <c r="AJ29" s="209">
        <v>256915113.61000001</v>
      </c>
      <c r="AK29" s="209">
        <v>192686333.58000001</v>
      </c>
      <c r="AL29" s="91">
        <v>169343638.13</v>
      </c>
      <c r="AM29" s="91">
        <v>127007728.08</v>
      </c>
      <c r="AN29" s="176">
        <f t="shared" si="4"/>
        <v>0.46458778742674289</v>
      </c>
      <c r="AO29" s="109">
        <v>447</v>
      </c>
      <c r="AP29" s="209">
        <v>161317249.16</v>
      </c>
      <c r="AQ29" s="209">
        <v>120987935.40000001</v>
      </c>
      <c r="AR29" s="176">
        <f t="shared" si="5"/>
        <v>0.29171512258629473</v>
      </c>
    </row>
    <row r="30" spans="1:44" s="120" customFormat="1" ht="35.25" customHeight="1" outlineLevel="1" x14ac:dyDescent="0.35">
      <c r="A30" s="150" t="s">
        <v>37</v>
      </c>
      <c r="B30" s="159">
        <v>319169974.06443572</v>
      </c>
      <c r="C30" s="171">
        <v>931</v>
      </c>
      <c r="D30" s="172">
        <v>557741048.11000001</v>
      </c>
      <c r="E30" s="172">
        <v>418305784.10000002</v>
      </c>
      <c r="F30" s="176">
        <f t="shared" si="0"/>
        <v>1.7474734261732285</v>
      </c>
      <c r="G30" s="173">
        <v>564</v>
      </c>
      <c r="H30" s="172">
        <v>297388323.25</v>
      </c>
      <c r="I30" s="172">
        <v>223041241.15000001</v>
      </c>
      <c r="J30" s="176">
        <f t="shared" si="1"/>
        <v>0.93175532605069444</v>
      </c>
      <c r="K30" s="173">
        <v>296</v>
      </c>
      <c r="L30" s="172">
        <v>229783092.56</v>
      </c>
      <c r="M30" s="174">
        <v>172337318.91</v>
      </c>
      <c r="N30" s="173">
        <v>564</v>
      </c>
      <c r="O30" s="172">
        <v>285193867.69</v>
      </c>
      <c r="P30" s="172">
        <v>213895399.34</v>
      </c>
      <c r="Q30" s="176">
        <f t="shared" si="8"/>
        <v>0.89354855050501569</v>
      </c>
      <c r="R30" s="173">
        <v>25</v>
      </c>
      <c r="S30" s="172">
        <v>17090386.960000001</v>
      </c>
      <c r="T30" s="174">
        <v>12817790.140000001</v>
      </c>
      <c r="U30" s="173">
        <v>83</v>
      </c>
      <c r="V30" s="172">
        <v>2484148.42</v>
      </c>
      <c r="W30" s="174">
        <v>1863111.38</v>
      </c>
      <c r="X30" s="66">
        <v>539</v>
      </c>
      <c r="Y30" s="64">
        <v>265619332.31</v>
      </c>
      <c r="Z30" s="64">
        <v>199214497.81999999</v>
      </c>
      <c r="AA30" s="176">
        <f t="shared" si="2"/>
        <v>0.83221904907751554</v>
      </c>
      <c r="AB30" s="104">
        <v>409</v>
      </c>
      <c r="AC30" s="67">
        <v>512</v>
      </c>
      <c r="AD30" s="64">
        <v>181260412.97999999</v>
      </c>
      <c r="AE30" s="64">
        <v>135945308.44</v>
      </c>
      <c r="AF30" s="176">
        <f t="shared" si="3"/>
        <v>0.56791185797259924</v>
      </c>
      <c r="AG30" s="67">
        <v>18</v>
      </c>
      <c r="AH30" s="65">
        <v>6903967.5800000001</v>
      </c>
      <c r="AI30" s="104">
        <v>440</v>
      </c>
      <c r="AJ30" s="103">
        <v>187897549.28999999</v>
      </c>
      <c r="AK30" s="103">
        <v>140923160.56999999</v>
      </c>
      <c r="AL30" s="64">
        <v>110951619.22</v>
      </c>
      <c r="AM30" s="64">
        <v>83213714.010000005</v>
      </c>
      <c r="AN30" s="176">
        <f t="shared" si="4"/>
        <v>0.58870684763118175</v>
      </c>
      <c r="AO30" s="104">
        <v>345</v>
      </c>
      <c r="AP30" s="103">
        <v>137023821.33000001</v>
      </c>
      <c r="AQ30" s="103">
        <v>102767864.69</v>
      </c>
      <c r="AR30" s="176">
        <f t="shared" si="5"/>
        <v>0.4293130070635558</v>
      </c>
    </row>
    <row r="31" spans="1:44" s="120" customFormat="1" outlineLevel="1" x14ac:dyDescent="0.35">
      <c r="A31" s="150" t="s">
        <v>38</v>
      </c>
      <c r="B31" s="159">
        <v>48563122.453256816</v>
      </c>
      <c r="C31" s="171">
        <v>252</v>
      </c>
      <c r="D31" s="172">
        <v>55423097.509999998</v>
      </c>
      <c r="E31" s="172">
        <v>41567322.869999997</v>
      </c>
      <c r="F31" s="176">
        <f t="shared" si="0"/>
        <v>1.1412589370328499</v>
      </c>
      <c r="G31" s="173">
        <v>162</v>
      </c>
      <c r="H31" s="172">
        <v>31924811.43</v>
      </c>
      <c r="I31" s="172">
        <v>23943608.379999999</v>
      </c>
      <c r="J31" s="176">
        <f t="shared" si="1"/>
        <v>0.65738794824670521</v>
      </c>
      <c r="K31" s="173">
        <v>77</v>
      </c>
      <c r="L31" s="172">
        <v>21606959.609999999</v>
      </c>
      <c r="M31" s="174">
        <v>16205219.65</v>
      </c>
      <c r="N31" s="173">
        <v>166</v>
      </c>
      <c r="O31" s="172">
        <v>25112613.25</v>
      </c>
      <c r="P31" s="172">
        <v>18834459.710000001</v>
      </c>
      <c r="Q31" s="176">
        <f t="shared" si="8"/>
        <v>0.51711282103352185</v>
      </c>
      <c r="R31" s="173">
        <v>5</v>
      </c>
      <c r="S31" s="172">
        <v>331837.5</v>
      </c>
      <c r="T31" s="174">
        <v>248878.12</v>
      </c>
      <c r="U31" s="173">
        <v>10</v>
      </c>
      <c r="V31" s="172">
        <v>143026.31</v>
      </c>
      <c r="W31" s="174">
        <v>107269.73</v>
      </c>
      <c r="X31" s="66">
        <v>161</v>
      </c>
      <c r="Y31" s="64">
        <v>24637749.440000001</v>
      </c>
      <c r="Z31" s="64">
        <v>18478311.859999999</v>
      </c>
      <c r="AA31" s="176">
        <f t="shared" si="2"/>
        <v>0.50733454101338793</v>
      </c>
      <c r="AB31" s="104">
        <v>107</v>
      </c>
      <c r="AC31" s="67">
        <v>112</v>
      </c>
      <c r="AD31" s="64">
        <v>13962150.439999999</v>
      </c>
      <c r="AE31" s="64">
        <v>10471612.720000001</v>
      </c>
      <c r="AF31" s="176">
        <f t="shared" si="3"/>
        <v>0.28750520425120746</v>
      </c>
      <c r="AG31" s="67">
        <v>1</v>
      </c>
      <c r="AH31" s="65">
        <v>65000</v>
      </c>
      <c r="AI31" s="104">
        <v>106</v>
      </c>
      <c r="AJ31" s="103">
        <v>15297486.23</v>
      </c>
      <c r="AK31" s="103">
        <v>11473114.560000001</v>
      </c>
      <c r="AL31" s="64">
        <v>11538684.49</v>
      </c>
      <c r="AM31" s="64">
        <v>8654013.3000000007</v>
      </c>
      <c r="AN31" s="176">
        <f t="shared" si="4"/>
        <v>0.31500211389257771</v>
      </c>
      <c r="AO31" s="104">
        <v>75</v>
      </c>
      <c r="AP31" s="103">
        <v>9517656.3200000003</v>
      </c>
      <c r="AQ31" s="103">
        <v>7138242.1799999997</v>
      </c>
      <c r="AR31" s="176">
        <f t="shared" si="5"/>
        <v>0.19598526287433382</v>
      </c>
    </row>
    <row r="32" spans="1:44" s="120" customFormat="1" outlineLevel="1" x14ac:dyDescent="0.35">
      <c r="A32" s="150" t="s">
        <v>39</v>
      </c>
      <c r="B32" s="159">
        <v>185262743.155581</v>
      </c>
      <c r="C32" s="171">
        <v>116</v>
      </c>
      <c r="D32" s="172">
        <v>312916484.32999998</v>
      </c>
      <c r="E32" s="172">
        <v>234687363.05000001</v>
      </c>
      <c r="F32" s="176">
        <f t="shared" si="0"/>
        <v>1.6890416227250677</v>
      </c>
      <c r="G32" s="173">
        <v>52</v>
      </c>
      <c r="H32" s="172">
        <v>123335981.47</v>
      </c>
      <c r="I32" s="172">
        <v>92501985.989999995</v>
      </c>
      <c r="J32" s="176">
        <f t="shared" si="1"/>
        <v>0.66573548123717574</v>
      </c>
      <c r="K32" s="173">
        <v>58</v>
      </c>
      <c r="L32" s="172">
        <v>173557679.37</v>
      </c>
      <c r="M32" s="174">
        <v>130168259.45</v>
      </c>
      <c r="N32" s="173">
        <v>53</v>
      </c>
      <c r="O32" s="172">
        <v>123471155.18000001</v>
      </c>
      <c r="P32" s="172">
        <v>92603366.260000005</v>
      </c>
      <c r="Q32" s="176">
        <f t="shared" si="8"/>
        <v>0.66646511369158934</v>
      </c>
      <c r="R32" s="173">
        <v>6</v>
      </c>
      <c r="S32" s="172">
        <v>15997041.289999999</v>
      </c>
      <c r="T32" s="174">
        <v>11997780.960000001</v>
      </c>
      <c r="U32" s="173">
        <v>4</v>
      </c>
      <c r="V32" s="172">
        <v>293070.92</v>
      </c>
      <c r="W32" s="174">
        <v>219803.18</v>
      </c>
      <c r="X32" s="66">
        <v>47</v>
      </c>
      <c r="Y32" s="64">
        <v>107181042.97</v>
      </c>
      <c r="Z32" s="64">
        <v>80385782.120000005</v>
      </c>
      <c r="AA32" s="176">
        <f t="shared" si="2"/>
        <v>0.57853533389598411</v>
      </c>
      <c r="AB32" s="104">
        <v>33</v>
      </c>
      <c r="AC32" s="67">
        <v>43</v>
      </c>
      <c r="AD32" s="64">
        <v>32809532.93</v>
      </c>
      <c r="AE32" s="64">
        <v>24607149.59</v>
      </c>
      <c r="AF32" s="176">
        <f t="shared" si="3"/>
        <v>0.17709730716038802</v>
      </c>
      <c r="AG32" s="67">
        <v>1</v>
      </c>
      <c r="AH32" s="65">
        <v>37000</v>
      </c>
      <c r="AI32" s="104">
        <v>45</v>
      </c>
      <c r="AJ32" s="103">
        <v>53720078.090000004</v>
      </c>
      <c r="AK32" s="103">
        <v>40290058.450000003</v>
      </c>
      <c r="AL32" s="64">
        <v>46853334.420000002</v>
      </c>
      <c r="AM32" s="64">
        <v>35140000.770000003</v>
      </c>
      <c r="AN32" s="176">
        <f t="shared" si="4"/>
        <v>0.2899669797336783</v>
      </c>
      <c r="AO32" s="104">
        <v>27</v>
      </c>
      <c r="AP32" s="103">
        <v>14775771.51</v>
      </c>
      <c r="AQ32" s="103">
        <v>11081828.529999999</v>
      </c>
      <c r="AR32" s="176">
        <f t="shared" si="5"/>
        <v>7.9755763400261859E-2</v>
      </c>
    </row>
    <row r="33" spans="1:44" s="62" customFormat="1" x14ac:dyDescent="0.35">
      <c r="A33" s="149" t="s">
        <v>40</v>
      </c>
      <c r="B33" s="158">
        <v>0</v>
      </c>
      <c r="C33" s="171">
        <v>0</v>
      </c>
      <c r="D33" s="172">
        <v>0</v>
      </c>
      <c r="E33" s="172">
        <v>0</v>
      </c>
      <c r="F33" s="176">
        <v>0</v>
      </c>
      <c r="G33" s="173">
        <v>0</v>
      </c>
      <c r="H33" s="172">
        <v>0</v>
      </c>
      <c r="I33" s="172">
        <v>0</v>
      </c>
      <c r="J33" s="176">
        <v>0</v>
      </c>
      <c r="K33" s="173">
        <v>0</v>
      </c>
      <c r="L33" s="172">
        <v>0</v>
      </c>
      <c r="M33" s="174">
        <v>0</v>
      </c>
      <c r="N33" s="173">
        <v>0</v>
      </c>
      <c r="O33" s="172">
        <v>0</v>
      </c>
      <c r="P33" s="172">
        <v>0</v>
      </c>
      <c r="Q33" s="176">
        <v>0</v>
      </c>
      <c r="R33" s="173">
        <v>0</v>
      </c>
      <c r="S33" s="172">
        <v>0</v>
      </c>
      <c r="T33" s="174">
        <v>0</v>
      </c>
      <c r="U33" s="173">
        <v>0</v>
      </c>
      <c r="V33" s="172">
        <v>0</v>
      </c>
      <c r="W33" s="174">
        <v>0</v>
      </c>
      <c r="X33" s="66">
        <v>0</v>
      </c>
      <c r="Y33" s="64">
        <v>0</v>
      </c>
      <c r="Z33" s="64">
        <v>0</v>
      </c>
      <c r="AA33" s="176">
        <v>0</v>
      </c>
      <c r="AB33" s="104">
        <v>0</v>
      </c>
      <c r="AC33" s="67">
        <v>0</v>
      </c>
      <c r="AD33" s="64">
        <v>0</v>
      </c>
      <c r="AE33" s="64">
        <v>0</v>
      </c>
      <c r="AF33" s="176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6">
        <v>0</v>
      </c>
      <c r="AO33" s="104">
        <v>0</v>
      </c>
      <c r="AP33" s="105">
        <v>0</v>
      </c>
      <c r="AQ33" s="209">
        <v>0</v>
      </c>
      <c r="AR33" s="176">
        <v>0</v>
      </c>
    </row>
    <row r="34" spans="1:44" x14ac:dyDescent="0.3">
      <c r="A34" s="149" t="s">
        <v>41</v>
      </c>
      <c r="B34" s="158">
        <v>222067584.38363197</v>
      </c>
      <c r="C34" s="171">
        <v>967</v>
      </c>
      <c r="D34" s="172">
        <v>221662935.52000001</v>
      </c>
      <c r="E34" s="172">
        <v>166247198.41</v>
      </c>
      <c r="F34" s="176">
        <f t="shared" si="0"/>
        <v>0.99817781210726864</v>
      </c>
      <c r="G34" s="173">
        <v>904</v>
      </c>
      <c r="H34" s="172">
        <v>216170461.16999999</v>
      </c>
      <c r="I34" s="172">
        <v>162127842.88</v>
      </c>
      <c r="J34" s="176">
        <f t="shared" si="1"/>
        <v>0.97344446633217552</v>
      </c>
      <c r="K34" s="173">
        <v>55</v>
      </c>
      <c r="L34" s="172">
        <v>4388073.3499999996</v>
      </c>
      <c r="M34" s="174">
        <v>3291054.81</v>
      </c>
      <c r="N34" s="173">
        <v>912</v>
      </c>
      <c r="O34" s="172">
        <v>210198815.06</v>
      </c>
      <c r="P34" s="172">
        <v>157649107.99000001</v>
      </c>
      <c r="Q34" s="176">
        <f t="shared" si="8"/>
        <v>0.94655334610598485</v>
      </c>
      <c r="R34" s="173">
        <v>8</v>
      </c>
      <c r="S34" s="172">
        <v>917090.47</v>
      </c>
      <c r="T34" s="174">
        <v>687817.83</v>
      </c>
      <c r="U34" s="173">
        <v>3</v>
      </c>
      <c r="V34" s="172">
        <v>4012.1</v>
      </c>
      <c r="W34" s="174">
        <v>3009.07</v>
      </c>
      <c r="X34" s="66">
        <v>904</v>
      </c>
      <c r="Y34" s="64">
        <v>209277712.49000001</v>
      </c>
      <c r="Z34" s="64">
        <v>156958281.09</v>
      </c>
      <c r="AA34" s="176">
        <f t="shared" si="2"/>
        <v>0.94240549817691144</v>
      </c>
      <c r="AB34" s="104">
        <v>0</v>
      </c>
      <c r="AC34" s="67">
        <v>0</v>
      </c>
      <c r="AD34" s="64">
        <v>0</v>
      </c>
      <c r="AE34" s="64">
        <v>0</v>
      </c>
      <c r="AF34" s="176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</v>
      </c>
      <c r="AL34" s="64">
        <v>0</v>
      </c>
      <c r="AM34" s="64">
        <v>0</v>
      </c>
      <c r="AN34" s="176">
        <f t="shared" si="4"/>
        <v>0.9465378262812002</v>
      </c>
      <c r="AO34" s="104">
        <v>912</v>
      </c>
      <c r="AP34" s="103">
        <v>210195368.61000001</v>
      </c>
      <c r="AQ34" s="103">
        <v>157646523.12</v>
      </c>
      <c r="AR34" s="176">
        <f t="shared" si="5"/>
        <v>0.9465378262812002</v>
      </c>
    </row>
    <row r="35" spans="1:44" x14ac:dyDescent="0.3">
      <c r="A35" s="149" t="s">
        <v>42</v>
      </c>
      <c r="B35" s="158">
        <v>8629712.5349146668</v>
      </c>
      <c r="C35" s="171">
        <v>24</v>
      </c>
      <c r="D35" s="172">
        <v>12327574.619999999</v>
      </c>
      <c r="E35" s="172">
        <v>9245680.9199999999</v>
      </c>
      <c r="F35" s="176">
        <f t="shared" si="0"/>
        <v>1.4285035069388783</v>
      </c>
      <c r="G35" s="173">
        <v>11</v>
      </c>
      <c r="H35" s="172">
        <v>7747782.1900000004</v>
      </c>
      <c r="I35" s="172">
        <v>5810836.6200000001</v>
      </c>
      <c r="J35" s="176">
        <f t="shared" si="1"/>
        <v>0.89780304484691775</v>
      </c>
      <c r="K35" s="173">
        <v>12</v>
      </c>
      <c r="L35" s="172">
        <v>4504822.43</v>
      </c>
      <c r="M35" s="174">
        <v>3378616.8</v>
      </c>
      <c r="N35" s="173">
        <v>12</v>
      </c>
      <c r="O35" s="172">
        <v>7583029.4100000001</v>
      </c>
      <c r="P35" s="172">
        <v>5687272.0300000003</v>
      </c>
      <c r="Q35" s="176">
        <f t="shared" si="8"/>
        <v>0.87871170439572277</v>
      </c>
      <c r="R35" s="173">
        <v>1</v>
      </c>
      <c r="S35" s="172">
        <v>74970</v>
      </c>
      <c r="T35" s="174">
        <v>56227.5</v>
      </c>
      <c r="U35" s="173">
        <v>1</v>
      </c>
      <c r="V35" s="172">
        <v>47919.14</v>
      </c>
      <c r="W35" s="174">
        <v>35939.360000000001</v>
      </c>
      <c r="X35" s="66">
        <v>11</v>
      </c>
      <c r="Y35" s="64">
        <v>7460140.2699999996</v>
      </c>
      <c r="Z35" s="64">
        <v>5595105.1699999999</v>
      </c>
      <c r="AA35" s="176">
        <f t="shared" si="2"/>
        <v>0.86447146875602943</v>
      </c>
      <c r="AB35" s="66">
        <v>8</v>
      </c>
      <c r="AC35" s="67">
        <v>19</v>
      </c>
      <c r="AD35" s="64">
        <v>4694368.93</v>
      </c>
      <c r="AE35" s="64">
        <v>3520776.63</v>
      </c>
      <c r="AF35" s="176">
        <f t="shared" si="3"/>
        <v>0.54397743968958512</v>
      </c>
      <c r="AG35" s="67">
        <v>0</v>
      </c>
      <c r="AH35" s="65">
        <v>0</v>
      </c>
      <c r="AI35" s="104">
        <v>11</v>
      </c>
      <c r="AJ35" s="103">
        <v>5791950.04</v>
      </c>
      <c r="AK35" s="103">
        <v>4343962.4400000004</v>
      </c>
      <c r="AL35" s="64">
        <v>4736906.5199999996</v>
      </c>
      <c r="AM35" s="64">
        <v>3552679.82</v>
      </c>
      <c r="AN35" s="176">
        <f t="shared" si="4"/>
        <v>0.67116372840538341</v>
      </c>
      <c r="AO35" s="104">
        <v>8</v>
      </c>
      <c r="AP35" s="103">
        <v>3242863.87</v>
      </c>
      <c r="AQ35" s="103">
        <v>2432147.85</v>
      </c>
      <c r="AR35" s="176">
        <f t="shared" si="5"/>
        <v>0.37577889841403234</v>
      </c>
    </row>
    <row r="36" spans="1:44" x14ac:dyDescent="0.3">
      <c r="A36" s="151" t="s">
        <v>43</v>
      </c>
      <c r="B36" s="160">
        <v>0</v>
      </c>
      <c r="C36" s="112">
        <v>0</v>
      </c>
      <c r="D36" s="113">
        <v>0</v>
      </c>
      <c r="E36" s="113">
        <v>0</v>
      </c>
      <c r="F36" s="176">
        <v>0</v>
      </c>
      <c r="G36" s="114">
        <v>0</v>
      </c>
      <c r="H36" s="113">
        <v>0</v>
      </c>
      <c r="I36" s="113">
        <v>0</v>
      </c>
      <c r="J36" s="176">
        <v>0</v>
      </c>
      <c r="K36" s="114">
        <v>0</v>
      </c>
      <c r="L36" s="113">
        <v>0</v>
      </c>
      <c r="M36" s="115">
        <v>0</v>
      </c>
      <c r="N36" s="114">
        <v>0</v>
      </c>
      <c r="O36" s="113">
        <v>0</v>
      </c>
      <c r="P36" s="113">
        <v>0</v>
      </c>
      <c r="Q36" s="176">
        <v>0</v>
      </c>
      <c r="R36" s="114">
        <v>0</v>
      </c>
      <c r="S36" s="113">
        <v>0</v>
      </c>
      <c r="T36" s="115">
        <v>0</v>
      </c>
      <c r="U36" s="114">
        <v>0</v>
      </c>
      <c r="V36" s="113">
        <v>0</v>
      </c>
      <c r="W36" s="115">
        <v>0</v>
      </c>
      <c r="X36" s="87">
        <v>0</v>
      </c>
      <c r="Y36" s="85">
        <v>0</v>
      </c>
      <c r="Z36" s="85">
        <v>0</v>
      </c>
      <c r="AA36" s="176">
        <v>0</v>
      </c>
      <c r="AB36" s="87">
        <v>0</v>
      </c>
      <c r="AC36" s="88">
        <v>0</v>
      </c>
      <c r="AD36" s="85">
        <v>0</v>
      </c>
      <c r="AE36" s="85">
        <v>0</v>
      </c>
      <c r="AF36" s="176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6">
        <v>0</v>
      </c>
      <c r="AO36" s="87">
        <v>0</v>
      </c>
      <c r="AP36" s="85">
        <v>0</v>
      </c>
      <c r="AQ36" s="85">
        <v>0</v>
      </c>
      <c r="AR36" s="176">
        <v>0</v>
      </c>
    </row>
    <row r="37" spans="1:44" ht="14" thickBot="1" x14ac:dyDescent="0.35">
      <c r="A37" s="151" t="s">
        <v>222</v>
      </c>
      <c r="B37" s="160">
        <v>63672238.946818672</v>
      </c>
      <c r="C37" s="112">
        <v>754</v>
      </c>
      <c r="D37" s="113">
        <v>64325083.57</v>
      </c>
      <c r="E37" s="113">
        <v>48243811.469999999</v>
      </c>
      <c r="F37" s="176">
        <f t="shared" si="0"/>
        <v>1.0102532066404419</v>
      </c>
      <c r="G37" s="114">
        <v>711</v>
      </c>
      <c r="H37" s="113">
        <v>59455981.579999998</v>
      </c>
      <c r="I37" s="113">
        <v>44591985.039999999</v>
      </c>
      <c r="J37" s="176">
        <v>0</v>
      </c>
      <c r="K37" s="114">
        <v>42</v>
      </c>
      <c r="L37" s="113">
        <v>4857516.99</v>
      </c>
      <c r="M37" s="115">
        <v>3643137.68</v>
      </c>
      <c r="N37" s="114">
        <v>712</v>
      </c>
      <c r="O37" s="113">
        <v>58161211.159999996</v>
      </c>
      <c r="P37" s="113">
        <v>43620907.409999996</v>
      </c>
      <c r="Q37" s="176">
        <f t="shared" si="8"/>
        <v>0.91344692949431727</v>
      </c>
      <c r="R37" s="114">
        <v>1</v>
      </c>
      <c r="S37" s="113">
        <v>11585</v>
      </c>
      <c r="T37" s="115">
        <v>8688.75</v>
      </c>
      <c r="U37" s="114">
        <v>0</v>
      </c>
      <c r="V37" s="113">
        <v>0</v>
      </c>
      <c r="W37" s="115">
        <v>0</v>
      </c>
      <c r="X37" s="87">
        <v>711</v>
      </c>
      <c r="Y37" s="85">
        <v>58149626.159999996</v>
      </c>
      <c r="Z37" s="85">
        <v>43612218.659999996</v>
      </c>
      <c r="AA37" s="176">
        <f t="shared" si="2"/>
        <v>0.91326498206806639</v>
      </c>
      <c r="AB37" s="87">
        <v>0</v>
      </c>
      <c r="AC37" s="88">
        <v>0</v>
      </c>
      <c r="AD37" s="85">
        <v>0</v>
      </c>
      <c r="AE37" s="85">
        <v>0</v>
      </c>
      <c r="AF37" s="176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43620904.719999999</v>
      </c>
      <c r="AL37" s="85">
        <v>0</v>
      </c>
      <c r="AM37" s="85">
        <v>0</v>
      </c>
      <c r="AN37" s="176">
        <f t="shared" si="4"/>
        <v>0.91344692949431727</v>
      </c>
      <c r="AO37" s="87">
        <v>712</v>
      </c>
      <c r="AP37" s="85">
        <v>58161211.159999996</v>
      </c>
      <c r="AQ37" s="85">
        <v>43620904.719999999</v>
      </c>
      <c r="AR37" s="176">
        <f t="shared" si="5"/>
        <v>0.91344692949431727</v>
      </c>
    </row>
    <row r="38" spans="1:44" s="70" customFormat="1" ht="27.5" thickBot="1" x14ac:dyDescent="0.35">
      <c r="A38" s="147" t="s">
        <v>179</v>
      </c>
      <c r="B38" s="121">
        <f>B39+B42</f>
        <v>135475419.80104971</v>
      </c>
      <c r="C38" s="128">
        <v>64</v>
      </c>
      <c r="D38" s="129">
        <v>126222214.53</v>
      </c>
      <c r="E38" s="129">
        <v>99883024.239999995</v>
      </c>
      <c r="F38" s="177">
        <f t="shared" si="0"/>
        <v>0.93169827202131317</v>
      </c>
      <c r="G38" s="225">
        <v>64</v>
      </c>
      <c r="H38" s="226">
        <v>126222214.53</v>
      </c>
      <c r="I38" s="226">
        <v>99883024.239999995</v>
      </c>
      <c r="J38" s="224">
        <f t="shared" si="1"/>
        <v>0.93169827202131317</v>
      </c>
      <c r="K38" s="225">
        <v>4</v>
      </c>
      <c r="L38" s="226">
        <v>1559500</v>
      </c>
      <c r="M38" s="226">
        <v>1403550</v>
      </c>
      <c r="N38" s="225">
        <v>60</v>
      </c>
      <c r="O38" s="226">
        <v>122614069.83</v>
      </c>
      <c r="P38" s="226">
        <v>96764312.790000007</v>
      </c>
      <c r="Q38" s="224">
        <f t="shared" ref="Q38" si="9">O38/B38</f>
        <v>0.90506506649001683</v>
      </c>
      <c r="R38" s="225">
        <v>1</v>
      </c>
      <c r="S38" s="226">
        <v>960000</v>
      </c>
      <c r="T38" s="226">
        <v>672000</v>
      </c>
      <c r="U38" s="225">
        <v>6</v>
      </c>
      <c r="V38" s="226">
        <v>1326988.49</v>
      </c>
      <c r="W38" s="226">
        <v>1123911.9099999999</v>
      </c>
      <c r="X38" s="128">
        <v>59</v>
      </c>
      <c r="Y38" s="129">
        <v>120327081.34</v>
      </c>
      <c r="Z38" s="129">
        <v>94968400.879999995</v>
      </c>
      <c r="AA38" s="177">
        <f t="shared" si="2"/>
        <v>0.88818386033942132</v>
      </c>
      <c r="AB38" s="128">
        <v>56</v>
      </c>
      <c r="AC38" s="128">
        <v>143</v>
      </c>
      <c r="AD38" s="129">
        <v>61172768.539999999</v>
      </c>
      <c r="AE38" s="129">
        <v>51366022.259999998</v>
      </c>
      <c r="AF38" s="177">
        <f t="shared" si="3"/>
        <v>0.45154145770379822</v>
      </c>
      <c r="AG38" s="128">
        <v>1</v>
      </c>
      <c r="AH38" s="129">
        <v>139922.82999999999</v>
      </c>
      <c r="AI38" s="128">
        <v>52</v>
      </c>
      <c r="AJ38" s="129">
        <v>63029468.75</v>
      </c>
      <c r="AK38" s="129">
        <v>52884869.090000004</v>
      </c>
      <c r="AL38" s="129">
        <v>7150000</v>
      </c>
      <c r="AM38" s="129">
        <v>5720000</v>
      </c>
      <c r="AN38" s="177">
        <f t="shared" si="4"/>
        <v>0.46524652842973974</v>
      </c>
      <c r="AO38" s="128">
        <v>51</v>
      </c>
      <c r="AP38" s="129">
        <v>59799760.390000001</v>
      </c>
      <c r="AQ38" s="129">
        <v>50301102.399999999</v>
      </c>
      <c r="AR38" s="177">
        <f t="shared" si="5"/>
        <v>0.4414067177486366</v>
      </c>
    </row>
    <row r="39" spans="1:44" s="69" customFormat="1" x14ac:dyDescent="0.3">
      <c r="A39" s="152" t="s">
        <v>45</v>
      </c>
      <c r="B39" s="157">
        <v>94205716.77277267</v>
      </c>
      <c r="C39" s="130">
        <v>60</v>
      </c>
      <c r="D39" s="135">
        <v>83406526.349999994</v>
      </c>
      <c r="E39" s="135">
        <v>65630473.700000003</v>
      </c>
      <c r="F39" s="176">
        <f t="shared" si="0"/>
        <v>0.8853658695807104</v>
      </c>
      <c r="G39" s="138">
        <v>60</v>
      </c>
      <c r="H39" s="232">
        <v>83406526.349999994</v>
      </c>
      <c r="I39" s="232">
        <v>65630473.700000003</v>
      </c>
      <c r="J39" s="191">
        <f t="shared" si="1"/>
        <v>0.8853658695807104</v>
      </c>
      <c r="K39" s="138">
        <v>4</v>
      </c>
      <c r="L39" s="137">
        <v>1559500</v>
      </c>
      <c r="M39" s="139">
        <v>1403550</v>
      </c>
      <c r="N39" s="138">
        <v>56</v>
      </c>
      <c r="O39" s="232">
        <v>81080229.590000004</v>
      </c>
      <c r="P39" s="232">
        <v>63537240.609999999</v>
      </c>
      <c r="Q39" s="191">
        <f t="shared" si="8"/>
        <v>0.86067207349600894</v>
      </c>
      <c r="R39" s="138">
        <v>1</v>
      </c>
      <c r="S39" s="137">
        <v>960000</v>
      </c>
      <c r="T39" s="139">
        <v>672000</v>
      </c>
      <c r="U39" s="138">
        <v>5</v>
      </c>
      <c r="V39" s="137">
        <v>623211.13</v>
      </c>
      <c r="W39" s="139">
        <v>560890.02</v>
      </c>
      <c r="X39" s="138">
        <v>55</v>
      </c>
      <c r="Y39" s="136">
        <v>79497018.459999993</v>
      </c>
      <c r="Z39" s="136">
        <v>62304350.590000004</v>
      </c>
      <c r="AA39" s="176">
        <f t="shared" si="2"/>
        <v>0.84386618119736245</v>
      </c>
      <c r="AB39" s="132">
        <v>53</v>
      </c>
      <c r="AC39" s="132">
        <v>137</v>
      </c>
      <c r="AD39" s="136">
        <v>30207675.879999999</v>
      </c>
      <c r="AE39" s="136">
        <v>26593948.16</v>
      </c>
      <c r="AF39" s="176">
        <f t="shared" si="3"/>
        <v>0.32065650487923064</v>
      </c>
      <c r="AG39" s="134">
        <v>1</v>
      </c>
      <c r="AH39" s="133">
        <v>139922.82999999999</v>
      </c>
      <c r="AI39" s="132">
        <v>48</v>
      </c>
      <c r="AJ39" s="136">
        <v>24638542.32</v>
      </c>
      <c r="AK39" s="136">
        <v>22172127.969999999</v>
      </c>
      <c r="AL39" s="136">
        <v>0</v>
      </c>
      <c r="AM39" s="136">
        <v>0</v>
      </c>
      <c r="AN39" s="176">
        <f t="shared" si="4"/>
        <v>0.26153977873157086</v>
      </c>
      <c r="AO39" s="132">
        <v>48</v>
      </c>
      <c r="AP39" s="136">
        <v>24638542.32</v>
      </c>
      <c r="AQ39" s="136">
        <v>22172127.969999999</v>
      </c>
      <c r="AR39" s="176">
        <f t="shared" si="5"/>
        <v>0.26153977873157086</v>
      </c>
    </row>
    <row r="40" spans="1:44" s="118" customFormat="1" ht="37.5" customHeight="1" outlineLevel="1" x14ac:dyDescent="0.3">
      <c r="A40" s="153" t="s">
        <v>46</v>
      </c>
      <c r="B40" s="159">
        <v>40859421.879032679</v>
      </c>
      <c r="C40" s="171">
        <v>56</v>
      </c>
      <c r="D40" s="172">
        <v>36229526.350000001</v>
      </c>
      <c r="E40" s="172">
        <v>32606573.699999999</v>
      </c>
      <c r="F40" s="176">
        <f t="shared" si="0"/>
        <v>0.88668719927707684</v>
      </c>
      <c r="G40" s="104">
        <v>56</v>
      </c>
      <c r="H40" s="103">
        <v>36229526.350000001</v>
      </c>
      <c r="I40" s="103">
        <v>32606573.699999999</v>
      </c>
      <c r="J40" s="191">
        <f t="shared" si="1"/>
        <v>0.88668719927707684</v>
      </c>
      <c r="K40" s="104">
        <v>4</v>
      </c>
      <c r="L40" s="103">
        <v>1559500</v>
      </c>
      <c r="M40" s="105">
        <v>1403550</v>
      </c>
      <c r="N40" s="104">
        <v>52</v>
      </c>
      <c r="O40" s="103">
        <v>33905399.590000004</v>
      </c>
      <c r="P40" s="103">
        <v>30514859.609999999</v>
      </c>
      <c r="Q40" s="191">
        <f t="shared" si="8"/>
        <v>0.82980615071792818</v>
      </c>
      <c r="R40" s="104">
        <v>0</v>
      </c>
      <c r="S40" s="103">
        <v>0</v>
      </c>
      <c r="T40" s="105">
        <v>0</v>
      </c>
      <c r="U40" s="104">
        <v>5</v>
      </c>
      <c r="V40" s="103">
        <v>623211.13</v>
      </c>
      <c r="W40" s="105">
        <v>560890.02</v>
      </c>
      <c r="X40" s="104">
        <v>52</v>
      </c>
      <c r="Y40" s="172">
        <v>33282188.460000001</v>
      </c>
      <c r="Z40" s="172">
        <v>29953969.59</v>
      </c>
      <c r="AA40" s="176">
        <f t="shared" si="2"/>
        <v>0.81455358224436869</v>
      </c>
      <c r="AB40" s="173">
        <v>50</v>
      </c>
      <c r="AC40" s="175">
        <v>134</v>
      </c>
      <c r="AD40" s="172">
        <v>27242875.879999999</v>
      </c>
      <c r="AE40" s="172">
        <v>24518588.16</v>
      </c>
      <c r="AF40" s="176">
        <f t="shared" si="3"/>
        <v>0.66674648409501569</v>
      </c>
      <c r="AG40" s="175">
        <v>1</v>
      </c>
      <c r="AH40" s="174">
        <v>139922.82999999999</v>
      </c>
      <c r="AI40" s="104">
        <v>47</v>
      </c>
      <c r="AJ40" s="103">
        <v>24625742.32</v>
      </c>
      <c r="AK40" s="103">
        <v>22163167.969999999</v>
      </c>
      <c r="AL40" s="172">
        <v>0</v>
      </c>
      <c r="AM40" s="172">
        <v>0</v>
      </c>
      <c r="AN40" s="176">
        <f t="shared" si="4"/>
        <v>0.60269434043649273</v>
      </c>
      <c r="AO40" s="173">
        <v>47</v>
      </c>
      <c r="AP40" s="172">
        <v>24625742.32</v>
      </c>
      <c r="AQ40" s="172">
        <v>22163167.969999999</v>
      </c>
      <c r="AR40" s="176">
        <f t="shared" si="5"/>
        <v>0.60269434043649273</v>
      </c>
    </row>
    <row r="41" spans="1:44" s="118" customFormat="1" outlineLevel="1" x14ac:dyDescent="0.3">
      <c r="A41" s="153" t="s">
        <v>47</v>
      </c>
      <c r="B41" s="159">
        <v>53346294.893739998</v>
      </c>
      <c r="C41" s="112">
        <v>4</v>
      </c>
      <c r="D41" s="113">
        <v>47177000</v>
      </c>
      <c r="E41" s="113">
        <v>33023900</v>
      </c>
      <c r="F41" s="176">
        <f t="shared" si="0"/>
        <v>0.88435382614615388</v>
      </c>
      <c r="G41" s="109">
        <v>4</v>
      </c>
      <c r="H41" s="108">
        <v>47177000</v>
      </c>
      <c r="I41" s="108">
        <v>33023900</v>
      </c>
      <c r="J41" s="191">
        <f t="shared" si="1"/>
        <v>0.88435382614615388</v>
      </c>
      <c r="K41" s="109">
        <v>0</v>
      </c>
      <c r="L41" s="108">
        <v>0</v>
      </c>
      <c r="M41" s="110">
        <v>0</v>
      </c>
      <c r="N41" s="109">
        <v>4</v>
      </c>
      <c r="O41" s="108">
        <v>47174830</v>
      </c>
      <c r="P41" s="108">
        <v>33022381</v>
      </c>
      <c r="Q41" s="191">
        <f t="shared" si="8"/>
        <v>0.88431314853200427</v>
      </c>
      <c r="R41" s="109">
        <v>1</v>
      </c>
      <c r="S41" s="108">
        <v>960000</v>
      </c>
      <c r="T41" s="110">
        <v>672000</v>
      </c>
      <c r="U41" s="109">
        <v>0</v>
      </c>
      <c r="V41" s="108">
        <v>0</v>
      </c>
      <c r="W41" s="110">
        <v>0</v>
      </c>
      <c r="X41" s="109">
        <v>3</v>
      </c>
      <c r="Y41" s="113">
        <v>46214830</v>
      </c>
      <c r="Z41" s="172">
        <v>32350381</v>
      </c>
      <c r="AA41" s="176">
        <f t="shared" si="2"/>
        <v>0.86631752199576184</v>
      </c>
      <c r="AB41" s="114">
        <v>3</v>
      </c>
      <c r="AC41" s="116">
        <v>3</v>
      </c>
      <c r="AD41" s="113">
        <v>2964800</v>
      </c>
      <c r="AE41" s="113">
        <v>2075360</v>
      </c>
      <c r="AF41" s="176">
        <f t="shared" si="3"/>
        <v>5.5576493286095284E-2</v>
      </c>
      <c r="AG41" s="116">
        <v>0</v>
      </c>
      <c r="AH41" s="115">
        <v>0</v>
      </c>
      <c r="AI41" s="114">
        <v>1</v>
      </c>
      <c r="AJ41" s="113">
        <v>12800</v>
      </c>
      <c r="AK41" s="113">
        <v>8960</v>
      </c>
      <c r="AL41" s="113">
        <v>0</v>
      </c>
      <c r="AM41" s="113">
        <v>0</v>
      </c>
      <c r="AN41" s="176">
        <f t="shared" si="4"/>
        <v>2.3994168714989867E-4</v>
      </c>
      <c r="AO41" s="114">
        <v>1</v>
      </c>
      <c r="AP41" s="113">
        <v>12800</v>
      </c>
      <c r="AQ41" s="113">
        <v>8960</v>
      </c>
      <c r="AR41" s="176">
        <f t="shared" si="5"/>
        <v>2.3994168714989867E-4</v>
      </c>
    </row>
    <row r="42" spans="1:44" s="69" customFormat="1" ht="14" thickBot="1" x14ac:dyDescent="0.35">
      <c r="A42" s="154" t="s">
        <v>48</v>
      </c>
      <c r="B42" s="160">
        <v>41269703.028277047</v>
      </c>
      <c r="C42" s="112">
        <v>4</v>
      </c>
      <c r="D42" s="113">
        <v>42815688.18</v>
      </c>
      <c r="E42" s="113">
        <v>34252550.539999999</v>
      </c>
      <c r="F42" s="176">
        <f t="shared" si="0"/>
        <v>1.0374605349271275</v>
      </c>
      <c r="G42" s="109">
        <v>4</v>
      </c>
      <c r="H42" s="108">
        <v>42815688.18</v>
      </c>
      <c r="I42" s="108">
        <v>34252550.539999999</v>
      </c>
      <c r="J42" s="191">
        <f t="shared" si="1"/>
        <v>1.0374605349271275</v>
      </c>
      <c r="K42" s="109">
        <v>0</v>
      </c>
      <c r="L42" s="108">
        <v>0</v>
      </c>
      <c r="M42" s="110">
        <v>0</v>
      </c>
      <c r="N42" s="109">
        <v>4</v>
      </c>
      <c r="O42" s="108">
        <v>41533840.240000002</v>
      </c>
      <c r="P42" s="108">
        <v>33227072.18</v>
      </c>
      <c r="Q42" s="191">
        <f t="shared" si="8"/>
        <v>1.0064002692614962</v>
      </c>
      <c r="R42" s="109">
        <v>0</v>
      </c>
      <c r="S42" s="108">
        <v>0</v>
      </c>
      <c r="T42" s="110">
        <v>0</v>
      </c>
      <c r="U42" s="109">
        <v>1</v>
      </c>
      <c r="V42" s="108">
        <v>703777.36</v>
      </c>
      <c r="W42" s="110">
        <v>563021.89</v>
      </c>
      <c r="X42" s="109">
        <v>4</v>
      </c>
      <c r="Y42" s="113">
        <v>40830062.880000003</v>
      </c>
      <c r="Z42" s="113">
        <v>32664050.289999999</v>
      </c>
      <c r="AA42" s="176">
        <f t="shared" si="2"/>
        <v>0.98934714533865642</v>
      </c>
      <c r="AB42" s="114">
        <v>3</v>
      </c>
      <c r="AC42" s="116">
        <v>6</v>
      </c>
      <c r="AD42" s="113">
        <v>30965092.66</v>
      </c>
      <c r="AE42" s="113">
        <v>24772074.100000001</v>
      </c>
      <c r="AF42" s="176">
        <f t="shared" si="3"/>
        <v>0.75031052776860141</v>
      </c>
      <c r="AG42" s="116">
        <v>0</v>
      </c>
      <c r="AH42" s="115">
        <v>0</v>
      </c>
      <c r="AI42" s="114">
        <v>4</v>
      </c>
      <c r="AJ42" s="113">
        <v>38390926.43</v>
      </c>
      <c r="AK42" s="113">
        <v>30712741.120000001</v>
      </c>
      <c r="AL42" s="113">
        <v>7150000</v>
      </c>
      <c r="AM42" s="113">
        <v>5720000</v>
      </c>
      <c r="AN42" s="176">
        <f t="shared" si="4"/>
        <v>0.93024479492123857</v>
      </c>
      <c r="AO42" s="114">
        <v>3</v>
      </c>
      <c r="AP42" s="113">
        <v>35161218.07</v>
      </c>
      <c r="AQ42" s="113">
        <v>28128974.43</v>
      </c>
      <c r="AR42" s="176">
        <f t="shared" si="5"/>
        <v>0.85198621482467041</v>
      </c>
    </row>
    <row r="43" spans="1:44" s="70" customFormat="1" ht="27.5" thickBot="1" x14ac:dyDescent="0.35">
      <c r="A43" s="147" t="s">
        <v>180</v>
      </c>
      <c r="B43" s="121">
        <f>SUM(B44:B46)</f>
        <v>423938344.09913415</v>
      </c>
      <c r="C43" s="128">
        <v>4127</v>
      </c>
      <c r="D43" s="129">
        <v>575697099.39999998</v>
      </c>
      <c r="E43" s="226">
        <v>489342532.94899994</v>
      </c>
      <c r="F43" s="224">
        <f>D43/B43</f>
        <v>1.3579736473787292</v>
      </c>
      <c r="G43" s="225">
        <v>4216</v>
      </c>
      <c r="H43" s="226">
        <v>584279474.28999996</v>
      </c>
      <c r="I43" s="226">
        <v>496637550.88</v>
      </c>
      <c r="J43" s="224">
        <f t="shared" si="1"/>
        <v>1.3782180414267304</v>
      </c>
      <c r="K43" s="225">
        <v>1049</v>
      </c>
      <c r="L43" s="226">
        <v>147762017.16999999</v>
      </c>
      <c r="M43" s="226">
        <v>125597713.84</v>
      </c>
      <c r="N43" s="225">
        <v>2693</v>
      </c>
      <c r="O43" s="226">
        <v>375708020.98000002</v>
      </c>
      <c r="P43" s="226">
        <v>319351817.14999998</v>
      </c>
      <c r="Q43" s="224">
        <f t="shared" si="8"/>
        <v>0.88623269446970354</v>
      </c>
      <c r="R43" s="225">
        <v>227</v>
      </c>
      <c r="S43" s="226">
        <v>32864996.190000001</v>
      </c>
      <c r="T43" s="226">
        <v>27935246.719999999</v>
      </c>
      <c r="U43" s="225">
        <v>345</v>
      </c>
      <c r="V43" s="226">
        <v>5403660.6799999997</v>
      </c>
      <c r="W43" s="226">
        <v>4593354.12</v>
      </c>
      <c r="X43" s="225">
        <v>2466</v>
      </c>
      <c r="Y43" s="226">
        <v>337439364.11000001</v>
      </c>
      <c r="Z43" s="226">
        <v>286823216.31</v>
      </c>
      <c r="AA43" s="177">
        <f t="shared" si="2"/>
        <v>0.7959633017557215</v>
      </c>
      <c r="AB43" s="128">
        <v>2111</v>
      </c>
      <c r="AC43" s="128">
        <v>2269</v>
      </c>
      <c r="AD43" s="129">
        <v>284796690.88999999</v>
      </c>
      <c r="AE43" s="129">
        <v>242077185.83000001</v>
      </c>
      <c r="AF43" s="177">
        <f t="shared" si="3"/>
        <v>0.67178799666067213</v>
      </c>
      <c r="AG43" s="128">
        <v>47</v>
      </c>
      <c r="AH43" s="129">
        <v>7236288.0499999998</v>
      </c>
      <c r="AI43" s="128">
        <v>2170</v>
      </c>
      <c r="AJ43" s="129">
        <v>301202250.93000001</v>
      </c>
      <c r="AK43" s="129">
        <v>256021911.22999999</v>
      </c>
      <c r="AL43" s="129">
        <v>159607195.41000003</v>
      </c>
      <c r="AM43" s="129">
        <v>135666115.38999999</v>
      </c>
      <c r="AN43" s="177">
        <f t="shared" si="4"/>
        <v>0.7104859825077926</v>
      </c>
      <c r="AO43" s="128">
        <v>1838</v>
      </c>
      <c r="AP43" s="129">
        <v>239736847.11000001</v>
      </c>
      <c r="AQ43" s="129">
        <v>203776318.06</v>
      </c>
      <c r="AR43" s="177">
        <f t="shared" si="5"/>
        <v>0.56549932424593263</v>
      </c>
    </row>
    <row r="44" spans="1:44" s="107" customFormat="1" x14ac:dyDescent="0.3">
      <c r="A44" s="148" t="s">
        <v>50</v>
      </c>
      <c r="B44" s="157">
        <v>109724.85076941177</v>
      </c>
      <c r="C44" s="190">
        <v>5</v>
      </c>
      <c r="D44" s="137">
        <v>99811</v>
      </c>
      <c r="E44" s="137">
        <v>84839.35</v>
      </c>
      <c r="F44" s="191">
        <f>D44/B44</f>
        <v>0.90964808154311494</v>
      </c>
      <c r="G44" s="138">
        <v>5</v>
      </c>
      <c r="H44" s="137">
        <v>99811</v>
      </c>
      <c r="I44" s="137">
        <v>84839.35</v>
      </c>
      <c r="J44" s="191">
        <f t="shared" si="1"/>
        <v>0.90964808154311494</v>
      </c>
      <c r="K44" s="138">
        <v>0</v>
      </c>
      <c r="L44" s="137">
        <v>0</v>
      </c>
      <c r="M44" s="139">
        <v>0</v>
      </c>
      <c r="N44" s="138">
        <v>5</v>
      </c>
      <c r="O44" s="137">
        <v>99811</v>
      </c>
      <c r="P44" s="137">
        <v>84839.35</v>
      </c>
      <c r="Q44" s="191">
        <f t="shared" si="8"/>
        <v>0.90964808154311494</v>
      </c>
      <c r="R44" s="138">
        <v>0</v>
      </c>
      <c r="S44" s="137">
        <v>0</v>
      </c>
      <c r="T44" s="139">
        <v>0</v>
      </c>
      <c r="U44" s="138">
        <v>0</v>
      </c>
      <c r="V44" s="137">
        <v>0</v>
      </c>
      <c r="W44" s="139">
        <v>0</v>
      </c>
      <c r="X44" s="138">
        <v>5</v>
      </c>
      <c r="Y44" s="137">
        <v>99811</v>
      </c>
      <c r="Z44" s="139">
        <v>84839.35</v>
      </c>
      <c r="AA44" s="191">
        <f t="shared" si="2"/>
        <v>0.90964808154311494</v>
      </c>
      <c r="AB44" s="138">
        <v>5</v>
      </c>
      <c r="AC44" s="140">
        <v>5</v>
      </c>
      <c r="AD44" s="137">
        <v>99811</v>
      </c>
      <c r="AE44" s="137">
        <v>84839.35</v>
      </c>
      <c r="AF44" s="191">
        <f t="shared" si="3"/>
        <v>0.90964808154311494</v>
      </c>
      <c r="AG44" s="140">
        <v>0</v>
      </c>
      <c r="AH44" s="139">
        <v>0</v>
      </c>
      <c r="AI44" s="138">
        <v>5</v>
      </c>
      <c r="AJ44" s="137">
        <v>99811</v>
      </c>
      <c r="AK44" s="137">
        <v>84839.35</v>
      </c>
      <c r="AL44" s="137">
        <v>0</v>
      </c>
      <c r="AM44" s="137">
        <v>0</v>
      </c>
      <c r="AN44" s="191">
        <f t="shared" si="4"/>
        <v>0.90964808154311494</v>
      </c>
      <c r="AO44" s="138">
        <v>5</v>
      </c>
      <c r="AP44" s="137">
        <v>99811</v>
      </c>
      <c r="AQ44" s="137">
        <v>84839.35</v>
      </c>
      <c r="AR44" s="191">
        <f t="shared" si="5"/>
        <v>0.90964808154311494</v>
      </c>
    </row>
    <row r="45" spans="1:44" s="107" customFormat="1" x14ac:dyDescent="0.3">
      <c r="A45" s="149" t="s">
        <v>51</v>
      </c>
      <c r="B45" s="158">
        <v>410596925.50465298</v>
      </c>
      <c r="C45" s="192">
        <v>3993</v>
      </c>
      <c r="D45" s="103">
        <v>561216843.14999998</v>
      </c>
      <c r="E45" s="103">
        <v>477034315.17199993</v>
      </c>
      <c r="F45" s="191">
        <f t="shared" ref="F45:F46" si="10">D45/B45</f>
        <v>1.3668315768809627</v>
      </c>
      <c r="G45" s="104">
        <v>4080</v>
      </c>
      <c r="H45" s="103">
        <v>569727649.59000003</v>
      </c>
      <c r="I45" s="103">
        <v>484268499.97000003</v>
      </c>
      <c r="J45" s="191">
        <f t="shared" si="1"/>
        <v>1.3875594633100674</v>
      </c>
      <c r="K45" s="104">
        <v>1042</v>
      </c>
      <c r="L45" s="103">
        <v>146264691.16999999</v>
      </c>
      <c r="M45" s="105">
        <v>124324986.73999999</v>
      </c>
      <c r="N45" s="104">
        <v>2590</v>
      </c>
      <c r="O45" s="103">
        <v>368484890.70999998</v>
      </c>
      <c r="P45" s="103">
        <v>313212156.43000001</v>
      </c>
      <c r="Q45" s="191">
        <f t="shared" si="8"/>
        <v>0.89743704304922811</v>
      </c>
      <c r="R45" s="104">
        <v>217</v>
      </c>
      <c r="S45" s="103">
        <v>32297896.190000001</v>
      </c>
      <c r="T45" s="105">
        <v>27453211.719999999</v>
      </c>
      <c r="U45" s="104">
        <v>325</v>
      </c>
      <c r="V45" s="103">
        <v>5283864.79</v>
      </c>
      <c r="W45" s="105">
        <v>4491527.6100000003</v>
      </c>
      <c r="X45" s="104">
        <v>2373</v>
      </c>
      <c r="Y45" s="103">
        <v>330903129.73000002</v>
      </c>
      <c r="Z45" s="105">
        <v>281267417.10000002</v>
      </c>
      <c r="AA45" s="191">
        <f t="shared" si="2"/>
        <v>0.80590747074712366</v>
      </c>
      <c r="AB45" s="104">
        <v>2038</v>
      </c>
      <c r="AC45" s="106">
        <v>2195</v>
      </c>
      <c r="AD45" s="103">
        <v>280582511.49000001</v>
      </c>
      <c r="AE45" s="103">
        <v>238495133.38999999</v>
      </c>
      <c r="AF45" s="191">
        <f t="shared" si="3"/>
        <v>0.68335268498453572</v>
      </c>
      <c r="AG45" s="106">
        <v>47</v>
      </c>
      <c r="AH45" s="105">
        <v>7236288.0499999998</v>
      </c>
      <c r="AI45" s="104">
        <v>2087</v>
      </c>
      <c r="AJ45" s="103">
        <v>295844387.23000002</v>
      </c>
      <c r="AK45" s="137">
        <v>251467727.13</v>
      </c>
      <c r="AL45" s="103">
        <v>155730792.30000001</v>
      </c>
      <c r="AM45" s="103">
        <v>132371172.75</v>
      </c>
      <c r="AN45" s="191">
        <f t="shared" si="4"/>
        <v>0.72052265580504804</v>
      </c>
      <c r="AO45" s="104">
        <v>1769</v>
      </c>
      <c r="AP45" s="103">
        <v>236151533.58000001</v>
      </c>
      <c r="AQ45" s="103">
        <v>200728801.61000001</v>
      </c>
      <c r="AR45" s="191">
        <f t="shared" si="5"/>
        <v>0.5751419918445636</v>
      </c>
    </row>
    <row r="46" spans="1:44" s="107" customFormat="1" ht="33.75" customHeight="1" thickBot="1" x14ac:dyDescent="0.35">
      <c r="A46" s="151" t="s">
        <v>52</v>
      </c>
      <c r="B46" s="160">
        <v>13231693.743711764</v>
      </c>
      <c r="C46" s="193">
        <v>129</v>
      </c>
      <c r="D46" s="108">
        <v>14380445.25</v>
      </c>
      <c r="E46" s="103">
        <v>12223378.426999999</v>
      </c>
      <c r="F46" s="191">
        <f t="shared" si="10"/>
        <v>1.086818175249421</v>
      </c>
      <c r="G46" s="109">
        <v>131</v>
      </c>
      <c r="H46" s="108">
        <v>14452013.699999999</v>
      </c>
      <c r="I46" s="108">
        <v>12284211.560000001</v>
      </c>
      <c r="J46" s="191">
        <f t="shared" si="1"/>
        <v>1.0922270406136161</v>
      </c>
      <c r="K46" s="109">
        <v>7</v>
      </c>
      <c r="L46" s="108">
        <v>1497326</v>
      </c>
      <c r="M46" s="110">
        <v>1272727.1000000001</v>
      </c>
      <c r="N46" s="109">
        <v>98</v>
      </c>
      <c r="O46" s="108">
        <v>7123319.2699999996</v>
      </c>
      <c r="P46" s="108">
        <v>6054821.3700000001</v>
      </c>
      <c r="Q46" s="191">
        <f t="shared" si="8"/>
        <v>0.53835279201389385</v>
      </c>
      <c r="R46" s="109">
        <v>10</v>
      </c>
      <c r="S46" s="108">
        <v>567100</v>
      </c>
      <c r="T46" s="110">
        <v>482035</v>
      </c>
      <c r="U46" s="109">
        <v>20</v>
      </c>
      <c r="V46" s="108">
        <v>119795.89</v>
      </c>
      <c r="W46" s="110">
        <v>101826.51</v>
      </c>
      <c r="X46" s="109">
        <v>88</v>
      </c>
      <c r="Y46" s="108">
        <v>6436423.3799999999</v>
      </c>
      <c r="Z46" s="110">
        <v>5470959.8600000003</v>
      </c>
      <c r="AA46" s="191">
        <f t="shared" si="2"/>
        <v>0.48643986965454433</v>
      </c>
      <c r="AB46" s="109">
        <v>68</v>
      </c>
      <c r="AC46" s="111">
        <v>69</v>
      </c>
      <c r="AD46" s="108">
        <v>4114368.4</v>
      </c>
      <c r="AE46" s="103">
        <v>3497213.09</v>
      </c>
      <c r="AF46" s="191">
        <f t="shared" si="3"/>
        <v>0.31094797685710601</v>
      </c>
      <c r="AG46" s="111">
        <v>0</v>
      </c>
      <c r="AH46" s="110">
        <v>0</v>
      </c>
      <c r="AI46" s="109">
        <v>78</v>
      </c>
      <c r="AJ46" s="108">
        <v>5258052.7</v>
      </c>
      <c r="AK46" s="108">
        <v>4469344.75</v>
      </c>
      <c r="AL46" s="108">
        <v>3876403.11</v>
      </c>
      <c r="AM46" s="108">
        <v>3294942.64</v>
      </c>
      <c r="AN46" s="191">
        <f t="shared" si="4"/>
        <v>0.39738319234442981</v>
      </c>
      <c r="AO46" s="109">
        <v>64</v>
      </c>
      <c r="AP46" s="108">
        <v>3485502.53</v>
      </c>
      <c r="AQ46" s="108">
        <v>2962677.1</v>
      </c>
      <c r="AR46" s="191">
        <f t="shared" si="5"/>
        <v>0.2634207379275576</v>
      </c>
    </row>
    <row r="47" spans="1:44" s="70" customFormat="1" ht="48" customHeight="1" thickBot="1" x14ac:dyDescent="0.35">
      <c r="A47" s="147" t="s">
        <v>181</v>
      </c>
      <c r="B47" s="121">
        <f>SUM(B48:B51)</f>
        <v>444521327.22072631</v>
      </c>
      <c r="C47" s="128">
        <v>482</v>
      </c>
      <c r="D47" s="129">
        <v>657004894.55999994</v>
      </c>
      <c r="E47" s="129">
        <v>492800117.81999999</v>
      </c>
      <c r="F47" s="177">
        <f t="shared" si="0"/>
        <v>1.4780053381640457</v>
      </c>
      <c r="G47" s="225">
        <v>300</v>
      </c>
      <c r="H47" s="226">
        <v>417216120.95999998</v>
      </c>
      <c r="I47" s="226">
        <v>312958537.97000003</v>
      </c>
      <c r="J47" s="224">
        <f t="shared" si="1"/>
        <v>0.93857391178181204</v>
      </c>
      <c r="K47" s="225">
        <v>154</v>
      </c>
      <c r="L47" s="226">
        <v>199090391.87</v>
      </c>
      <c r="M47" s="226">
        <v>149317793.61000001</v>
      </c>
      <c r="N47" s="225">
        <v>275</v>
      </c>
      <c r="O47" s="226">
        <v>307299186.58999997</v>
      </c>
      <c r="P47" s="226">
        <v>230520828.12</v>
      </c>
      <c r="Q47" s="224">
        <f t="shared" si="8"/>
        <v>0.69130358381525092</v>
      </c>
      <c r="R47" s="225">
        <v>5</v>
      </c>
      <c r="S47" s="226">
        <v>3871413.94</v>
      </c>
      <c r="T47" s="226">
        <v>2903560.45</v>
      </c>
      <c r="U47" s="225">
        <v>30</v>
      </c>
      <c r="V47" s="226">
        <v>6640723.8700000001</v>
      </c>
      <c r="W47" s="226">
        <v>4980542.91</v>
      </c>
      <c r="X47" s="225">
        <v>270</v>
      </c>
      <c r="Y47" s="226">
        <v>296787048.77999997</v>
      </c>
      <c r="Z47" s="129">
        <v>222636724.75999999</v>
      </c>
      <c r="AA47" s="177">
        <f t="shared" si="2"/>
        <v>0.66765536455943963</v>
      </c>
      <c r="AB47" s="128">
        <v>122</v>
      </c>
      <c r="AC47" s="128">
        <v>178</v>
      </c>
      <c r="AD47" s="129">
        <v>140399107.31999999</v>
      </c>
      <c r="AE47" s="129">
        <v>105299329.95</v>
      </c>
      <c r="AF47" s="177">
        <f t="shared" si="3"/>
        <v>0.31584335491350912</v>
      </c>
      <c r="AG47" s="128">
        <v>3</v>
      </c>
      <c r="AH47" s="129">
        <v>294811.88</v>
      </c>
      <c r="AI47" s="128">
        <v>252</v>
      </c>
      <c r="AJ47" s="129">
        <v>249024556.47</v>
      </c>
      <c r="AK47" s="129">
        <v>186814855.40000001</v>
      </c>
      <c r="AL47" s="129">
        <v>87990702.239999995</v>
      </c>
      <c r="AM47" s="129">
        <v>65993026.560000002</v>
      </c>
      <c r="AN47" s="177">
        <f t="shared" si="4"/>
        <v>0.56020834371878692</v>
      </c>
      <c r="AO47" s="128">
        <v>234</v>
      </c>
      <c r="AP47" s="129">
        <v>207596197.68000001</v>
      </c>
      <c r="AQ47" s="129">
        <v>155743586.30000001</v>
      </c>
      <c r="AR47" s="177">
        <f t="shared" si="5"/>
        <v>0.46701065835907229</v>
      </c>
    </row>
    <row r="48" spans="1:44" x14ac:dyDescent="0.3">
      <c r="A48" s="148" t="s">
        <v>54</v>
      </c>
      <c r="B48" s="157">
        <v>106809122.69870533</v>
      </c>
      <c r="C48" s="122">
        <v>48</v>
      </c>
      <c r="D48" s="123">
        <v>106561283.98</v>
      </c>
      <c r="E48" s="137">
        <v>79920962.879999995</v>
      </c>
      <c r="F48" s="191">
        <f t="shared" si="0"/>
        <v>0.99767961095042001</v>
      </c>
      <c r="G48" s="138">
        <v>45</v>
      </c>
      <c r="H48" s="137">
        <v>106305660.16</v>
      </c>
      <c r="I48" s="137">
        <v>79729245.019999996</v>
      </c>
      <c r="J48" s="191">
        <f t="shared" si="1"/>
        <v>0.99528633391994492</v>
      </c>
      <c r="K48" s="138">
        <v>2</v>
      </c>
      <c r="L48" s="137">
        <v>85531</v>
      </c>
      <c r="M48" s="139">
        <v>64148.25</v>
      </c>
      <c r="N48" s="138">
        <v>41</v>
      </c>
      <c r="O48" s="137">
        <v>52940270.939999998</v>
      </c>
      <c r="P48" s="137">
        <v>39705203.090000004</v>
      </c>
      <c r="Q48" s="191">
        <f t="shared" si="8"/>
        <v>0.49565308283017762</v>
      </c>
      <c r="R48" s="138">
        <v>1</v>
      </c>
      <c r="S48" s="137">
        <v>34698.800000000003</v>
      </c>
      <c r="T48" s="139">
        <v>26024.1</v>
      </c>
      <c r="U48" s="138">
        <v>6</v>
      </c>
      <c r="V48" s="137">
        <v>1937867.16</v>
      </c>
      <c r="W48" s="139">
        <v>1453400.37</v>
      </c>
      <c r="X48" s="125">
        <v>40</v>
      </c>
      <c r="Y48" s="123">
        <v>50967704.979999997</v>
      </c>
      <c r="Z48" s="123">
        <v>38225778.619999997</v>
      </c>
      <c r="AA48" s="176">
        <f t="shared" si="2"/>
        <v>0.4771849416250078</v>
      </c>
      <c r="AB48" s="138">
        <v>38</v>
      </c>
      <c r="AC48" s="127">
        <v>48</v>
      </c>
      <c r="AD48" s="123">
        <v>46603578.219999999</v>
      </c>
      <c r="AE48" s="123">
        <v>34952683.5</v>
      </c>
      <c r="AF48" s="176">
        <f t="shared" si="3"/>
        <v>0.43632582163850031</v>
      </c>
      <c r="AG48" s="127">
        <v>1</v>
      </c>
      <c r="AH48" s="126">
        <v>32938.699999999997</v>
      </c>
      <c r="AI48" s="125">
        <v>32</v>
      </c>
      <c r="AJ48" s="137">
        <v>42727280.509999998</v>
      </c>
      <c r="AK48" s="137">
        <v>32045460.260000002</v>
      </c>
      <c r="AL48" s="123">
        <v>20090828.18</v>
      </c>
      <c r="AM48" s="123">
        <v>15068121.130000001</v>
      </c>
      <c r="AN48" s="176">
        <f t="shared" si="4"/>
        <v>0.40003399925424077</v>
      </c>
      <c r="AO48" s="125">
        <v>27</v>
      </c>
      <c r="AP48" s="137">
        <v>34764771.25</v>
      </c>
      <c r="AQ48" s="137">
        <v>26073578.329999998</v>
      </c>
      <c r="AR48" s="176">
        <f t="shared" si="5"/>
        <v>0.32548503696699116</v>
      </c>
    </row>
    <row r="49" spans="1:44" x14ac:dyDescent="0.3">
      <c r="A49" s="149" t="s">
        <v>55</v>
      </c>
      <c r="B49" s="158">
        <v>11707699.764141003</v>
      </c>
      <c r="C49" s="63">
        <v>2</v>
      </c>
      <c r="D49" s="64">
        <v>185791.93</v>
      </c>
      <c r="E49" s="103">
        <v>185791.93</v>
      </c>
      <c r="F49" s="191">
        <f t="shared" si="0"/>
        <v>1.5869208618507106E-2</v>
      </c>
      <c r="G49" s="104">
        <v>2</v>
      </c>
      <c r="H49" s="103">
        <v>185791.93</v>
      </c>
      <c r="I49" s="103">
        <v>185791.93</v>
      </c>
      <c r="J49" s="191">
        <f t="shared" si="1"/>
        <v>1.5869208618507106E-2</v>
      </c>
      <c r="K49" s="104">
        <v>0</v>
      </c>
      <c r="L49" s="103">
        <v>0</v>
      </c>
      <c r="M49" s="105">
        <v>0</v>
      </c>
      <c r="N49" s="104">
        <v>2</v>
      </c>
      <c r="O49" s="103">
        <v>185755.13</v>
      </c>
      <c r="P49" s="103">
        <v>185755.13</v>
      </c>
      <c r="Q49" s="191">
        <f t="shared" si="8"/>
        <v>1.5866065387920281E-2</v>
      </c>
      <c r="R49" s="104">
        <v>0</v>
      </c>
      <c r="S49" s="103">
        <v>0</v>
      </c>
      <c r="T49" s="105">
        <v>0</v>
      </c>
      <c r="U49" s="104">
        <v>0</v>
      </c>
      <c r="V49" s="103">
        <v>0</v>
      </c>
      <c r="W49" s="105">
        <v>0</v>
      </c>
      <c r="X49" s="66">
        <v>2</v>
      </c>
      <c r="Y49" s="64">
        <v>185755.13</v>
      </c>
      <c r="Z49" s="64">
        <v>185755.13</v>
      </c>
      <c r="AA49" s="176">
        <f t="shared" si="2"/>
        <v>1.5866065387920281E-2</v>
      </c>
      <c r="AB49" s="104">
        <v>0</v>
      </c>
      <c r="AC49" s="67">
        <v>0</v>
      </c>
      <c r="AD49" s="64">
        <v>0</v>
      </c>
      <c r="AE49" s="123">
        <v>0</v>
      </c>
      <c r="AF49" s="176">
        <f t="shared" si="3"/>
        <v>0</v>
      </c>
      <c r="AG49" s="67">
        <v>0</v>
      </c>
      <c r="AH49" s="65">
        <v>0</v>
      </c>
      <c r="AI49" s="66">
        <v>2</v>
      </c>
      <c r="AJ49" s="103">
        <v>185755.13</v>
      </c>
      <c r="AK49" s="103">
        <v>185755.13</v>
      </c>
      <c r="AL49" s="64">
        <v>0</v>
      </c>
      <c r="AM49" s="64">
        <v>0</v>
      </c>
      <c r="AN49" s="176">
        <f t="shared" si="4"/>
        <v>1.5866065387920281E-2</v>
      </c>
      <c r="AO49" s="66">
        <v>2</v>
      </c>
      <c r="AP49" s="103">
        <v>185755.13</v>
      </c>
      <c r="AQ49" s="103">
        <v>185755.13</v>
      </c>
      <c r="AR49" s="176">
        <f t="shared" si="5"/>
        <v>1.5866065387920281E-2</v>
      </c>
    </row>
    <row r="50" spans="1:44" x14ac:dyDescent="0.3">
      <c r="A50" s="149" t="s">
        <v>56</v>
      </c>
      <c r="B50" s="158">
        <v>84161797.276955992</v>
      </c>
      <c r="C50" s="63">
        <v>40</v>
      </c>
      <c r="D50" s="64">
        <v>82577170.900000006</v>
      </c>
      <c r="E50" s="103">
        <v>61932878.079999998</v>
      </c>
      <c r="F50" s="191">
        <f t="shared" si="0"/>
        <v>0.98117166662041011</v>
      </c>
      <c r="G50" s="104">
        <v>25</v>
      </c>
      <c r="H50" s="103">
        <v>72112960.069999993</v>
      </c>
      <c r="I50" s="103">
        <v>54084719.960000001</v>
      </c>
      <c r="J50" s="191">
        <f t="shared" si="1"/>
        <v>0.85683721597215645</v>
      </c>
      <c r="K50" s="104">
        <v>14</v>
      </c>
      <c r="L50" s="103">
        <v>10434210.83</v>
      </c>
      <c r="M50" s="105">
        <v>7825658.1200000001</v>
      </c>
      <c r="N50" s="104">
        <v>25</v>
      </c>
      <c r="O50" s="103">
        <v>68952203.930000007</v>
      </c>
      <c r="P50" s="103">
        <v>51714152.869999997</v>
      </c>
      <c r="Q50" s="191">
        <f t="shared" si="8"/>
        <v>0.81928150492194318</v>
      </c>
      <c r="R50" s="104">
        <v>1</v>
      </c>
      <c r="S50" s="103">
        <v>30000</v>
      </c>
      <c r="T50" s="105">
        <v>22500</v>
      </c>
      <c r="U50" s="104">
        <v>5</v>
      </c>
      <c r="V50" s="103">
        <v>449859.75</v>
      </c>
      <c r="W50" s="105">
        <v>337394.81</v>
      </c>
      <c r="X50" s="66">
        <v>24</v>
      </c>
      <c r="Y50" s="64">
        <v>68472344.180000007</v>
      </c>
      <c r="Z50" s="64">
        <v>51354258.060000002</v>
      </c>
      <c r="AA50" s="176">
        <f t="shared" si="2"/>
        <v>0.8135798710984532</v>
      </c>
      <c r="AB50" s="104">
        <v>20</v>
      </c>
      <c r="AC50" s="67">
        <v>29</v>
      </c>
      <c r="AD50" s="64">
        <v>34164217.219999999</v>
      </c>
      <c r="AE50" s="123">
        <v>25623162.809999999</v>
      </c>
      <c r="AF50" s="176">
        <f t="shared" si="3"/>
        <v>0.40593497673978934</v>
      </c>
      <c r="AG50" s="67">
        <v>0</v>
      </c>
      <c r="AH50" s="65">
        <v>0</v>
      </c>
      <c r="AI50" s="104">
        <v>22</v>
      </c>
      <c r="AJ50" s="103">
        <v>53543297.170000002</v>
      </c>
      <c r="AK50" s="103">
        <v>40157472.789999999</v>
      </c>
      <c r="AL50" s="64">
        <v>52016915.259999998</v>
      </c>
      <c r="AM50" s="64">
        <v>39012686.390000001</v>
      </c>
      <c r="AN50" s="176">
        <f t="shared" si="4"/>
        <v>0.63619479267775192</v>
      </c>
      <c r="AO50" s="66">
        <v>15</v>
      </c>
      <c r="AP50" s="103">
        <v>28068506.48</v>
      </c>
      <c r="AQ50" s="103">
        <v>21051379.77</v>
      </c>
      <c r="AR50" s="176">
        <f t="shared" si="5"/>
        <v>0.33350650043312857</v>
      </c>
    </row>
    <row r="51" spans="1:44" ht="27.5" thickBot="1" x14ac:dyDescent="0.35">
      <c r="A51" s="151" t="s">
        <v>57</v>
      </c>
      <c r="B51" s="160">
        <v>241842707.48092398</v>
      </c>
      <c r="C51" s="89">
        <v>392</v>
      </c>
      <c r="D51" s="85">
        <v>467680647.75</v>
      </c>
      <c r="E51" s="108">
        <v>350760484.93000001</v>
      </c>
      <c r="F51" s="191">
        <f t="shared" si="0"/>
        <v>1.9338215843737592</v>
      </c>
      <c r="G51" s="109">
        <v>228</v>
      </c>
      <c r="H51" s="108">
        <v>238611708.80000001</v>
      </c>
      <c r="I51" s="108">
        <v>178958781.06</v>
      </c>
      <c r="J51" s="191">
        <f t="shared" si="1"/>
        <v>0.9866400822477609</v>
      </c>
      <c r="K51" s="109">
        <v>138</v>
      </c>
      <c r="L51" s="108">
        <v>188570650.03999999</v>
      </c>
      <c r="M51" s="110">
        <v>141427987.24000001</v>
      </c>
      <c r="N51" s="109">
        <v>207</v>
      </c>
      <c r="O51" s="108">
        <v>185220956.59</v>
      </c>
      <c r="P51" s="108">
        <v>138915717.03</v>
      </c>
      <c r="Q51" s="191">
        <f t="shared" si="8"/>
        <v>0.76587364787342127</v>
      </c>
      <c r="R51" s="109">
        <v>3</v>
      </c>
      <c r="S51" s="108">
        <v>3806715.14</v>
      </c>
      <c r="T51" s="110">
        <v>2855036.35</v>
      </c>
      <c r="U51" s="109">
        <v>19</v>
      </c>
      <c r="V51" s="108">
        <v>4252996.96</v>
      </c>
      <c r="W51" s="110">
        <v>3189747.73</v>
      </c>
      <c r="X51" s="87">
        <v>204</v>
      </c>
      <c r="Y51" s="85">
        <v>177161244.49000001</v>
      </c>
      <c r="Z51" s="85">
        <v>132870932.95</v>
      </c>
      <c r="AA51" s="176">
        <f t="shared" si="2"/>
        <v>0.73254739138236824</v>
      </c>
      <c r="AB51" s="109">
        <v>64</v>
      </c>
      <c r="AC51" s="88">
        <v>101</v>
      </c>
      <c r="AD51" s="85">
        <v>59631311.880000003</v>
      </c>
      <c r="AE51" s="123">
        <v>44723483.640000001</v>
      </c>
      <c r="AF51" s="176">
        <f t="shared" si="3"/>
        <v>0.24657064296513298</v>
      </c>
      <c r="AG51" s="88">
        <v>2</v>
      </c>
      <c r="AH51" s="90">
        <v>261873.18</v>
      </c>
      <c r="AI51" s="109">
        <v>196</v>
      </c>
      <c r="AJ51" s="108">
        <v>152568223.66</v>
      </c>
      <c r="AK51" s="108">
        <v>114426167.22</v>
      </c>
      <c r="AL51" s="85">
        <v>15882958.800000001</v>
      </c>
      <c r="AM51" s="85">
        <v>11912219.039999999</v>
      </c>
      <c r="AN51" s="176">
        <f t="shared" si="4"/>
        <v>0.63085724291287237</v>
      </c>
      <c r="AO51" s="87">
        <v>190</v>
      </c>
      <c r="AP51" s="108">
        <v>144577164.81999999</v>
      </c>
      <c r="AQ51" s="108">
        <v>108432873.06999999</v>
      </c>
      <c r="AR51" s="176">
        <f t="shared" si="5"/>
        <v>0.5978148620892525</v>
      </c>
    </row>
    <row r="52" spans="1:44" s="70" customFormat="1" ht="27.5" thickBot="1" x14ac:dyDescent="0.35">
      <c r="A52" s="147" t="s">
        <v>182</v>
      </c>
      <c r="B52" s="121">
        <f>SUM(B53:B55)</f>
        <v>1213635.3284</v>
      </c>
      <c r="C52" s="128">
        <v>10</v>
      </c>
      <c r="D52" s="226">
        <v>3660935.08</v>
      </c>
      <c r="E52" s="226">
        <v>2745701.3</v>
      </c>
      <c r="F52" s="224">
        <f t="shared" si="0"/>
        <v>3.0165033880699612</v>
      </c>
      <c r="G52" s="225">
        <v>1</v>
      </c>
      <c r="H52" s="226">
        <v>1129660.8400000001</v>
      </c>
      <c r="I52" s="226">
        <v>847245.63</v>
      </c>
      <c r="J52" s="224">
        <f t="shared" si="1"/>
        <v>0.93080747862646029</v>
      </c>
      <c r="K52" s="225">
        <v>9</v>
      </c>
      <c r="L52" s="226">
        <v>2531274.2400000002</v>
      </c>
      <c r="M52" s="226">
        <v>1898455.67</v>
      </c>
      <c r="N52" s="225">
        <v>1</v>
      </c>
      <c r="O52" s="226">
        <v>1127820.8400000001</v>
      </c>
      <c r="P52" s="226">
        <v>845865.63</v>
      </c>
      <c r="Q52" s="224">
        <f t="shared" si="8"/>
        <v>0.92929137246430216</v>
      </c>
      <c r="R52" s="225">
        <v>0</v>
      </c>
      <c r="S52" s="226">
        <v>0</v>
      </c>
      <c r="T52" s="226">
        <v>0</v>
      </c>
      <c r="U52" s="225">
        <v>0</v>
      </c>
      <c r="V52" s="226">
        <v>0</v>
      </c>
      <c r="W52" s="226">
        <v>0</v>
      </c>
      <c r="X52" s="128">
        <v>1</v>
      </c>
      <c r="Y52" s="129">
        <v>1127820.8400000001</v>
      </c>
      <c r="Z52" s="129">
        <v>845865.63</v>
      </c>
      <c r="AA52" s="177">
        <f t="shared" si="2"/>
        <v>0.92929137246430216</v>
      </c>
      <c r="AB52" s="128">
        <v>0</v>
      </c>
      <c r="AC52" s="128">
        <v>0</v>
      </c>
      <c r="AD52" s="129">
        <v>0</v>
      </c>
      <c r="AE52" s="129">
        <v>0</v>
      </c>
      <c r="AF52" s="177">
        <f t="shared" si="3"/>
        <v>0</v>
      </c>
      <c r="AG52" s="128">
        <v>0</v>
      </c>
      <c r="AH52" s="129">
        <v>0</v>
      </c>
      <c r="AI52" s="128">
        <v>0</v>
      </c>
      <c r="AJ52" s="129">
        <v>0</v>
      </c>
      <c r="AK52" s="129">
        <v>0</v>
      </c>
      <c r="AL52" s="129">
        <v>0</v>
      </c>
      <c r="AM52" s="129">
        <v>0</v>
      </c>
      <c r="AN52" s="177">
        <f t="shared" si="4"/>
        <v>0</v>
      </c>
      <c r="AO52" s="128">
        <v>0</v>
      </c>
      <c r="AP52" s="129">
        <v>0</v>
      </c>
      <c r="AQ52" s="129">
        <v>0</v>
      </c>
      <c r="AR52" s="177">
        <f t="shared" si="5"/>
        <v>0</v>
      </c>
    </row>
    <row r="53" spans="1:44" x14ac:dyDescent="0.3">
      <c r="A53" s="148" t="s">
        <v>59</v>
      </c>
      <c r="B53" s="157">
        <v>1213635.3284</v>
      </c>
      <c r="C53" s="122">
        <v>4</v>
      </c>
      <c r="D53" s="123">
        <v>3030195.58</v>
      </c>
      <c r="E53" s="123">
        <v>2272646.6800000002</v>
      </c>
      <c r="F53" s="176">
        <f t="shared" si="0"/>
        <v>2.4967924953164209</v>
      </c>
      <c r="G53" s="138">
        <v>1</v>
      </c>
      <c r="H53" s="137">
        <v>1129660.8400000001</v>
      </c>
      <c r="I53" s="137">
        <v>847245.63</v>
      </c>
      <c r="J53" s="191">
        <f t="shared" si="1"/>
        <v>0.93080747862646029</v>
      </c>
      <c r="K53" s="138">
        <v>3</v>
      </c>
      <c r="L53" s="137">
        <v>1900534.74</v>
      </c>
      <c r="M53" s="139">
        <v>1425401.05</v>
      </c>
      <c r="N53" s="138">
        <v>1</v>
      </c>
      <c r="O53" s="137">
        <v>1127820.8400000001</v>
      </c>
      <c r="P53" s="137">
        <v>845865.63</v>
      </c>
      <c r="Q53" s="191">
        <f t="shared" si="8"/>
        <v>0.92929137246430216</v>
      </c>
      <c r="R53" s="138">
        <v>0</v>
      </c>
      <c r="S53" s="137">
        <v>0</v>
      </c>
      <c r="T53" s="139">
        <v>0</v>
      </c>
      <c r="U53" s="138">
        <v>0</v>
      </c>
      <c r="V53" s="137">
        <v>0</v>
      </c>
      <c r="W53" s="139">
        <v>0</v>
      </c>
      <c r="X53" s="138">
        <v>1</v>
      </c>
      <c r="Y53" s="137">
        <v>1127820.8400000001</v>
      </c>
      <c r="Z53" s="137">
        <v>845865.63</v>
      </c>
      <c r="AA53" s="191">
        <f t="shared" si="2"/>
        <v>0.92929137246430216</v>
      </c>
      <c r="AB53" s="125">
        <v>0</v>
      </c>
      <c r="AC53" s="127">
        <v>0</v>
      </c>
      <c r="AD53" s="123">
        <v>0</v>
      </c>
      <c r="AE53" s="123">
        <v>0</v>
      </c>
      <c r="AF53" s="176">
        <f t="shared" si="3"/>
        <v>0</v>
      </c>
      <c r="AG53" s="127">
        <v>0</v>
      </c>
      <c r="AH53" s="126">
        <v>0</v>
      </c>
      <c r="AI53" s="141">
        <v>0</v>
      </c>
      <c r="AJ53" s="123">
        <v>0</v>
      </c>
      <c r="AK53" s="123">
        <v>0</v>
      </c>
      <c r="AL53" s="123">
        <v>0</v>
      </c>
      <c r="AM53" s="123">
        <v>0</v>
      </c>
      <c r="AN53" s="176">
        <f t="shared" si="4"/>
        <v>0</v>
      </c>
      <c r="AO53" s="125">
        <v>0</v>
      </c>
      <c r="AP53" s="123">
        <v>0</v>
      </c>
      <c r="AQ53" s="123">
        <v>0</v>
      </c>
      <c r="AR53" s="176">
        <f t="shared" si="5"/>
        <v>0</v>
      </c>
    </row>
    <row r="54" spans="1:44" ht="40.5" x14ac:dyDescent="0.3">
      <c r="A54" s="149" t="s">
        <v>60</v>
      </c>
      <c r="B54" s="158">
        <v>0</v>
      </c>
      <c r="C54" s="63">
        <v>3</v>
      </c>
      <c r="D54" s="64">
        <v>421000</v>
      </c>
      <c r="E54" s="64">
        <v>315750</v>
      </c>
      <c r="F54" s="176">
        <v>0</v>
      </c>
      <c r="G54" s="104">
        <v>0</v>
      </c>
      <c r="H54" s="103">
        <v>0</v>
      </c>
      <c r="I54" s="103">
        <v>0</v>
      </c>
      <c r="J54" s="191">
        <v>0</v>
      </c>
      <c r="K54" s="104">
        <v>3</v>
      </c>
      <c r="L54" s="103">
        <v>421000</v>
      </c>
      <c r="M54" s="105">
        <v>315750</v>
      </c>
      <c r="N54" s="104">
        <v>0</v>
      </c>
      <c r="O54" s="103">
        <v>0</v>
      </c>
      <c r="P54" s="103">
        <v>0</v>
      </c>
      <c r="Q54" s="191">
        <v>0</v>
      </c>
      <c r="R54" s="104">
        <v>0</v>
      </c>
      <c r="S54" s="103">
        <v>0</v>
      </c>
      <c r="T54" s="105">
        <v>0</v>
      </c>
      <c r="U54" s="104">
        <v>0</v>
      </c>
      <c r="V54" s="103">
        <v>0</v>
      </c>
      <c r="W54" s="105">
        <v>0</v>
      </c>
      <c r="X54" s="104">
        <v>0</v>
      </c>
      <c r="Y54" s="103">
        <v>0</v>
      </c>
      <c r="Z54" s="103">
        <v>0</v>
      </c>
      <c r="AA54" s="191">
        <v>0</v>
      </c>
      <c r="AB54" s="66">
        <v>0</v>
      </c>
      <c r="AC54" s="67">
        <v>0</v>
      </c>
      <c r="AD54" s="64">
        <v>0</v>
      </c>
      <c r="AE54" s="64">
        <v>0</v>
      </c>
      <c r="AF54" s="176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6">
        <v>0</v>
      </c>
      <c r="AO54" s="66">
        <v>0</v>
      </c>
      <c r="AP54" s="64">
        <v>0</v>
      </c>
      <c r="AQ54" s="64">
        <v>0</v>
      </c>
      <c r="AR54" s="176">
        <v>0</v>
      </c>
    </row>
    <row r="55" spans="1:44" ht="27.5" thickBot="1" x14ac:dyDescent="0.35">
      <c r="A55" s="151" t="s">
        <v>61</v>
      </c>
      <c r="B55" s="160">
        <v>0</v>
      </c>
      <c r="C55" s="89">
        <v>3</v>
      </c>
      <c r="D55" s="85">
        <v>209739.5</v>
      </c>
      <c r="E55" s="85">
        <v>157304.62</v>
      </c>
      <c r="F55" s="176">
        <v>0</v>
      </c>
      <c r="G55" s="109">
        <v>0</v>
      </c>
      <c r="H55" s="108">
        <v>0</v>
      </c>
      <c r="I55" s="108">
        <v>0</v>
      </c>
      <c r="J55" s="191">
        <v>0</v>
      </c>
      <c r="K55" s="109">
        <v>3</v>
      </c>
      <c r="L55" s="108">
        <v>209739.5</v>
      </c>
      <c r="M55" s="110">
        <v>157304.62</v>
      </c>
      <c r="N55" s="109">
        <v>0</v>
      </c>
      <c r="O55" s="108">
        <v>0</v>
      </c>
      <c r="P55" s="108">
        <v>0</v>
      </c>
      <c r="Q55" s="191">
        <v>0</v>
      </c>
      <c r="R55" s="109">
        <v>0</v>
      </c>
      <c r="S55" s="108">
        <v>0</v>
      </c>
      <c r="T55" s="110">
        <v>0</v>
      </c>
      <c r="U55" s="109">
        <v>0</v>
      </c>
      <c r="V55" s="108">
        <v>0</v>
      </c>
      <c r="W55" s="110">
        <v>0</v>
      </c>
      <c r="X55" s="109">
        <v>0</v>
      </c>
      <c r="Y55" s="108">
        <v>0</v>
      </c>
      <c r="Z55" s="108">
        <v>0</v>
      </c>
      <c r="AA55" s="191">
        <v>0</v>
      </c>
      <c r="AB55" s="87">
        <v>0</v>
      </c>
      <c r="AC55" s="88">
        <v>0</v>
      </c>
      <c r="AD55" s="85">
        <v>0</v>
      </c>
      <c r="AE55" s="85">
        <v>0</v>
      </c>
      <c r="AF55" s="176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6">
        <v>0</v>
      </c>
      <c r="AO55" s="87">
        <v>0</v>
      </c>
      <c r="AP55" s="85">
        <v>0</v>
      </c>
      <c r="AQ55" s="85">
        <v>0</v>
      </c>
      <c r="AR55" s="176">
        <v>0</v>
      </c>
    </row>
    <row r="56" spans="1:44" ht="14" thickBot="1" x14ac:dyDescent="0.35">
      <c r="A56" s="147" t="s">
        <v>183</v>
      </c>
      <c r="B56" s="121">
        <f>B57</f>
        <v>191321396.14074004</v>
      </c>
      <c r="C56" s="128">
        <v>183</v>
      </c>
      <c r="D56" s="129">
        <v>173552904.88999999</v>
      </c>
      <c r="E56" s="129">
        <v>130164678.08</v>
      </c>
      <c r="F56" s="177">
        <f t="shared" si="0"/>
        <v>0.90712752672121844</v>
      </c>
      <c r="G56" s="225">
        <v>183</v>
      </c>
      <c r="H56" s="226">
        <v>173552904.88999999</v>
      </c>
      <c r="I56" s="226">
        <v>130164678.08</v>
      </c>
      <c r="J56" s="224">
        <f t="shared" si="1"/>
        <v>0.90712752672121844</v>
      </c>
      <c r="K56" s="225">
        <v>3</v>
      </c>
      <c r="L56" s="226">
        <v>945151.1</v>
      </c>
      <c r="M56" s="226">
        <v>708863.32</v>
      </c>
      <c r="N56" s="225">
        <v>164</v>
      </c>
      <c r="O56" s="226">
        <v>163337310.88999999</v>
      </c>
      <c r="P56" s="226">
        <v>122502982.62</v>
      </c>
      <c r="Q56" s="224">
        <f t="shared" si="8"/>
        <v>0.85373258916554018</v>
      </c>
      <c r="R56" s="225">
        <v>0</v>
      </c>
      <c r="S56" s="226">
        <v>0</v>
      </c>
      <c r="T56" s="226">
        <v>0</v>
      </c>
      <c r="U56" s="225">
        <v>11</v>
      </c>
      <c r="V56" s="226">
        <v>977404.84</v>
      </c>
      <c r="W56" s="226">
        <v>733053.63</v>
      </c>
      <c r="X56" s="225">
        <v>164</v>
      </c>
      <c r="Y56" s="226">
        <v>162359906.05000001</v>
      </c>
      <c r="Z56" s="129">
        <v>121769928.98999999</v>
      </c>
      <c r="AA56" s="177">
        <f t="shared" si="2"/>
        <v>0.84862388277035494</v>
      </c>
      <c r="AB56" s="128">
        <v>147</v>
      </c>
      <c r="AC56" s="128">
        <v>218</v>
      </c>
      <c r="AD56" s="129">
        <v>141683879.59999999</v>
      </c>
      <c r="AE56" s="129">
        <v>106262908.90000001</v>
      </c>
      <c r="AF56" s="177">
        <f t="shared" si="3"/>
        <v>0.7405542843507914</v>
      </c>
      <c r="AG56" s="128">
        <v>0</v>
      </c>
      <c r="AH56" s="128">
        <v>0</v>
      </c>
      <c r="AI56" s="128">
        <v>143</v>
      </c>
      <c r="AJ56" s="129">
        <v>140521967.09999999</v>
      </c>
      <c r="AK56" s="129">
        <v>105391474.48</v>
      </c>
      <c r="AL56" s="128">
        <v>0</v>
      </c>
      <c r="AM56" s="128">
        <v>0</v>
      </c>
      <c r="AN56" s="177">
        <f t="shared" si="4"/>
        <v>0.73448119203891382</v>
      </c>
      <c r="AO56" s="128">
        <v>143</v>
      </c>
      <c r="AP56" s="129">
        <v>140521967.09999999</v>
      </c>
      <c r="AQ56" s="129">
        <v>105391474.48</v>
      </c>
      <c r="AR56" s="177">
        <f t="shared" si="5"/>
        <v>0.73448119203891382</v>
      </c>
    </row>
    <row r="57" spans="1:44" ht="14" thickBot="1" x14ac:dyDescent="0.35">
      <c r="A57" s="155" t="s">
        <v>62</v>
      </c>
      <c r="B57" s="161">
        <v>191321396.14074004</v>
      </c>
      <c r="C57" s="142">
        <v>183</v>
      </c>
      <c r="D57" s="143">
        <v>173552904.88999999</v>
      </c>
      <c r="E57" s="194">
        <v>130164678.08</v>
      </c>
      <c r="F57" s="191">
        <f t="shared" si="0"/>
        <v>0.90712752672121844</v>
      </c>
      <c r="G57" s="233">
        <v>183</v>
      </c>
      <c r="H57" s="194">
        <v>173552904.88999999</v>
      </c>
      <c r="I57" s="194">
        <v>130164678.08</v>
      </c>
      <c r="J57" s="191">
        <f t="shared" si="1"/>
        <v>0.90712752672121844</v>
      </c>
      <c r="K57" s="233">
        <v>3</v>
      </c>
      <c r="L57" s="194">
        <v>945151.1</v>
      </c>
      <c r="M57" s="234">
        <v>708863.32</v>
      </c>
      <c r="N57" s="233">
        <v>164</v>
      </c>
      <c r="O57" s="194">
        <v>163337310.88999999</v>
      </c>
      <c r="P57" s="194">
        <v>122502982.62</v>
      </c>
      <c r="Q57" s="191">
        <f t="shared" si="8"/>
        <v>0.85373258916554018</v>
      </c>
      <c r="R57" s="233">
        <v>0</v>
      </c>
      <c r="S57" s="194">
        <v>0</v>
      </c>
      <c r="T57" s="234">
        <v>0</v>
      </c>
      <c r="U57" s="233">
        <v>11</v>
      </c>
      <c r="V57" s="194">
        <v>977404.84</v>
      </c>
      <c r="W57" s="234">
        <v>733053.63</v>
      </c>
      <c r="X57" s="144">
        <v>164</v>
      </c>
      <c r="Y57" s="143">
        <v>162359906.05000001</v>
      </c>
      <c r="Z57" s="143">
        <v>121769928.98999999</v>
      </c>
      <c r="AA57" s="176">
        <f t="shared" si="2"/>
        <v>0.84862388277035494</v>
      </c>
      <c r="AB57" s="144">
        <v>147</v>
      </c>
      <c r="AC57" s="146">
        <v>218</v>
      </c>
      <c r="AD57" s="143">
        <v>141683879.59999999</v>
      </c>
      <c r="AE57" s="143">
        <v>106262908.90000001</v>
      </c>
      <c r="AF57" s="176">
        <f t="shared" si="3"/>
        <v>0.7405542843507914</v>
      </c>
      <c r="AG57" s="146">
        <v>0</v>
      </c>
      <c r="AH57" s="145">
        <v>0</v>
      </c>
      <c r="AI57" s="144">
        <v>143</v>
      </c>
      <c r="AJ57" s="194">
        <v>140521967.09999999</v>
      </c>
      <c r="AK57" s="194">
        <v>105391474.48</v>
      </c>
      <c r="AL57" s="143">
        <v>0</v>
      </c>
      <c r="AM57" s="143">
        <v>0</v>
      </c>
      <c r="AN57" s="176">
        <f t="shared" si="4"/>
        <v>0.73448119203891382</v>
      </c>
      <c r="AO57" s="144">
        <v>143</v>
      </c>
      <c r="AP57" s="143">
        <v>140521967.09999999</v>
      </c>
      <c r="AQ57" s="143">
        <v>105391474.48</v>
      </c>
      <c r="AR57" s="176">
        <f t="shared" si="5"/>
        <v>0.73448119203891382</v>
      </c>
    </row>
    <row r="58" spans="1:44" ht="14" thickBot="1" x14ac:dyDescent="0.35">
      <c r="A58" s="156" t="s">
        <v>63</v>
      </c>
      <c r="B58" s="121">
        <f>SUM(B4+B26+B38+B43+B47+B52+B56)</f>
        <v>3233948321.9297018</v>
      </c>
      <c r="C58" s="128">
        <f>C4+C26+C38+C43+C47+C52+C56</f>
        <v>14362</v>
      </c>
      <c r="D58" s="129">
        <f t="shared" ref="D58:AQ58" si="11">D4+D26+D38+D43+D47+D52+D56</f>
        <v>4607200755.2799997</v>
      </c>
      <c r="E58" s="129">
        <f t="shared" si="11"/>
        <v>3461038731.0190001</v>
      </c>
      <c r="F58" s="177">
        <f>D58/B58</f>
        <v>1.4246364804403788</v>
      </c>
      <c r="G58" s="225">
        <f t="shared" si="11"/>
        <v>12697</v>
      </c>
      <c r="H58" s="226">
        <f t="shared" si="11"/>
        <v>3145240491.04</v>
      </c>
      <c r="I58" s="226">
        <f t="shared" si="11"/>
        <v>2365426772.1300001</v>
      </c>
      <c r="J58" s="224">
        <f>H58/B58</f>
        <v>0.97256980568051576</v>
      </c>
      <c r="K58" s="225">
        <f t="shared" si="11"/>
        <v>2484</v>
      </c>
      <c r="L58" s="226">
        <f t="shared" si="11"/>
        <v>1272530531.1699998</v>
      </c>
      <c r="M58" s="226">
        <f t="shared" si="11"/>
        <v>965179644.17000008</v>
      </c>
      <c r="N58" s="225">
        <f t="shared" si="11"/>
        <v>11022</v>
      </c>
      <c r="O58" s="226">
        <f t="shared" si="11"/>
        <v>2905447170.8800001</v>
      </c>
      <c r="P58" s="226">
        <f t="shared" si="11"/>
        <v>2169125452.3299999</v>
      </c>
      <c r="Q58" s="224">
        <f>O58/B58</f>
        <v>0.89842102645175093</v>
      </c>
      <c r="R58" s="225">
        <f t="shared" si="11"/>
        <v>363</v>
      </c>
      <c r="S58" s="226">
        <f t="shared" si="11"/>
        <v>279387109.21000004</v>
      </c>
      <c r="T58" s="226">
        <f t="shared" si="11"/>
        <v>211873479.43000001</v>
      </c>
      <c r="U58" s="225">
        <f t="shared" si="11"/>
        <v>622</v>
      </c>
      <c r="V58" s="226">
        <f t="shared" si="11"/>
        <v>21116256.809999999</v>
      </c>
      <c r="W58" s="226">
        <f t="shared" si="11"/>
        <v>16506471.810000001</v>
      </c>
      <c r="X58" s="225">
        <f t="shared" si="11"/>
        <v>10659</v>
      </c>
      <c r="Y58" s="226">
        <f t="shared" si="11"/>
        <v>2604943804.8600006</v>
      </c>
      <c r="Z58" s="129">
        <f t="shared" si="11"/>
        <v>1940745501.0900002</v>
      </c>
      <c r="AA58" s="177">
        <f>Y58/B58</f>
        <v>0.805499515003266</v>
      </c>
      <c r="AB58" s="128">
        <f t="shared" si="11"/>
        <v>8048</v>
      </c>
      <c r="AC58" s="128">
        <f t="shared" si="11"/>
        <v>8724</v>
      </c>
      <c r="AD58" s="129">
        <f t="shared" si="11"/>
        <v>1576980976.0399997</v>
      </c>
      <c r="AE58" s="129">
        <f t="shared" si="11"/>
        <v>1167873198.73</v>
      </c>
      <c r="AF58" s="177">
        <f>AD58/B58</f>
        <v>0.48763332590887315</v>
      </c>
      <c r="AG58" s="128">
        <f t="shared" si="11"/>
        <v>93</v>
      </c>
      <c r="AH58" s="128">
        <f t="shared" si="11"/>
        <v>17799244.739999998</v>
      </c>
      <c r="AI58" s="128">
        <f t="shared" si="11"/>
        <v>10058</v>
      </c>
      <c r="AJ58" s="129">
        <f t="shared" si="11"/>
        <v>2062463283.6199999</v>
      </c>
      <c r="AK58" s="129">
        <f t="shared" si="11"/>
        <v>1531478655.5799999</v>
      </c>
      <c r="AL58" s="128">
        <f t="shared" si="11"/>
        <v>811109947.36000013</v>
      </c>
      <c r="AM58" s="128">
        <f t="shared" si="11"/>
        <v>624650677.39999986</v>
      </c>
      <c r="AN58" s="177">
        <f>AJ58/B58</f>
        <v>0.63775393986176165</v>
      </c>
      <c r="AO58" s="128">
        <f t="shared" si="11"/>
        <v>9342</v>
      </c>
      <c r="AP58" s="129">
        <f t="shared" si="11"/>
        <v>1744392515.9400003</v>
      </c>
      <c r="AQ58" s="129">
        <f t="shared" si="11"/>
        <v>1286617554.8199999</v>
      </c>
      <c r="AR58" s="177">
        <f>AP58/B58</f>
        <v>0.53940024462082892</v>
      </c>
    </row>
    <row r="59" spans="1:44" ht="21" hidden="1" customHeight="1" x14ac:dyDescent="0.3">
      <c r="A59" s="52" t="s">
        <v>167</v>
      </c>
      <c r="B59" s="71"/>
      <c r="C59" s="72"/>
      <c r="D59" s="54"/>
      <c r="F59" s="72"/>
      <c r="G59" s="55"/>
      <c r="H59" s="55"/>
      <c r="I59" s="55"/>
      <c r="J59" s="55"/>
      <c r="K59" s="51"/>
      <c r="L59" s="51"/>
      <c r="M59" s="73"/>
      <c r="O59" s="54"/>
      <c r="P59" s="54"/>
      <c r="S59" s="52"/>
      <c r="V59" s="74"/>
      <c r="Y59" s="76"/>
      <c r="Z59" s="76"/>
      <c r="AB59" s="69"/>
      <c r="AC59" s="69"/>
      <c r="AD59" s="202"/>
      <c r="AE59" s="69"/>
      <c r="AF59" s="69"/>
      <c r="AG59" s="69"/>
      <c r="AH59" s="53"/>
      <c r="AJ59" s="195"/>
      <c r="AK59" s="195"/>
      <c r="AL59" s="195"/>
      <c r="AM59" s="195"/>
      <c r="AN59" s="68"/>
      <c r="AO59" s="68"/>
      <c r="AP59" s="74"/>
      <c r="AQ59" s="74"/>
      <c r="AR59" s="68"/>
    </row>
    <row r="60" spans="1:44" ht="15.75" hidden="1" customHeight="1" x14ac:dyDescent="0.3">
      <c r="A60" s="52" t="s">
        <v>166</v>
      </c>
      <c r="B60" s="71"/>
      <c r="F60" s="75"/>
      <c r="G60" s="55"/>
      <c r="H60" s="55"/>
      <c r="I60" s="55"/>
      <c r="J60" s="55"/>
      <c r="K60" s="52"/>
      <c r="L60" s="56"/>
      <c r="W60" s="74"/>
      <c r="X60" s="74"/>
      <c r="Y60" s="76"/>
      <c r="Z60" s="76"/>
      <c r="AB60" s="69"/>
      <c r="AC60" s="69"/>
      <c r="AD60" s="203"/>
      <c r="AE60" s="204"/>
      <c r="AF60" s="69"/>
      <c r="AG60" s="69"/>
      <c r="AH60" s="69"/>
      <c r="AJ60" s="68"/>
      <c r="AK60" s="68"/>
      <c r="AL60" s="68"/>
      <c r="AM60" s="68"/>
      <c r="AN60" s="68"/>
      <c r="AO60" s="68"/>
      <c r="AP60" s="74"/>
      <c r="AQ60" s="74"/>
      <c r="AR60" s="68"/>
    </row>
    <row r="61" spans="1:44" ht="12" customHeight="1" x14ac:dyDescent="0.3">
      <c r="A61" s="52" t="s">
        <v>219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</row>
    <row r="62" spans="1:44" ht="15" customHeight="1" x14ac:dyDescent="0.35">
      <c r="A62" s="52" t="s">
        <v>218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03"/>
      <c r="AE62" s="204"/>
      <c r="AF62" s="69"/>
      <c r="AG62" s="69"/>
      <c r="AH62" s="69"/>
      <c r="AJ62" s="68"/>
      <c r="AK62" s="68"/>
      <c r="AL62" s="68"/>
      <c r="AM62" s="68"/>
      <c r="AN62" s="68"/>
      <c r="AO62" s="68"/>
      <c r="AP62" s="201"/>
      <c r="AQ62" s="74"/>
      <c r="AR62" s="68"/>
    </row>
    <row r="63" spans="1:44" ht="12.75" customHeight="1" x14ac:dyDescent="0.3">
      <c r="A63" s="52" t="s">
        <v>216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</row>
    <row r="64" spans="1:44" x14ac:dyDescent="0.3">
      <c r="B64" s="71"/>
      <c r="D64" s="75"/>
      <c r="E64" s="75"/>
      <c r="F64" s="75"/>
      <c r="G64" s="55"/>
      <c r="H64" s="55"/>
      <c r="I64" s="55"/>
      <c r="J64" s="55"/>
      <c r="O64" s="54"/>
      <c r="P64" s="54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2:44" x14ac:dyDescent="0.3">
      <c r="B65" s="71"/>
      <c r="F65" s="75"/>
      <c r="G65" s="55"/>
      <c r="H65" s="55"/>
      <c r="I65" s="55"/>
      <c r="J65" s="55"/>
      <c r="X65" s="74"/>
      <c r="Y65" s="76"/>
      <c r="Z65" s="76"/>
      <c r="AB65" s="69"/>
      <c r="AC65" s="69"/>
      <c r="AD65" s="69"/>
      <c r="AE65" s="69"/>
      <c r="AF65" s="69"/>
      <c r="AG65" s="69"/>
      <c r="AH65" s="69"/>
      <c r="AJ65" s="68"/>
      <c r="AK65" s="68"/>
      <c r="AL65" s="68"/>
      <c r="AM65" s="68"/>
      <c r="AN65" s="68"/>
      <c r="AO65" s="68"/>
      <c r="AP65" s="74"/>
      <c r="AQ65" s="74"/>
      <c r="AR65" s="68"/>
    </row>
    <row r="66" spans="2:44" x14ac:dyDescent="0.3">
      <c r="B66" s="71"/>
      <c r="F66" s="75"/>
      <c r="G66" s="55"/>
      <c r="H66" s="55"/>
      <c r="I66" s="55"/>
      <c r="J66" s="55"/>
      <c r="O66" s="54"/>
      <c r="P66" s="54"/>
      <c r="X66" s="74"/>
      <c r="Y66" s="76"/>
      <c r="Z66" s="76"/>
      <c r="AB66" s="69"/>
      <c r="AC66" s="69"/>
      <c r="AD66" s="69"/>
      <c r="AE66" s="69"/>
      <c r="AF66" s="69"/>
      <c r="AG66" s="69"/>
      <c r="AH66" s="69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2:44" x14ac:dyDescent="0.3">
      <c r="B67" s="71"/>
      <c r="F67" s="75"/>
      <c r="G67" s="55"/>
      <c r="H67" s="55"/>
      <c r="I67" s="55"/>
      <c r="J67" s="55"/>
      <c r="X67" s="74"/>
      <c r="Y67" s="76"/>
      <c r="Z67" s="76"/>
      <c r="AB67" s="69"/>
      <c r="AC67" s="69"/>
      <c r="AD67" s="69"/>
      <c r="AE67" s="69"/>
      <c r="AF67" s="69"/>
      <c r="AG67" s="69"/>
      <c r="AH67" s="69"/>
      <c r="AJ67" s="68"/>
      <c r="AK67" s="68"/>
      <c r="AL67" s="68"/>
      <c r="AM67" s="68"/>
      <c r="AN67" s="68"/>
      <c r="AO67" s="68"/>
      <c r="AP67" s="74"/>
      <c r="AQ67" s="74"/>
      <c r="AR67" s="68"/>
    </row>
    <row r="68" spans="2:44" x14ac:dyDescent="0.3">
      <c r="B68" s="71"/>
      <c r="F68" s="75"/>
      <c r="G68" s="55"/>
      <c r="H68" s="55"/>
      <c r="I68" s="55"/>
      <c r="J68" s="55"/>
      <c r="X68" s="74"/>
      <c r="Y68" s="76"/>
      <c r="Z68" s="76"/>
      <c r="AB68" s="69"/>
      <c r="AC68" s="69"/>
      <c r="AD68" s="69"/>
      <c r="AE68" s="69"/>
      <c r="AF68" s="69"/>
      <c r="AG68" s="69"/>
      <c r="AH68" s="69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2:44" x14ac:dyDescent="0.3">
      <c r="B69" s="71"/>
      <c r="F69" s="75"/>
      <c r="G69" s="55"/>
      <c r="H69" s="55"/>
      <c r="I69" s="55"/>
      <c r="J69" s="55"/>
      <c r="X69" s="74"/>
      <c r="Y69" s="76"/>
      <c r="Z69" s="76"/>
      <c r="AB69" s="69"/>
      <c r="AC69" s="69"/>
      <c r="AD69" s="69"/>
      <c r="AE69" s="69"/>
      <c r="AF69" s="69"/>
      <c r="AG69" s="69"/>
      <c r="AH69" s="69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2:44" ht="17.5" x14ac:dyDescent="0.35">
      <c r="B70" s="71"/>
      <c r="F70" s="75"/>
      <c r="G70" s="55"/>
      <c r="H70" s="55"/>
      <c r="I70" s="55"/>
      <c r="J70" s="55"/>
      <c r="P70" s="189"/>
      <c r="X70" s="74"/>
      <c r="Y70" s="76"/>
      <c r="Z70" s="76"/>
      <c r="AB70" s="69"/>
      <c r="AC70" s="69"/>
      <c r="AD70" s="69"/>
      <c r="AE70" s="69"/>
      <c r="AF70" s="69"/>
      <c r="AG70" s="69"/>
      <c r="AH70" s="69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2:44" x14ac:dyDescent="0.3">
      <c r="B71" s="71"/>
      <c r="X71" s="74"/>
      <c r="Y71" s="76"/>
      <c r="Z71" s="76"/>
    </row>
    <row r="72" spans="2:44" x14ac:dyDescent="0.3">
      <c r="B72" s="71"/>
      <c r="X72" s="74"/>
      <c r="Y72" s="76"/>
      <c r="Z72" s="76"/>
    </row>
    <row r="73" spans="2:44" x14ac:dyDescent="0.3">
      <c r="B73" s="71"/>
      <c r="X73" s="74"/>
      <c r="Y73" s="76"/>
      <c r="Z73" s="76"/>
    </row>
    <row r="74" spans="2:44" x14ac:dyDescent="0.3">
      <c r="B74" s="71"/>
      <c r="P74" s="56"/>
      <c r="X74" s="74"/>
      <c r="Y74" s="76"/>
      <c r="Z74" s="76"/>
    </row>
    <row r="75" spans="2:44" x14ac:dyDescent="0.3">
      <c r="B75" s="71"/>
      <c r="X75" s="74"/>
      <c r="Y75" s="76"/>
      <c r="Z75" s="76"/>
    </row>
    <row r="76" spans="2:44" x14ac:dyDescent="0.3">
      <c r="B76" s="71"/>
      <c r="X76" s="74"/>
      <c r="Y76" s="76"/>
      <c r="Z76" s="76"/>
    </row>
    <row r="77" spans="2:44" x14ac:dyDescent="0.3">
      <c r="B77" s="71"/>
      <c r="X77" s="74"/>
      <c r="Y77" s="76"/>
      <c r="Z77" s="76"/>
    </row>
    <row r="78" spans="2:44" x14ac:dyDescent="0.3">
      <c r="B78" s="71"/>
      <c r="X78" s="74"/>
      <c r="Y78" s="76"/>
      <c r="Z78" s="76"/>
    </row>
    <row r="79" spans="2:44" x14ac:dyDescent="0.3">
      <c r="B79" s="71"/>
      <c r="X79" s="74"/>
      <c r="Y79" s="76"/>
      <c r="Z79" s="76"/>
    </row>
    <row r="80" spans="2:44" x14ac:dyDescent="0.3">
      <c r="B80" s="71"/>
      <c r="X80" s="74"/>
      <c r="Y80" s="76"/>
      <c r="Z80" s="76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X81" s="74"/>
      <c r="Y81" s="76"/>
      <c r="Z81" s="76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x14ac:dyDescent="0.3">
      <c r="B82" s="71"/>
      <c r="X82" s="74"/>
      <c r="Y82" s="76"/>
      <c r="Z82" s="76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  <c r="AJ83" s="68"/>
      <c r="AK83" s="68"/>
      <c r="AL83" s="68"/>
      <c r="AM83" s="68"/>
      <c r="AN83" s="68"/>
      <c r="AO83" s="68"/>
      <c r="AP83" s="74"/>
      <c r="AQ83" s="74"/>
      <c r="AR83" s="68"/>
    </row>
    <row r="84" spans="2:44" x14ac:dyDescent="0.3">
      <c r="B84" s="71"/>
      <c r="X84" s="74"/>
      <c r="Y84" s="76"/>
      <c r="Z84" s="76"/>
      <c r="AJ84" s="68"/>
      <c r="AK84" s="68"/>
      <c r="AL84" s="68"/>
      <c r="AM84" s="68"/>
      <c r="AN84" s="68"/>
      <c r="AO84" s="68"/>
      <c r="AP84" s="74"/>
      <c r="AQ84" s="74"/>
      <c r="AR84" s="68"/>
    </row>
    <row r="85" spans="2:44" x14ac:dyDescent="0.3">
      <c r="B85" s="71"/>
      <c r="X85" s="74"/>
      <c r="Y85" s="76"/>
      <c r="Z85" s="76"/>
      <c r="AJ85" s="68"/>
      <c r="AK85" s="68"/>
      <c r="AL85" s="68"/>
      <c r="AM85" s="68"/>
      <c r="AN85" s="68"/>
      <c r="AO85" s="68"/>
      <c r="AP85" s="74"/>
      <c r="AQ85" s="74"/>
      <c r="AR85" s="68"/>
    </row>
    <row r="86" spans="2:44" x14ac:dyDescent="0.3">
      <c r="B86" s="71"/>
      <c r="X86" s="74"/>
      <c r="Y86" s="76"/>
      <c r="Z86" s="76"/>
      <c r="AJ86" s="68"/>
      <c r="AK86" s="68"/>
      <c r="AL86" s="68"/>
      <c r="AM86" s="68"/>
      <c r="AN86" s="68"/>
      <c r="AO86" s="68"/>
      <c r="AP86" s="74"/>
      <c r="AQ86" s="74"/>
      <c r="AR86" s="68"/>
    </row>
    <row r="87" spans="2:44" x14ac:dyDescent="0.3">
      <c r="B87" s="71"/>
      <c r="X87" s="74"/>
      <c r="Y87" s="76"/>
      <c r="Z87" s="76"/>
      <c r="AJ87" s="68"/>
      <c r="AK87" s="68"/>
      <c r="AL87" s="68"/>
      <c r="AM87" s="68"/>
      <c r="AN87" s="68"/>
      <c r="AO87" s="68"/>
      <c r="AP87" s="74"/>
      <c r="AQ87" s="74"/>
      <c r="AR87" s="68"/>
    </row>
    <row r="88" spans="2:44" x14ac:dyDescent="0.3">
      <c r="B88" s="71"/>
      <c r="X88" s="74"/>
      <c r="Y88" s="76"/>
      <c r="Z88" s="76"/>
      <c r="AJ88" s="68"/>
      <c r="AK88" s="68"/>
      <c r="AL88" s="68"/>
      <c r="AM88" s="68"/>
      <c r="AN88" s="68"/>
      <c r="AO88" s="68"/>
      <c r="AP88" s="74"/>
      <c r="AQ88" s="74"/>
      <c r="AR88" s="68"/>
    </row>
    <row r="89" spans="2:44" x14ac:dyDescent="0.3">
      <c r="B89" s="71"/>
      <c r="X89" s="74"/>
      <c r="Y89" s="76"/>
      <c r="Z89" s="76"/>
      <c r="AJ89" s="68"/>
      <c r="AK89" s="68"/>
      <c r="AL89" s="68"/>
      <c r="AM89" s="68"/>
      <c r="AN89" s="68"/>
      <c r="AO89" s="68"/>
      <c r="AP89" s="74"/>
      <c r="AQ89" s="74"/>
      <c r="AR89" s="68"/>
    </row>
    <row r="90" spans="2:44" x14ac:dyDescent="0.3">
      <c r="B90" s="71"/>
      <c r="X90" s="74"/>
      <c r="Y90" s="76"/>
      <c r="Z90" s="76"/>
      <c r="AJ90" s="68"/>
      <c r="AK90" s="68"/>
      <c r="AL90" s="68"/>
      <c r="AM90" s="68"/>
      <c r="AN90" s="68"/>
      <c r="AO90" s="68"/>
      <c r="AP90" s="74"/>
      <c r="AQ90" s="74"/>
      <c r="AR90" s="68"/>
    </row>
    <row r="91" spans="2:44" x14ac:dyDescent="0.3">
      <c r="B91" s="71"/>
      <c r="X91" s="74"/>
      <c r="Y91" s="76"/>
      <c r="Z91" s="76"/>
      <c r="AJ91" s="68"/>
      <c r="AK91" s="68"/>
      <c r="AL91" s="68"/>
      <c r="AM91" s="68"/>
      <c r="AN91" s="68"/>
      <c r="AO91" s="68"/>
      <c r="AP91" s="74"/>
      <c r="AQ91" s="74"/>
      <c r="AR91" s="68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X107" s="74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X108" s="74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X109" s="74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X110" s="74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X111" s="74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X112" s="74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X113" s="74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X114" s="74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X115" s="74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X116" s="74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X117" s="74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X118" s="74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X119" s="74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X120" s="74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Y705" s="76"/>
      <c r="Z705" s="76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Y706" s="76"/>
      <c r="Z706" s="76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Y707" s="76"/>
      <c r="Z707" s="76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Y708" s="76"/>
      <c r="Z708" s="76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Y709" s="76"/>
      <c r="Z709" s="76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Y710" s="76"/>
      <c r="Z710" s="76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Y711" s="76"/>
      <c r="Z711" s="76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Y712" s="76"/>
      <c r="Z712" s="76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Y713" s="76"/>
      <c r="Z713" s="76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Y714" s="76"/>
      <c r="Z714" s="76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Y715" s="76"/>
      <c r="Z715" s="76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Y716" s="76"/>
      <c r="Z716" s="76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Y717" s="76"/>
      <c r="Z717" s="76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Y718" s="76"/>
      <c r="Z718" s="76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B1214" s="71"/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B1215" s="71"/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B1216" s="71"/>
      <c r="AJ1216" s="68"/>
      <c r="AK1216" s="68"/>
      <c r="AL1216" s="68"/>
      <c r="AM1216" s="68"/>
      <c r="AN1216" s="68"/>
      <c r="AO1216" s="68"/>
      <c r="AP1216" s="74"/>
      <c r="AQ1216" s="74"/>
      <c r="AR1216" s="68"/>
    </row>
    <row r="1217" spans="2:44" x14ac:dyDescent="0.3">
      <c r="B1217" s="71"/>
      <c r="AJ1217" s="68"/>
      <c r="AK1217" s="68"/>
      <c r="AL1217" s="68"/>
      <c r="AM1217" s="68"/>
      <c r="AN1217" s="68"/>
      <c r="AO1217" s="68"/>
      <c r="AP1217" s="74"/>
      <c r="AQ1217" s="74"/>
      <c r="AR1217" s="68"/>
    </row>
    <row r="1218" spans="2:44" x14ac:dyDescent="0.3">
      <c r="B1218" s="71"/>
      <c r="AJ1218" s="68"/>
      <c r="AK1218" s="68"/>
      <c r="AL1218" s="68"/>
      <c r="AM1218" s="68"/>
      <c r="AN1218" s="68"/>
      <c r="AO1218" s="68"/>
      <c r="AP1218" s="74"/>
      <c r="AQ1218" s="74"/>
      <c r="AR1218" s="68"/>
    </row>
    <row r="1219" spans="2:44" x14ac:dyDescent="0.3">
      <c r="B1219" s="71"/>
      <c r="AJ1219" s="68"/>
      <c r="AK1219" s="68"/>
      <c r="AL1219" s="68"/>
      <c r="AM1219" s="68"/>
      <c r="AN1219" s="68"/>
      <c r="AO1219" s="68"/>
      <c r="AP1219" s="74"/>
      <c r="AQ1219" s="74"/>
      <c r="AR1219" s="68"/>
    </row>
    <row r="1220" spans="2:44" x14ac:dyDescent="0.3">
      <c r="B1220" s="71"/>
      <c r="AJ1220" s="68"/>
      <c r="AK1220" s="68"/>
      <c r="AL1220" s="68"/>
      <c r="AM1220" s="68"/>
      <c r="AN1220" s="68"/>
      <c r="AO1220" s="68"/>
      <c r="AP1220" s="74"/>
      <c r="AQ1220" s="74"/>
      <c r="AR1220" s="68"/>
    </row>
    <row r="1221" spans="2:44" x14ac:dyDescent="0.3">
      <c r="B1221" s="71"/>
      <c r="AJ1221" s="68"/>
      <c r="AK1221" s="68"/>
      <c r="AL1221" s="68"/>
      <c r="AM1221" s="68"/>
      <c r="AN1221" s="68"/>
      <c r="AO1221" s="68"/>
      <c r="AP1221" s="74"/>
      <c r="AQ1221" s="74"/>
      <c r="AR1221" s="68"/>
    </row>
    <row r="1222" spans="2:44" x14ac:dyDescent="0.3">
      <c r="B1222" s="71"/>
      <c r="AJ1222" s="68"/>
      <c r="AK1222" s="68"/>
      <c r="AL1222" s="68"/>
      <c r="AM1222" s="68"/>
      <c r="AN1222" s="68"/>
      <c r="AO1222" s="68"/>
      <c r="AP1222" s="74"/>
      <c r="AQ1222" s="74"/>
      <c r="AR1222" s="68"/>
    </row>
    <row r="1223" spans="2:44" x14ac:dyDescent="0.3">
      <c r="B1223" s="71"/>
      <c r="AJ1223" s="68"/>
      <c r="AK1223" s="68"/>
      <c r="AL1223" s="68"/>
      <c r="AM1223" s="68"/>
      <c r="AN1223" s="68"/>
      <c r="AO1223" s="68"/>
      <c r="AP1223" s="74"/>
      <c r="AQ1223" s="74"/>
      <c r="AR1223" s="68"/>
    </row>
    <row r="1224" spans="2:44" x14ac:dyDescent="0.3">
      <c r="B1224" s="71"/>
      <c r="AJ1224" s="68"/>
      <c r="AK1224" s="68"/>
      <c r="AL1224" s="68"/>
      <c r="AM1224" s="68"/>
      <c r="AN1224" s="68"/>
      <c r="AO1224" s="68"/>
      <c r="AP1224" s="74"/>
      <c r="AQ1224" s="74"/>
      <c r="AR1224" s="68"/>
    </row>
    <row r="1225" spans="2:44" x14ac:dyDescent="0.3">
      <c r="B1225" s="71"/>
      <c r="AJ1225" s="68"/>
      <c r="AK1225" s="68"/>
      <c r="AL1225" s="68"/>
      <c r="AM1225" s="68"/>
      <c r="AN1225" s="68"/>
      <c r="AO1225" s="68"/>
      <c r="AP1225" s="74"/>
      <c r="AQ1225" s="74"/>
      <c r="AR1225" s="68"/>
    </row>
    <row r="1226" spans="2:44" x14ac:dyDescent="0.3">
      <c r="B1226" s="71"/>
      <c r="AJ1226" s="68"/>
      <c r="AK1226" s="68"/>
      <c r="AL1226" s="68"/>
      <c r="AM1226" s="68"/>
      <c r="AN1226" s="68"/>
      <c r="AO1226" s="68"/>
      <c r="AP1226" s="74"/>
      <c r="AQ1226" s="74"/>
      <c r="AR1226" s="68"/>
    </row>
    <row r="1227" spans="2:44" x14ac:dyDescent="0.3">
      <c r="B1227" s="71"/>
      <c r="AJ1227" s="68"/>
      <c r="AK1227" s="68"/>
      <c r="AL1227" s="68"/>
      <c r="AM1227" s="68"/>
      <c r="AN1227" s="68"/>
      <c r="AO1227" s="68"/>
      <c r="AP1227" s="74"/>
      <c r="AQ1227" s="74"/>
      <c r="AR1227" s="68"/>
    </row>
    <row r="1228" spans="2:44" x14ac:dyDescent="0.3">
      <c r="AJ1228" s="68"/>
      <c r="AK1228" s="68"/>
      <c r="AL1228" s="68"/>
      <c r="AM1228" s="68"/>
      <c r="AN1228" s="68"/>
      <c r="AO1228" s="68"/>
      <c r="AP1228" s="74"/>
      <c r="AQ1228" s="74"/>
      <c r="AR1228" s="68"/>
    </row>
    <row r="1229" spans="2:44" x14ac:dyDescent="0.3">
      <c r="AJ1229" s="68"/>
      <c r="AK1229" s="68"/>
      <c r="AL1229" s="68"/>
      <c r="AM1229" s="68"/>
      <c r="AN1229" s="68"/>
      <c r="AO1229" s="68"/>
      <c r="AP1229" s="74"/>
      <c r="AQ1229" s="74"/>
      <c r="AR1229" s="68"/>
    </row>
    <row r="1230" spans="2:44" x14ac:dyDescent="0.3">
      <c r="AJ1230" s="68"/>
      <c r="AK1230" s="68"/>
      <c r="AL1230" s="68"/>
      <c r="AM1230" s="68"/>
      <c r="AN1230" s="68"/>
      <c r="AO1230" s="68"/>
      <c r="AP1230" s="74"/>
      <c r="AQ1230" s="74"/>
      <c r="AR1230" s="6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6" sqref="E46:E49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56" t="s">
        <v>64</v>
      </c>
      <c r="B1" s="256" t="s">
        <v>65</v>
      </c>
      <c r="C1" s="256"/>
      <c r="D1" s="256" t="s">
        <v>198</v>
      </c>
      <c r="E1" s="256" t="s">
        <v>66</v>
      </c>
      <c r="F1" s="265" t="s">
        <v>67</v>
      </c>
      <c r="G1" s="266"/>
      <c r="H1" s="267"/>
      <c r="I1" s="268" t="s">
        <v>199</v>
      </c>
      <c r="J1" s="269"/>
      <c r="K1" s="270"/>
      <c r="L1" s="258" t="s">
        <v>200</v>
      </c>
      <c r="M1" s="259"/>
      <c r="N1" s="260"/>
      <c r="O1" s="261" t="s">
        <v>68</v>
      </c>
    </row>
    <row r="2" spans="1:15" ht="30.75" customHeight="1" thickBot="1" x14ac:dyDescent="0.3">
      <c r="A2" s="257"/>
      <c r="B2" s="263"/>
      <c r="C2" s="257"/>
      <c r="D2" s="264"/>
      <c r="E2" s="257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2"/>
    </row>
    <row r="3" spans="1:15" x14ac:dyDescent="0.25">
      <c r="A3" s="14" t="s">
        <v>72</v>
      </c>
      <c r="B3" s="15" t="s">
        <v>73</v>
      </c>
      <c r="C3" s="1" t="s">
        <v>74</v>
      </c>
      <c r="D3" s="210">
        <v>1974320</v>
      </c>
      <c r="E3" s="210">
        <v>1480740</v>
      </c>
      <c r="F3" s="210">
        <f>'Dane - 31 marca 2022 r'!Z5</f>
        <v>6135577.9800000004</v>
      </c>
      <c r="G3" s="210">
        <f>F3/'Dane - 31 marca 2022 r'!$B$1</f>
        <v>1314419.3277490949</v>
      </c>
      <c r="H3" s="211">
        <f>G3/E3</f>
        <v>0.88767732873367022</v>
      </c>
      <c r="I3" s="210">
        <f>'Dane - 31 marca 2022 r'!AK5</f>
        <v>2107500</v>
      </c>
      <c r="J3" s="210">
        <f>I3/'Dane - 31 marca 2022 r'!$B$1</f>
        <v>451487.82107585849</v>
      </c>
      <c r="K3" s="211">
        <f>J3/E3</f>
        <v>0.30490688512220815</v>
      </c>
      <c r="L3" s="210">
        <f>'Dane - 31 marca 2022 r'!AQ5</f>
        <v>0</v>
      </c>
      <c r="M3" s="210">
        <f>L3/'Dane - 31 marca 2022 r'!$B$1</f>
        <v>0</v>
      </c>
      <c r="N3" s="211">
        <f>M3/E3</f>
        <v>0</v>
      </c>
      <c r="O3" s="212">
        <f>'Dane - 31 marca 2022 r'!X5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13">
        <v>4274000</v>
      </c>
      <c r="E4" s="213">
        <v>3205500</v>
      </c>
      <c r="F4" s="213">
        <f>'Dane - 31 marca 2022 r'!Z6</f>
        <v>11760263.560000001</v>
      </c>
      <c r="G4" s="213">
        <f>F4/'Dane - 31 marca 2022 r'!$B$1</f>
        <v>2519390.6381884785</v>
      </c>
      <c r="H4" s="214">
        <f t="shared" ref="H4:H56" si="0">G4/E4</f>
        <v>0.78595870790468836</v>
      </c>
      <c r="I4" s="213">
        <f>'Dane - 31 marca 2022 r'!AK6</f>
        <v>11778481.890000001</v>
      </c>
      <c r="J4" s="213">
        <f>I4/'Dane - 31 marca 2022 r'!$B$1</f>
        <v>2523293.5345658646</v>
      </c>
      <c r="K4" s="214">
        <f>J4/E4</f>
        <v>0.78717627033719062</v>
      </c>
      <c r="L4" s="213">
        <f>'Dane - 31 marca 2022 r'!AQ6</f>
        <v>10663541.76</v>
      </c>
      <c r="M4" s="213">
        <f>L4/'Dane - 31 marca 2022 r'!$B$1</f>
        <v>2284440.9177574497</v>
      </c>
      <c r="N4" s="214">
        <f t="shared" ref="N4:N56" si="1">M4/E4</f>
        <v>0.71266289744422073</v>
      </c>
      <c r="O4" s="215">
        <f>'Dane - 31 marca 2022 r'!X6</f>
        <v>269</v>
      </c>
    </row>
    <row r="5" spans="1:15" x14ac:dyDescent="0.25">
      <c r="A5" s="17" t="s">
        <v>72</v>
      </c>
      <c r="B5" s="18" t="s">
        <v>77</v>
      </c>
      <c r="C5" s="2" t="s">
        <v>78</v>
      </c>
      <c r="D5" s="213">
        <v>2350000</v>
      </c>
      <c r="E5" s="213">
        <v>1762500</v>
      </c>
      <c r="F5" s="213">
        <f>'Dane - 31 marca 2022 r'!Z7</f>
        <v>3145888.14</v>
      </c>
      <c r="G5" s="213">
        <f>F5/'Dane - 31 marca 2022 r'!$B$1</f>
        <v>673940.77422395512</v>
      </c>
      <c r="H5" s="214">
        <f t="shared" si="0"/>
        <v>0.38237774424054188</v>
      </c>
      <c r="I5" s="213">
        <f>'Dane - 31 marca 2022 r'!AK7</f>
        <v>1353504.25</v>
      </c>
      <c r="J5" s="213">
        <f>I5/'Dane - 31 marca 2022 r'!$B$1</f>
        <v>289959.99271621072</v>
      </c>
      <c r="K5" s="214">
        <f>J5/E5</f>
        <v>0.16451630792409119</v>
      </c>
      <c r="L5" s="213">
        <f>'Dane - 31 marca 2022 r'!AQ7</f>
        <v>0</v>
      </c>
      <c r="M5" s="213">
        <f>L5/'Dane - 31 marca 2022 r'!$B$1</f>
        <v>0</v>
      </c>
      <c r="N5" s="214">
        <f t="shared" si="1"/>
        <v>0</v>
      </c>
      <c r="O5" s="215">
        <f>'Dane - 31 marca 2022 r'!X7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113264177.97</v>
      </c>
      <c r="G6" s="40">
        <f t="shared" si="2"/>
        <v>24264482.523190297</v>
      </c>
      <c r="H6" s="41">
        <f t="shared" si="0"/>
        <v>0.8319954781269604</v>
      </c>
      <c r="I6" s="40">
        <f t="shared" si="2"/>
        <v>106790442.19</v>
      </c>
      <c r="J6" s="40">
        <f t="shared" si="2"/>
        <v>22877619.955440342</v>
      </c>
      <c r="K6" s="41">
        <f>J6/E6</f>
        <v>0.78444188270003434</v>
      </c>
      <c r="L6" s="40">
        <f t="shared" si="2"/>
        <v>98942938.560000002</v>
      </c>
      <c r="M6" s="40">
        <f t="shared" si="2"/>
        <v>21196456.342252403</v>
      </c>
      <c r="N6" s="41">
        <f t="shared" si="1"/>
        <v>0.72679711229015043</v>
      </c>
      <c r="O6" s="42">
        <f>SUM(O7:O9)</f>
        <v>44</v>
      </c>
    </row>
    <row r="7" spans="1:15" x14ac:dyDescent="0.25">
      <c r="A7" s="17" t="s">
        <v>72</v>
      </c>
      <c r="B7" s="18" t="s">
        <v>81</v>
      </c>
      <c r="C7" s="2" t="s">
        <v>82</v>
      </c>
      <c r="D7" s="213">
        <v>19050000</v>
      </c>
      <c r="E7" s="213">
        <v>14287500</v>
      </c>
      <c r="F7" s="213">
        <f>'Dane - 31 marca 2022 r'!Z9</f>
        <v>62279533.090000004</v>
      </c>
      <c r="G7" s="213">
        <f>F7/'Dane - 31 marca 2022 r'!$B$1</f>
        <v>13342088.110285139</v>
      </c>
      <c r="H7" s="214">
        <f t="shared" si="0"/>
        <v>0.93382943904007965</v>
      </c>
      <c r="I7" s="213">
        <f>'Dane - 31 marca 2022 r'!AK9</f>
        <v>63866630.43</v>
      </c>
      <c r="J7" s="213">
        <f>I7/'Dane - 31 marca 2022 r'!$B$1</f>
        <v>13682090.539643094</v>
      </c>
      <c r="K7" s="214">
        <f>J7/E7</f>
        <v>0.95762663444571083</v>
      </c>
      <c r="L7" s="213">
        <f>'Dane - 31 marca 2022 r'!AQ9</f>
        <v>61790621.850000001</v>
      </c>
      <c r="M7" s="213">
        <f>L7/'Dane - 31 marca 2022 r'!$B$1</f>
        <v>13237349.097024357</v>
      </c>
      <c r="N7" s="214">
        <f t="shared" si="1"/>
        <v>0.92649862446364706</v>
      </c>
      <c r="O7" s="215">
        <f>'Dane - 31 marca 2022 r'!X9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13">
        <v>19515600</v>
      </c>
      <c r="E8" s="213">
        <v>14636700</v>
      </c>
      <c r="F8" s="213">
        <f>'Dane - 31 marca 2022 r'!Z10</f>
        <v>50159314.75</v>
      </c>
      <c r="G8" s="213">
        <f>F8/'Dane - 31 marca 2022 r'!$B$1</f>
        <v>10745584.684761884</v>
      </c>
      <c r="H8" s="214">
        <f t="shared" si="0"/>
        <v>0.73415351033784149</v>
      </c>
      <c r="I8" s="213">
        <f>'Dane - 31 marca 2022 r'!AK10</f>
        <v>42318268.409999996</v>
      </c>
      <c r="J8" s="213">
        <f>I8/'Dane - 31 marca 2022 r'!$B$1</f>
        <v>9065804.4109770972</v>
      </c>
      <c r="K8" s="214">
        <f t="shared" ref="K8:K56" si="3">J8/E8</f>
        <v>0.61938855144787397</v>
      </c>
      <c r="L8" s="213">
        <f>'Dane - 31 marca 2022 r'!AQ10</f>
        <v>36546773.359999999</v>
      </c>
      <c r="M8" s="213">
        <f>L8/'Dane - 31 marca 2022 r'!$B$1</f>
        <v>7829382.2404078916</v>
      </c>
      <c r="N8" s="214">
        <f t="shared" si="1"/>
        <v>0.53491444385741949</v>
      </c>
      <c r="O8" s="215">
        <f>'Dane - 31 marca 2022 r'!X10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13">
        <v>320000</v>
      </c>
      <c r="E9" s="213">
        <v>240000</v>
      </c>
      <c r="F9" s="213">
        <f>'Dane - 31 marca 2022 r'!Z11</f>
        <v>825330.13</v>
      </c>
      <c r="G9" s="213">
        <f>F9/'Dane - 31 marca 2022 r'!$B$1</f>
        <v>176809.72814327641</v>
      </c>
      <c r="H9" s="214">
        <f t="shared" si="0"/>
        <v>0.73670720059698502</v>
      </c>
      <c r="I9" s="213">
        <f>'Dane - 31 marca 2022 r'!AK11</f>
        <v>605543.35</v>
      </c>
      <c r="J9" s="213">
        <f>I9/'Dane - 31 marca 2022 r'!$B$1</f>
        <v>129725.00482015466</v>
      </c>
      <c r="K9" s="214">
        <f t="shared" si="3"/>
        <v>0.54052085341731104</v>
      </c>
      <c r="L9" s="213">
        <f>'Dane - 31 marca 2022 r'!AQ11</f>
        <v>605543.35</v>
      </c>
      <c r="M9" s="213">
        <f>L9/'Dane - 31 marca 2022 r'!$B$1</f>
        <v>129725.00482015466</v>
      </c>
      <c r="N9" s="214">
        <f t="shared" si="1"/>
        <v>0.54052085341731104</v>
      </c>
      <c r="O9" s="215">
        <f>'Dane - 31 marca 2022 r'!X11</f>
        <v>16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13">
        <v>5920000</v>
      </c>
      <c r="E10" s="213">
        <v>4440000</v>
      </c>
      <c r="F10" s="213">
        <f>'Dane - 31 marca 2022 r'!Z12</f>
        <v>18686766.059999999</v>
      </c>
      <c r="G10" s="213">
        <f>F10/'Dane - 31 marca 2022 r'!$B$1</f>
        <v>4003249.0113327187</v>
      </c>
      <c r="H10" s="214">
        <f t="shared" si="0"/>
        <v>0.90163266021007182</v>
      </c>
      <c r="I10" s="213">
        <f>'Dane - 31 marca 2022 r'!AK12</f>
        <v>16485613.449999999</v>
      </c>
      <c r="J10" s="213">
        <f>I10/'Dane - 31 marca 2022 r'!$B$1</f>
        <v>3531698.0762227122</v>
      </c>
      <c r="K10" s="214">
        <f t="shared" si="3"/>
        <v>0.79542749464475504</v>
      </c>
      <c r="L10" s="213">
        <f>'Dane - 31 marca 2022 r'!AQ12</f>
        <v>12100227.59</v>
      </c>
      <c r="M10" s="213">
        <f>L10/'Dane - 31 marca 2022 r'!$B$1</f>
        <v>2592220.82521048</v>
      </c>
      <c r="N10" s="214">
        <f t="shared" si="1"/>
        <v>0.58383351919154958</v>
      </c>
      <c r="O10" s="215">
        <f>'Dane - 31 marca 2022 r'!X12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13">
        <v>12247576</v>
      </c>
      <c r="E11" s="213">
        <v>6123788</v>
      </c>
      <c r="F11" s="213">
        <f>'Dane - 31 marca 2022 r'!Z13</f>
        <v>27490381</v>
      </c>
      <c r="G11" s="213">
        <f>F11/'Dane - 31 marca 2022 r'!$B$1</f>
        <v>5889239.4867070839</v>
      </c>
      <c r="H11" s="214">
        <f t="shared" si="0"/>
        <v>0.96169878622628413</v>
      </c>
      <c r="I11" s="213">
        <f>'Dane - 31 marca 2022 r'!AK13</f>
        <v>26835697.870000001</v>
      </c>
      <c r="J11" s="213">
        <f>I11/'Dane - 31 marca 2022 r'!$B$1</f>
        <v>5748987.3112106081</v>
      </c>
      <c r="K11" s="214">
        <f t="shared" si="3"/>
        <v>0.93879593990037014</v>
      </c>
      <c r="L11" s="213">
        <f>'Dane - 31 marca 2022 r'!AQ13</f>
        <v>26835697.870000001</v>
      </c>
      <c r="M11" s="213">
        <f>L11/'Dane - 31 marca 2022 r'!$B$1</f>
        <v>5748987.3112106081</v>
      </c>
      <c r="N11" s="214">
        <f t="shared" si="1"/>
        <v>0.93879593990037014</v>
      </c>
      <c r="O11" s="215">
        <f>'Dane - 31 marca 2022 r'!X13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13">
        <v>820000</v>
      </c>
      <c r="E12" s="213">
        <v>615000</v>
      </c>
      <c r="F12" s="213">
        <f>'Dane - 31 marca 2022 r'!Z14</f>
        <v>2025000</v>
      </c>
      <c r="G12" s="213">
        <f>F12/'Dane - 31 marca 2022 r'!$B$1</f>
        <v>433813.92060669675</v>
      </c>
      <c r="H12" s="214">
        <f t="shared" si="0"/>
        <v>0.70538848879137683</v>
      </c>
      <c r="I12" s="213">
        <f>'Dane - 31 marca 2022 r'!AK14</f>
        <v>835516.61</v>
      </c>
      <c r="J12" s="213">
        <f>I12/'Dane - 31 marca 2022 r'!$B$1</f>
        <v>178991.9685511686</v>
      </c>
      <c r="K12" s="214">
        <f t="shared" si="3"/>
        <v>0.29104385130271315</v>
      </c>
      <c r="L12" s="213">
        <f>'Dane - 31 marca 2022 r'!AQ14</f>
        <v>835516.61</v>
      </c>
      <c r="M12" s="213">
        <f>L12/'Dane - 31 marca 2022 r'!$B$1</f>
        <v>178991.9685511686</v>
      </c>
      <c r="N12" s="214">
        <f t="shared" si="1"/>
        <v>0.29104385130271315</v>
      </c>
      <c r="O12" s="215">
        <f>'Dane - 31 marca 2022 r'!X14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13">
        <v>14738008</v>
      </c>
      <c r="E13" s="213">
        <v>11053506</v>
      </c>
      <c r="F13" s="213">
        <f>'Dane - 31 marca 2022 r'!Z15</f>
        <v>31068041.960000001</v>
      </c>
      <c r="G13" s="213">
        <f>F13/'Dane - 31 marca 2022 r'!$B$1</f>
        <v>6655678.5620943028</v>
      </c>
      <c r="H13" s="214">
        <f t="shared" si="0"/>
        <v>0.60213280402564606</v>
      </c>
      <c r="I13" s="213">
        <f>'Dane - 31 marca 2022 r'!AK15</f>
        <v>24385385.190000001</v>
      </c>
      <c r="J13" s="213">
        <f>I13/'Dane - 31 marca 2022 r'!$B$1</f>
        <v>5224059.0393967312</v>
      </c>
      <c r="K13" s="214">
        <f t="shared" si="3"/>
        <v>0.47261557006408023</v>
      </c>
      <c r="L13" s="213">
        <f>'Dane - 31 marca 2022 r'!AQ15</f>
        <v>15842197.130000001</v>
      </c>
      <c r="M13" s="213">
        <f>L13/'Dane - 31 marca 2022 r'!$B$1</f>
        <v>3393859.579254054</v>
      </c>
      <c r="N13" s="214">
        <f t="shared" si="1"/>
        <v>0.30703919455546991</v>
      </c>
      <c r="O13" s="215">
        <f>'Dane - 31 marca 2022 r'!X15</f>
        <v>194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13">
        <v>10797340</v>
      </c>
      <c r="E14" s="213">
        <v>8098005</v>
      </c>
      <c r="F14" s="213">
        <f>'Dane - 31 marca 2022 r'!Z16</f>
        <v>21226878.239999998</v>
      </c>
      <c r="G14" s="213">
        <f>F14/'Dane - 31 marca 2022 r'!$B$1</f>
        <v>4547414.9489063602</v>
      </c>
      <c r="H14" s="214">
        <f t="shared" si="0"/>
        <v>0.56154756003563344</v>
      </c>
      <c r="I14" s="213">
        <f>'Dane - 31 marca 2022 r'!AK16</f>
        <v>17169035.77</v>
      </c>
      <c r="J14" s="213">
        <f>I14/'Dane - 31 marca 2022 r'!$B$1</f>
        <v>3678107.0224297862</v>
      </c>
      <c r="K14" s="214">
        <f t="shared" si="3"/>
        <v>0.45419915428920904</v>
      </c>
      <c r="L14" s="213">
        <f>'Dane - 31 marca 2022 r'!AQ16</f>
        <v>13750432.720000001</v>
      </c>
      <c r="M14" s="213">
        <f>L14/'Dane - 31 marca 2022 r'!$B$1</f>
        <v>2945742.7794082994</v>
      </c>
      <c r="N14" s="214">
        <f t="shared" si="1"/>
        <v>0.36376154119543014</v>
      </c>
      <c r="O14" s="215">
        <f>'Dane - 31 marca 2022 r'!X16</f>
        <v>279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- 31 marca 2022 r'!Z17</f>
        <v>216439862.5</v>
      </c>
      <c r="G15" s="40">
        <f>F15/'Dane - 31 marca 2022 r'!$B$1</f>
        <v>46367716.210715733</v>
      </c>
      <c r="H15" s="41">
        <f t="shared" si="0"/>
        <v>0.89673722250839938</v>
      </c>
      <c r="I15" s="40">
        <f>'Dane - 31 marca 2022 r'!AK17</f>
        <v>199129637.5</v>
      </c>
      <c r="J15" s="40">
        <f>I15/'Dane - 31 marca 2022 r'!$B$1</f>
        <v>42659362.347093977</v>
      </c>
      <c r="K15" s="41">
        <f t="shared" si="3"/>
        <v>0.82501881117603459</v>
      </c>
      <c r="L15" s="40">
        <f>'Dane - 31 marca 2022 r'!AQ17</f>
        <v>199129637.5</v>
      </c>
      <c r="M15" s="40">
        <f>L15/'Dane - 31 marca 2022 r'!$B$1</f>
        <v>42659362.347093977</v>
      </c>
      <c r="N15" s="41">
        <f t="shared" si="1"/>
        <v>0.82501881117603459</v>
      </c>
      <c r="O15" s="42">
        <f>'Dane - 31 marca 2022 r'!X17</f>
        <v>3848</v>
      </c>
    </row>
    <row r="16" spans="1:15" x14ac:dyDescent="0.25">
      <c r="A16" s="17" t="s">
        <v>72</v>
      </c>
      <c r="B16" s="18" t="s">
        <v>225</v>
      </c>
      <c r="C16" s="2" t="s">
        <v>97</v>
      </c>
      <c r="D16" s="213">
        <v>39452898</v>
      </c>
      <c r="E16" s="213">
        <v>19726449</v>
      </c>
      <c r="F16" s="213">
        <f>'Dane - 31 marca 2022 r'!Z18</f>
        <v>75460750</v>
      </c>
      <c r="G16" s="213">
        <f>F16/'Dane - 31 marca 2022 r'!$B$1</f>
        <v>16165888.300949033</v>
      </c>
      <c r="H16" s="214">
        <f t="shared" si="0"/>
        <v>0.81950321119371428</v>
      </c>
      <c r="I16" s="213">
        <f>'Dane - 31 marca 2022 r'!AK18</f>
        <v>75460750</v>
      </c>
      <c r="J16" s="213">
        <f>I16/'Dane - 31 marca 2022 r'!$B$1</f>
        <v>16165888.300949033</v>
      </c>
      <c r="K16" s="214">
        <f t="shared" si="3"/>
        <v>0.81950321119371428</v>
      </c>
      <c r="L16" s="213">
        <f>'Dane - 31 marca 2022 r'!AQ18</f>
        <v>75460750</v>
      </c>
      <c r="M16" s="213">
        <f>L16/'Dane - 31 marca 2022 r'!$B$1</f>
        <v>16165888.300949033</v>
      </c>
      <c r="N16" s="214">
        <f t="shared" si="1"/>
        <v>0.81950321119371428</v>
      </c>
      <c r="O16" s="215">
        <f>'Dane - 31 marca 2022 r'!X18</f>
        <v>2646</v>
      </c>
    </row>
    <row r="17" spans="1:15" x14ac:dyDescent="0.25">
      <c r="A17" s="17" t="s">
        <v>72</v>
      </c>
      <c r="B17" s="18" t="s">
        <v>226</v>
      </c>
      <c r="C17" s="2" t="s">
        <v>224</v>
      </c>
      <c r="D17" s="213">
        <v>42640920</v>
      </c>
      <c r="E17" s="213">
        <v>31980690</v>
      </c>
      <c r="F17" s="213">
        <f>'Dane - 31 marca 2022 r'!Z19</f>
        <v>140979112.5</v>
      </c>
      <c r="G17" s="213">
        <f>F17/'Dane - 31 marca 2022 r'!$B$1</f>
        <v>30201827.909766704</v>
      </c>
      <c r="H17" s="214">
        <f t="shared" si="0"/>
        <v>0.94437699467293246</v>
      </c>
      <c r="I17" s="213">
        <f>'Dane - 31 marca 2022 r'!AK19</f>
        <v>123668887.5</v>
      </c>
      <c r="J17" s="213">
        <f>I17/'Dane - 31 marca 2022 r'!$B$1</f>
        <v>26493474.046144944</v>
      </c>
      <c r="K17" s="214">
        <f t="shared" si="3"/>
        <v>0.82842096421762457</v>
      </c>
      <c r="L17" s="213">
        <f>'Dane - 31 marca 2022 r'!AQ19</f>
        <v>123668887.5</v>
      </c>
      <c r="M17" s="213">
        <f>L17/'Dane - 31 marca 2022 r'!$B$1</f>
        <v>26493474.046144944</v>
      </c>
      <c r="N17" s="214">
        <f t="shared" si="1"/>
        <v>0.82842096421762457</v>
      </c>
      <c r="O17" s="215">
        <f>'Dane - 31 marca 2022 r'!X19</f>
        <v>1202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13">
        <v>23080000</v>
      </c>
      <c r="E18" s="213">
        <v>17310000</v>
      </c>
      <c r="F18" s="213">
        <f>'Dane - 31 marca 2022 r'!Z20</f>
        <v>67504378.230000004</v>
      </c>
      <c r="G18" s="213">
        <f>F18/'Dane - 31 marca 2022 r'!$B$1</f>
        <v>14461401.964480815</v>
      </c>
      <c r="H18" s="214">
        <f t="shared" si="0"/>
        <v>0.83543627755521754</v>
      </c>
      <c r="I18" s="213">
        <f>'Dane - 31 marca 2022 r'!AK20</f>
        <v>62593938.030000001</v>
      </c>
      <c r="J18" s="213">
        <f>I18/'Dane - 31 marca 2022 r'!$B$1</f>
        <v>13409442.796546627</v>
      </c>
      <c r="K18" s="214">
        <f t="shared" si="3"/>
        <v>0.77466451742037123</v>
      </c>
      <c r="L18" s="213">
        <f>'Dane - 31 marca 2022 r'!AQ20</f>
        <v>46785074.719999999</v>
      </c>
      <c r="M18" s="213">
        <f>L18/'Dane - 31 marca 2022 r'!$B$1</f>
        <v>10022724.291437263</v>
      </c>
      <c r="N18" s="214">
        <f t="shared" si="1"/>
        <v>0.57901353503392616</v>
      </c>
      <c r="O18" s="215">
        <f>'Dane - 31 marca 2022 r'!X20</f>
        <v>402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13">
        <v>31410000</v>
      </c>
      <c r="E19" s="213">
        <v>23557500</v>
      </c>
      <c r="F19" s="213">
        <f>'Dane - 31 marca 2022 r'!Z21</f>
        <v>102087594.27</v>
      </c>
      <c r="G19" s="213">
        <f>F19/'Dane - 31 marca 2022 r'!$B$1</f>
        <v>21870133.094110839</v>
      </c>
      <c r="H19" s="214">
        <f t="shared" si="0"/>
        <v>0.92837241193296571</v>
      </c>
      <c r="I19" s="213">
        <f>'Dane - 31 marca 2022 r'!AK21</f>
        <v>9044566.3200000003</v>
      </c>
      <c r="J19" s="213">
        <f>I19/'Dane - 31 marca 2022 r'!$B$1</f>
        <v>1937609.2718353006</v>
      </c>
      <c r="K19" s="214">
        <f t="shared" si="3"/>
        <v>8.2250207867358621E-2</v>
      </c>
      <c r="L19" s="213">
        <f>'Dane - 31 marca 2022 r'!AQ21</f>
        <v>3405052.04</v>
      </c>
      <c r="M19" s="213">
        <f>L19/'Dane - 31 marca 2022 r'!$B$1</f>
        <v>729461.22239122516</v>
      </c>
      <c r="N19" s="214">
        <f t="shared" si="1"/>
        <v>3.0965137318952569E-2</v>
      </c>
      <c r="O19" s="215">
        <f>'Dane - 31 marca 2022 r'!X21</f>
        <v>15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13">
        <v>9106668</v>
      </c>
      <c r="E20" s="213">
        <v>6830001</v>
      </c>
      <c r="F20" s="213">
        <f>'Dane - 31 marca 2022 r'!Z22</f>
        <v>25826899.699999999</v>
      </c>
      <c r="G20" s="213">
        <f>F20/'Dane - 31 marca 2022 r'!$B$1</f>
        <v>5532873.3906039111</v>
      </c>
      <c r="H20" s="214">
        <f t="shared" si="0"/>
        <v>0.81008383316545796</v>
      </c>
      <c r="I20" s="213">
        <f>'Dane - 31 marca 2022 r'!AK22</f>
        <v>18079563.699999999</v>
      </c>
      <c r="J20" s="213">
        <f>I20/'Dane - 31 marca 2022 r'!$B$1</f>
        <v>3873168.5982990204</v>
      </c>
      <c r="K20" s="214">
        <f t="shared" si="3"/>
        <v>0.56708170296007576</v>
      </c>
      <c r="L20" s="213">
        <f>'Dane - 31 marca 2022 r'!AQ22</f>
        <v>4991407.57</v>
      </c>
      <c r="M20" s="213">
        <f>L20/'Dane - 31 marca 2022 r'!$B$1</f>
        <v>1069304.7344630347</v>
      </c>
      <c r="N20" s="214">
        <f t="shared" si="1"/>
        <v>0.15655996748214746</v>
      </c>
      <c r="O20" s="215">
        <f>'Dane - 31 marca 2022 r'!X22</f>
        <v>6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13">
        <v>0</v>
      </c>
      <c r="E21" s="213">
        <v>0</v>
      </c>
      <c r="F21" s="213">
        <f>'Dane - 31 marca 2022 r'!Z23</f>
        <v>0</v>
      </c>
      <c r="G21" s="213">
        <f>F21/'Dane - 31 marca 2022 r'!$B$1</f>
        <v>0</v>
      </c>
      <c r="H21" s="214">
        <v>0</v>
      </c>
      <c r="I21" s="213">
        <f>'Dane - 31 marca 2022 r'!AK23</f>
        <v>0</v>
      </c>
      <c r="J21" s="213">
        <f>I21/'Dane - 31 marca 2022 r'!$B$1</f>
        <v>0</v>
      </c>
      <c r="K21" s="214">
        <v>0</v>
      </c>
      <c r="L21" s="213">
        <f>'Dane - 31 marca 2022 r'!AQ23</f>
        <v>0</v>
      </c>
      <c r="M21" s="213">
        <f>L21/'Dane - 31 marca 2022 r'!$B$1</f>
        <v>0</v>
      </c>
      <c r="N21" s="214">
        <v>0</v>
      </c>
      <c r="O21" s="215">
        <f>'Dane - 31 marca 2022 r'!X23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13">
        <v>4350000</v>
      </c>
      <c r="E22" s="213">
        <v>3262500</v>
      </c>
      <c r="F22" s="213">
        <f>'Dane - 31 marca 2022 r'!Z24</f>
        <v>7125832.6699999999</v>
      </c>
      <c r="G22" s="216">
        <f>F22/'Dane - 31 marca 2022 r'!$B$1</f>
        <v>1526560.6953876475</v>
      </c>
      <c r="H22" s="214">
        <f t="shared" si="0"/>
        <v>0.46791132425675019</v>
      </c>
      <c r="I22" s="213">
        <f>'Dane - 31 marca 2022 r'!AK24</f>
        <v>4113057.6</v>
      </c>
      <c r="J22" s="216">
        <f>I22/'Dane - 31 marca 2022 r'!$B$1</f>
        <v>881136.61389489914</v>
      </c>
      <c r="K22" s="214">
        <f t="shared" si="3"/>
        <v>0.2700801881670189</v>
      </c>
      <c r="L22" s="213">
        <f>'Dane - 31 marca 2022 r'!AQ24</f>
        <v>1910173.75</v>
      </c>
      <c r="M22" s="216">
        <f>L22/'Dane - 31 marca 2022 r'!$B$1</f>
        <v>409214.79680370184</v>
      </c>
      <c r="N22" s="214">
        <f t="shared" si="1"/>
        <v>0.12542982277508102</v>
      </c>
      <c r="O22" s="217">
        <f>'Dane - 31 marca 2022 r'!X24</f>
        <v>62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18">
        <v>1424000</v>
      </c>
      <c r="E23" s="218">
        <v>1068000</v>
      </c>
      <c r="F23" s="213">
        <f>'Dane - 31 marca 2022 r'!Z25</f>
        <v>4255640.1100000003</v>
      </c>
      <c r="G23" s="213">
        <f>F23/'Dane - 31 marca 2022 r'!$B$1</f>
        <v>911681.93620257499</v>
      </c>
      <c r="H23" s="219">
        <f t="shared" si="0"/>
        <v>0.85363477172525748</v>
      </c>
      <c r="I23" s="213">
        <f>'Dane - 31 marca 2022 r'!AK25</f>
        <v>1858987.45</v>
      </c>
      <c r="J23" s="213">
        <f>I23/'Dane - 31 marca 2022 r'!$B$1</f>
        <v>398249.20199661516</v>
      </c>
      <c r="K23" s="219">
        <f t="shared" si="3"/>
        <v>0.37289251123278572</v>
      </c>
      <c r="L23" s="213">
        <f>'Dane - 31 marca 2022 r'!AQ25</f>
        <v>944347.45</v>
      </c>
      <c r="M23" s="213">
        <f>L23/'Dane - 31 marca 2022 r'!$B$1</f>
        <v>202306.70108614149</v>
      </c>
      <c r="N23" s="219">
        <f t="shared" si="1"/>
        <v>0.18942575008065682</v>
      </c>
      <c r="O23" s="215">
        <f>'Dane - 31 marca 2022 r'!X25</f>
        <v>13</v>
      </c>
    </row>
    <row r="24" spans="1:15" ht="30.5" thickBot="1" x14ac:dyDescent="0.3">
      <c r="A24" s="255" t="s">
        <v>72</v>
      </c>
      <c r="B24" s="255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658043182.38999999</v>
      </c>
      <c r="G24" s="44">
        <f t="shared" si="4"/>
        <v>140971996.48450053</v>
      </c>
      <c r="H24" s="45">
        <f>G24/E24</f>
        <v>0.83081885456072468</v>
      </c>
      <c r="I24" s="44">
        <f t="shared" si="4"/>
        <v>502560927.82000017</v>
      </c>
      <c r="J24" s="44">
        <f t="shared" si="4"/>
        <v>107663173.55127572</v>
      </c>
      <c r="K24" s="45">
        <f t="shared" si="3"/>
        <v>0.63451321367983904</v>
      </c>
      <c r="L24" s="44">
        <f t="shared" si="4"/>
        <v>436136245.26999998</v>
      </c>
      <c r="M24" s="44">
        <f t="shared" si="4"/>
        <v>93433073.816919819</v>
      </c>
      <c r="N24" s="45">
        <f t="shared" si="1"/>
        <v>0.55064808119671993</v>
      </c>
      <c r="O24" s="46">
        <f t="shared" si="4"/>
        <v>5303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20">
        <v>16364000</v>
      </c>
      <c r="E25" s="220">
        <v>12273000</v>
      </c>
      <c r="F25" s="220">
        <f>'Dane - 31 marca 2022 r'!Z27</f>
        <v>45050080.079999998</v>
      </c>
      <c r="G25" s="220">
        <f>F25/'Dane - 31 marca 2022 r'!$B$1</f>
        <v>9651037.9571113344</v>
      </c>
      <c r="H25" s="221">
        <f t="shared" si="0"/>
        <v>0.7863633958373123</v>
      </c>
      <c r="I25" s="220">
        <f>'Dane - 31 marca 2022 r'!AK27</f>
        <v>26159459.23</v>
      </c>
      <c r="J25" s="220">
        <f>I25/'Dane - 31 marca 2022 r'!$B$1</f>
        <v>5604117.3182801688</v>
      </c>
      <c r="K25" s="221">
        <f t="shared" si="3"/>
        <v>0.45662163434206543</v>
      </c>
      <c r="L25" s="220">
        <f>'Dane - 31 marca 2022 r'!AQ27</f>
        <v>9003034.7899999991</v>
      </c>
      <c r="M25" s="220">
        <f>L25/'Dane - 31 marca 2022 r'!$B$1</f>
        <v>1928712.0096831548</v>
      </c>
      <c r="N25" s="221">
        <f t="shared" si="1"/>
        <v>0.15715081965967204</v>
      </c>
      <c r="O25" s="222">
        <f>'Dane - 31 marca 2022 r'!X27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13">
        <v>2000000</v>
      </c>
      <c r="E26" s="213">
        <v>1500000</v>
      </c>
      <c r="F26" s="220">
        <f>'Dane - 31 marca 2022 r'!Z28</f>
        <v>6363905.3300000001</v>
      </c>
      <c r="G26" s="220">
        <f>F26/'Dane - 31 marca 2022 r'!$B$1</f>
        <v>1363333.6896677306</v>
      </c>
      <c r="H26" s="214">
        <f t="shared" si="0"/>
        <v>0.90888912644515374</v>
      </c>
      <c r="I26" s="220">
        <f>'Dane - 31 marca 2022 r'!AK28</f>
        <v>3347434.47</v>
      </c>
      <c r="J26" s="220">
        <f>I26/'Dane - 31 marca 2022 r'!$B$1</f>
        <v>717117.86242207419</v>
      </c>
      <c r="K26" s="214">
        <f t="shared" si="3"/>
        <v>0.47807857494804945</v>
      </c>
      <c r="L26" s="220">
        <f>'Dane - 31 marca 2022 r'!AQ28</f>
        <v>1578282.43</v>
      </c>
      <c r="M26" s="220">
        <f>L26/'Dane - 31 marca 2022 r'!$B$1</f>
        <v>338114.01915208122</v>
      </c>
      <c r="N26" s="214">
        <f t="shared" si="1"/>
        <v>0.22540934610138749</v>
      </c>
      <c r="O26" s="222">
        <f>'Dane - 31 marca 2022 r'!X28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298078591.80000001</v>
      </c>
      <c r="G27" s="40">
        <f t="shared" ref="G27:O27" si="5">SUM(G28:G30)</f>
        <v>63857107.435891941</v>
      </c>
      <c r="H27" s="41">
        <f t="shared" si="0"/>
        <v>0.73054735114128244</v>
      </c>
      <c r="I27" s="40">
        <f t="shared" si="5"/>
        <v>192686333.57999998</v>
      </c>
      <c r="J27" s="40">
        <f t="shared" si="5"/>
        <v>41279019.169219561</v>
      </c>
      <c r="K27" s="41">
        <f t="shared" si="3"/>
        <v>0.47224622790906023</v>
      </c>
      <c r="L27" s="40">
        <f t="shared" si="5"/>
        <v>120987935.40000001</v>
      </c>
      <c r="M27" s="40">
        <f t="shared" si="5"/>
        <v>25919136.099745065</v>
      </c>
      <c r="N27" s="41">
        <f t="shared" si="1"/>
        <v>0.29652386369909906</v>
      </c>
      <c r="O27" s="42">
        <f t="shared" si="5"/>
        <v>747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13">
        <v>65711480</v>
      </c>
      <c r="E28" s="213">
        <v>49283610</v>
      </c>
      <c r="F28" s="213">
        <f>'Dane - 31 marca 2022 r'!Z30</f>
        <v>199214497.81999999</v>
      </c>
      <c r="G28" s="213">
        <f>F28/'Dane - 31 marca 2022 r'!$B$1</f>
        <v>42677541.896784417</v>
      </c>
      <c r="H28" s="214">
        <f t="shared" si="0"/>
        <v>0.8659581125811282</v>
      </c>
      <c r="I28" s="213">
        <f>'Dane - 31 marca 2022 r'!AK30</f>
        <v>140923160.56999999</v>
      </c>
      <c r="J28" s="213">
        <f>I28/'Dane - 31 marca 2022 r'!$B$1</f>
        <v>30189841.378350005</v>
      </c>
      <c r="K28" s="214">
        <f t="shared" si="3"/>
        <v>0.61257366045932926</v>
      </c>
      <c r="L28" s="213">
        <f>'Dane - 31 marca 2022 r'!AQ30</f>
        <v>102767864.69</v>
      </c>
      <c r="M28" s="213">
        <f>L28/'Dane - 31 marca 2022 r'!$B$1</f>
        <v>22015866.811628353</v>
      </c>
      <c r="N28" s="214">
        <f t="shared" si="1"/>
        <v>0.4467178198112588</v>
      </c>
      <c r="O28" s="215">
        <f>'Dane - 31 marca 2022 r'!X30</f>
        <v>539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13">
        <v>6382000</v>
      </c>
      <c r="E29" s="213">
        <v>4786500</v>
      </c>
      <c r="F29" s="213">
        <f>'Dane - 31 marca 2022 r'!Z31</f>
        <v>18478311.859999999</v>
      </c>
      <c r="G29" s="213">
        <f>F29/'Dane - 31 marca 2022 r'!$B$1</f>
        <v>3958592.0563850976</v>
      </c>
      <c r="H29" s="214">
        <f t="shared" si="0"/>
        <v>0.82703270790454353</v>
      </c>
      <c r="I29" s="213">
        <f>'Dane - 31 marca 2022 r'!AK31</f>
        <v>11473114.560000001</v>
      </c>
      <c r="J29" s="213">
        <f>I29/'Dane - 31 marca 2022 r'!$B$1</f>
        <v>2457874.9673300628</v>
      </c>
      <c r="K29" s="214">
        <f t="shared" si="3"/>
        <v>0.51350150785126136</v>
      </c>
      <c r="L29" s="213">
        <f>'Dane - 31 marca 2022 r'!AQ31</f>
        <v>7138242.1799999997</v>
      </c>
      <c r="M29" s="213">
        <f>L29/'Dane - 31 marca 2022 r'!$B$1</f>
        <v>1529219.1735041451</v>
      </c>
      <c r="N29" s="214">
        <f t="shared" si="1"/>
        <v>0.31948588185608379</v>
      </c>
      <c r="O29" s="215">
        <f>'Dane - 31 marca 2022 r'!X31</f>
        <v>161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13">
        <v>44453120</v>
      </c>
      <c r="E30" s="213">
        <v>33339840</v>
      </c>
      <c r="F30" s="213">
        <f>'Dane - 31 marca 2022 r'!Z32</f>
        <v>80385782.120000005</v>
      </c>
      <c r="G30" s="213">
        <f>F30/'Dane - 31 marca 2022 r'!$B$1</f>
        <v>17220973.482722424</v>
      </c>
      <c r="H30" s="214">
        <f t="shared" si="0"/>
        <v>0.51652837814225938</v>
      </c>
      <c r="I30" s="213">
        <f>'Dane - 31 marca 2022 r'!AK32</f>
        <v>40290058.450000003</v>
      </c>
      <c r="J30" s="213">
        <f>I30/'Dane - 31 marca 2022 r'!$B$1</f>
        <v>8631302.8235394936</v>
      </c>
      <c r="K30" s="214">
        <f t="shared" si="3"/>
        <v>0.25888854966129093</v>
      </c>
      <c r="L30" s="213">
        <f>'Dane - 31 marca 2022 r'!AQ32</f>
        <v>11081828.529999999</v>
      </c>
      <c r="M30" s="213">
        <f>L30/'Dane - 31 marca 2022 r'!$B$1</f>
        <v>2374050.1146125663</v>
      </c>
      <c r="N30" s="214">
        <f t="shared" si="1"/>
        <v>7.1207603714131984E-2</v>
      </c>
      <c r="O30" s="215">
        <f>'Dane - 31 marca 2022 r'!X32</f>
        <v>47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13">
        <v>0</v>
      </c>
      <c r="E31" s="213">
        <v>0</v>
      </c>
      <c r="F31" s="213">
        <f>'Dane - 31 marca 2022 r'!Z33</f>
        <v>0</v>
      </c>
      <c r="G31" s="213">
        <f>F31/'Dane - 31 marca 2022 r'!$B$1</f>
        <v>0</v>
      </c>
      <c r="H31" s="214">
        <v>0</v>
      </c>
      <c r="I31" s="213">
        <f>'Dane - 31 marca 2022 r'!AK33</f>
        <v>0</v>
      </c>
      <c r="J31" s="213">
        <f>I31/'Dane - 31 marca 2022 r'!$B$1</f>
        <v>0</v>
      </c>
      <c r="K31" s="214">
        <v>0</v>
      </c>
      <c r="L31" s="213">
        <f>'Dane - 31 marca 2022 r'!AQ33</f>
        <v>0</v>
      </c>
      <c r="M31" s="213">
        <f>L31/'Dane - 31 marca 2022 r'!$B$1</f>
        <v>0</v>
      </c>
      <c r="N31" s="214">
        <v>0</v>
      </c>
      <c r="O31" s="215">
        <f>'Dane - 31 marca 2022 r'!X33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13">
        <v>48674168</v>
      </c>
      <c r="E32" s="213">
        <v>36505626</v>
      </c>
      <c r="F32" s="213">
        <f>'Dane - 31 marca 2022 r'!Z34</f>
        <v>156958281.09</v>
      </c>
      <c r="G32" s="213">
        <f>F32/'Dane - 31 marca 2022 r'!$B$1</f>
        <v>33625030.761155978</v>
      </c>
      <c r="H32" s="214">
        <f t="shared" si="0"/>
        <v>0.92109174517801662</v>
      </c>
      <c r="I32" s="213">
        <f>'Dane - 31 marca 2022 r'!AK34</f>
        <v>157646523.12</v>
      </c>
      <c r="J32" s="213">
        <f>I32/'Dane - 31 marca 2022 r'!$B$1</f>
        <v>33772472.229482204</v>
      </c>
      <c r="K32" s="214">
        <f t="shared" si="3"/>
        <v>0.92513061492171655</v>
      </c>
      <c r="L32" s="213">
        <f>'Dane - 31 marca 2022 r'!AQ34</f>
        <v>157646523.12</v>
      </c>
      <c r="M32" s="213">
        <f>L32/'Dane - 31 marca 2022 r'!$B$1</f>
        <v>33772472.229482204</v>
      </c>
      <c r="N32" s="214">
        <f t="shared" si="1"/>
        <v>0.92513061492171655</v>
      </c>
      <c r="O32" s="215">
        <f>'Dane - 31 marca 2022 r'!X34</f>
        <v>904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13">
        <v>1880000</v>
      </c>
      <c r="E33" s="213">
        <v>1410000</v>
      </c>
      <c r="F33" s="213">
        <f>'Dane - 31 marca 2022 r'!Z35</f>
        <v>5595105.1699999999</v>
      </c>
      <c r="G33" s="213">
        <f>F33/'Dane - 31 marca 2022 r'!$B$1</f>
        <v>1198634.3259281474</v>
      </c>
      <c r="H33" s="214">
        <f t="shared" si="0"/>
        <v>0.85009526661570733</v>
      </c>
      <c r="I33" s="213">
        <f>'Dane - 31 marca 2022 r'!AK35</f>
        <v>4343962.4400000004</v>
      </c>
      <c r="J33" s="213">
        <f>I33/'Dane - 31 marca 2022 r'!$B$1</f>
        <v>930603.14916772</v>
      </c>
      <c r="K33" s="214">
        <f t="shared" si="3"/>
        <v>0.6600022334522837</v>
      </c>
      <c r="L33" s="213">
        <f>'Dane - 31 marca 2022 r'!AQ35</f>
        <v>2432147.85</v>
      </c>
      <c r="M33" s="213">
        <f>L33/'Dane - 31 marca 2022 r'!$B$1</f>
        <v>521036.83669315965</v>
      </c>
      <c r="N33" s="214">
        <f t="shared" si="1"/>
        <v>0.36952967141358839</v>
      </c>
      <c r="O33" s="215">
        <f>'Dane - 31 marca 2022 r'!X35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13">
        <v>0</v>
      </c>
      <c r="E34" s="213">
        <v>0</v>
      </c>
      <c r="F34" s="213">
        <f>'Dane - 31 marca 2022 r'!Z36</f>
        <v>0</v>
      </c>
      <c r="G34" s="213">
        <f>F34/'Dane - 31 marca 2022 r'!$B$1</f>
        <v>0</v>
      </c>
      <c r="H34" s="219">
        <v>0</v>
      </c>
      <c r="I34" s="213">
        <f>'Dane - 31 marca 2022 r'!AK36</f>
        <v>0</v>
      </c>
      <c r="J34" s="213">
        <f>I34/'Dane - 31 marca 2022 r'!$B$1</f>
        <v>0</v>
      </c>
      <c r="K34" s="219">
        <v>0</v>
      </c>
      <c r="L34" s="213">
        <f>'Dane - 31 marca 2022 r'!AQ36</f>
        <v>0</v>
      </c>
      <c r="M34" s="213">
        <f>L34/'Dane - 31 marca 2022 r'!$B$1</f>
        <v>0</v>
      </c>
      <c r="N34" s="219">
        <v>0</v>
      </c>
      <c r="O34" s="215">
        <f>'Dane - 31 marca 2022 r'!X36</f>
        <v>0</v>
      </c>
    </row>
    <row r="35" spans="1:15" ht="11" thickBot="1" x14ac:dyDescent="0.3">
      <c r="A35" s="200" t="s">
        <v>110</v>
      </c>
      <c r="B35" s="22" t="s">
        <v>227</v>
      </c>
      <c r="C35" s="3" t="s">
        <v>228</v>
      </c>
      <c r="D35" s="223">
        <v>14000000</v>
      </c>
      <c r="E35" s="223">
        <v>10500000</v>
      </c>
      <c r="F35" s="213">
        <f>'Dane - 31 marca 2022 r'!Z37</f>
        <v>43612218.659999996</v>
      </c>
      <c r="G35" s="213">
        <f>F35/'Dane - 31 marca 2022 r'!$B$1</f>
        <v>9343006.2040746361</v>
      </c>
      <c r="H35" s="219">
        <f t="shared" si="0"/>
        <v>0.88981011467377491</v>
      </c>
      <c r="I35" s="213">
        <f>'Dane - 31 marca 2022 r'!AK37</f>
        <v>43620904.719999999</v>
      </c>
      <c r="J35" s="213">
        <f>I35/'Dane - 31 marca 2022 r'!$B$1</f>
        <v>9344867.0108614136</v>
      </c>
      <c r="K35" s="219">
        <f t="shared" si="3"/>
        <v>0.88998733436775368</v>
      </c>
      <c r="L35" s="213">
        <f>'Dane - 31 marca 2022 r'!AQ37</f>
        <v>43620904.719999999</v>
      </c>
      <c r="M35" s="213">
        <f>L35/'Dane - 31 marca 2022 r'!$B$1</f>
        <v>9344867.0108614136</v>
      </c>
      <c r="N35" s="219">
        <f t="shared" si="1"/>
        <v>0.88998733436775368</v>
      </c>
      <c r="O35" s="215">
        <f>'Dane - 31 marca 2022 r'!X37</f>
        <v>711</v>
      </c>
    </row>
    <row r="36" spans="1:15" ht="20.5" thickBot="1" x14ac:dyDescent="0.3">
      <c r="A36" s="255" t="s">
        <v>110</v>
      </c>
      <c r="B36" s="255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555658182.13</v>
      </c>
      <c r="G36" s="44">
        <f t="shared" si="6"/>
        <v>119038150.37382977</v>
      </c>
      <c r="H36" s="45">
        <f t="shared" si="0"/>
        <v>0.79571713552828049</v>
      </c>
      <c r="I36" s="44">
        <f>SUM(I31:I34)+SUM(I25:I27)+I35</f>
        <v>427804617.55999994</v>
      </c>
      <c r="J36" s="44">
        <f>SUM(J31:J34)+SUM(J25:J27)+J35</f>
        <v>91648196.73943314</v>
      </c>
      <c r="K36" s="45">
        <f t="shared" si="3"/>
        <v>0.61262746738600737</v>
      </c>
      <c r="L36" s="44">
        <f>SUM(L31:L34)+SUM(L25:L27)+L35</f>
        <v>335268828.31000006</v>
      </c>
      <c r="M36" s="44">
        <f>SUM(M31:M34)+SUM(M25:M27)+M35</f>
        <v>71824338.205617085</v>
      </c>
      <c r="N36" s="45">
        <f t="shared" si="1"/>
        <v>0.48011378267141452</v>
      </c>
      <c r="O36" s="46">
        <f>SUM(O31:O34)+SUM(O25:O27)+O35</f>
        <v>2396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62304350.590000004</v>
      </c>
      <c r="G37" s="34">
        <f t="shared" si="7"/>
        <v>13347404.740889907</v>
      </c>
      <c r="H37" s="35">
        <f t="shared" si="0"/>
        <v>0.82426861368299409</v>
      </c>
      <c r="I37" s="34">
        <f t="shared" si="7"/>
        <v>22172127.969999999</v>
      </c>
      <c r="J37" s="34">
        <f t="shared" si="7"/>
        <v>4749914.9446217772</v>
      </c>
      <c r="K37" s="35">
        <f t="shared" si="3"/>
        <v>0.2933308671251465</v>
      </c>
      <c r="L37" s="34">
        <f t="shared" si="7"/>
        <v>22172127.969999999</v>
      </c>
      <c r="M37" s="34">
        <f t="shared" si="7"/>
        <v>4749914.9446217772</v>
      </c>
      <c r="N37" s="35">
        <f t="shared" si="1"/>
        <v>0.2933308671251465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marca 2022 r'!Z40</f>
        <v>29953969.59</v>
      </c>
      <c r="G38" s="19">
        <f>F38/'Dane - 31 marca 2022 r'!$B$1</f>
        <v>6417011.8447267506</v>
      </c>
      <c r="H38" s="16">
        <f t="shared" si="0"/>
        <v>0.78322816402805195</v>
      </c>
      <c r="I38" s="19">
        <f>'Dane - 31 marca 2022 r'!AK40</f>
        <v>22163167.969999999</v>
      </c>
      <c r="J38" s="19">
        <f>I38/'Dane - 31 marca 2022 r'!$B$1</f>
        <v>4747995.4519162783</v>
      </c>
      <c r="K38" s="16">
        <f t="shared" si="3"/>
        <v>0.57951642456042252</v>
      </c>
      <c r="L38" s="19">
        <f>'Dane - 31 marca 2022 r'!AQ40</f>
        <v>22163167.969999999</v>
      </c>
      <c r="M38" s="19">
        <f>L38/'Dane - 31 marca 2022 r'!$B$1</f>
        <v>4747995.4519162783</v>
      </c>
      <c r="N38" s="16">
        <f t="shared" si="1"/>
        <v>0.57951642456042252</v>
      </c>
      <c r="O38" s="20">
        <f>'Dane - 31 marca 2022 r'!X40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marca 2022 r'!Z41</f>
        <v>32350381</v>
      </c>
      <c r="G39" s="19">
        <f>F39/'Dane - 31 marca 2022 r'!$B$1</f>
        <v>6930392.8961631563</v>
      </c>
      <c r="H39" s="16">
        <f t="shared" si="0"/>
        <v>0.86629932859522663</v>
      </c>
      <c r="I39" s="19">
        <f>'Dane - 31 marca 2022 r'!AK41</f>
        <v>8960</v>
      </c>
      <c r="J39" s="19">
        <f>I39/'Dane - 31 marca 2022 r'!$B$1</f>
        <v>1919.4927054992609</v>
      </c>
      <c r="K39" s="16">
        <f t="shared" si="3"/>
        <v>2.3993664817156964E-4</v>
      </c>
      <c r="L39" s="19">
        <f>'Dane - 31 marca 2022 r'!AQ41</f>
        <v>8960</v>
      </c>
      <c r="M39" s="19">
        <f>L39/'Dane - 31 marca 2022 r'!$B$1</f>
        <v>1919.4927054992609</v>
      </c>
      <c r="N39" s="16">
        <f t="shared" si="1"/>
        <v>2.3993664817156964E-4</v>
      </c>
      <c r="O39" s="20">
        <f>'Dane - 31 marca 2022 r'!X41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marca 2022 r'!Z42</f>
        <v>32664050.289999999</v>
      </c>
      <c r="G40" s="19">
        <f>F40/'Dane - 31 marca 2022 r'!$B$1</f>
        <v>6997589.9847897338</v>
      </c>
      <c r="H40" s="24">
        <f t="shared" si="0"/>
        <v>0.9412560202000877</v>
      </c>
      <c r="I40" s="19">
        <f>'Dane - 31 marca 2022 r'!AK42</f>
        <v>30712741.120000001</v>
      </c>
      <c r="J40" s="19">
        <f>I40/'Dane - 31 marca 2022 r'!$B$1</f>
        <v>6579562.7841213392</v>
      </c>
      <c r="K40" s="24">
        <f t="shared" si="3"/>
        <v>0.88502657262002349</v>
      </c>
      <c r="L40" s="19">
        <f>'Dane - 31 marca 2022 r'!AQ42</f>
        <v>28128974.43</v>
      </c>
      <c r="M40" s="19">
        <f>L40/'Dane - 31 marca 2022 r'!$B$1</f>
        <v>6026044.7803080613</v>
      </c>
      <c r="N40" s="24">
        <f t="shared" si="1"/>
        <v>0.81057205977905167</v>
      </c>
      <c r="O40" s="20">
        <f>'Dane - 31 marca 2022 r'!X42</f>
        <v>4</v>
      </c>
    </row>
    <row r="41" spans="1:15" ht="11" thickBot="1" x14ac:dyDescent="0.3">
      <c r="A41" s="255" t="s">
        <v>131</v>
      </c>
      <c r="B41" s="25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94968400.879999995</v>
      </c>
      <c r="G41" s="44">
        <f t="shared" si="8"/>
        <v>20344994.72567964</v>
      </c>
      <c r="H41" s="45">
        <f t="shared" si="0"/>
        <v>0.86107854658028316</v>
      </c>
      <c r="I41" s="44">
        <f t="shared" si="8"/>
        <v>52884869.090000004</v>
      </c>
      <c r="J41" s="44">
        <f t="shared" si="8"/>
        <v>11329477.728743117</v>
      </c>
      <c r="K41" s="45">
        <f t="shared" si="3"/>
        <v>0.47950713911300452</v>
      </c>
      <c r="L41" s="44">
        <f t="shared" si="8"/>
        <v>50301102.399999999</v>
      </c>
      <c r="M41" s="44">
        <f t="shared" si="8"/>
        <v>10775959.724929839</v>
      </c>
      <c r="N41" s="45">
        <f t="shared" si="1"/>
        <v>0.4560801250166106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marca 2022 r'!Z44</f>
        <v>84839.35</v>
      </c>
      <c r="G42" s="220">
        <f>F42/'Dane - 31 marca 2022 r'!$B$1</f>
        <v>18175.057306283339</v>
      </c>
      <c r="H42" s="221">
        <f t="shared" si="0"/>
        <v>0.85529681441333361</v>
      </c>
      <c r="I42" s="220">
        <f>'Dane - 31 marca 2022 r'!AK44</f>
        <v>84839.35</v>
      </c>
      <c r="J42" s="220">
        <f>I42/'Dane - 31 marca 2022 r'!$B$1</f>
        <v>18175.057306283339</v>
      </c>
      <c r="K42" s="221">
        <f t="shared" si="3"/>
        <v>0.85529681441333361</v>
      </c>
      <c r="L42" s="220">
        <f>'Dane - 31 marca 2022 r'!AQ44</f>
        <v>84839.35</v>
      </c>
      <c r="M42" s="220">
        <f>L42/'Dane - 31 marca 2022 r'!$B$1</f>
        <v>18175.057306283339</v>
      </c>
      <c r="N42" s="221">
        <f t="shared" si="1"/>
        <v>0.85529681441333361</v>
      </c>
      <c r="O42" s="222">
        <f>'Dane - 31 marca 2022 r'!X44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marca 2022 r'!Z45</f>
        <v>281267417.10000002</v>
      </c>
      <c r="G43" s="220">
        <f>F43/'Dane - 31 marca 2022 r'!$B$1</f>
        <v>60255664.667195097</v>
      </c>
      <c r="H43" s="214">
        <f t="shared" si="0"/>
        <v>0.7802188743552142</v>
      </c>
      <c r="I43" s="220">
        <f>'Dane - 31 marca 2022 r'!AK45</f>
        <v>251467727.13</v>
      </c>
      <c r="J43" s="220">
        <f>I43/'Dane - 31 marca 2022 r'!$B$1</f>
        <v>53871704.006084099</v>
      </c>
      <c r="K43" s="214">
        <f t="shared" si="3"/>
        <v>0.69755632920779131</v>
      </c>
      <c r="L43" s="220">
        <f>'Dane - 31 marca 2022 r'!AQ45</f>
        <v>200728801.61000001</v>
      </c>
      <c r="M43" s="220">
        <f>L43/'Dane - 31 marca 2022 r'!$B$1</f>
        <v>43001949.829687871</v>
      </c>
      <c r="N43" s="214">
        <f t="shared" si="1"/>
        <v>0.55680960581063099</v>
      </c>
      <c r="O43" s="222">
        <f>'Dane - 31 marca 2022 r'!X45</f>
        <v>2373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marca 2022 r'!Z46</f>
        <v>5470959.8600000003</v>
      </c>
      <c r="G44" s="220">
        <f>F44/'Dane - 31 marca 2022 r'!$B$1</f>
        <v>1172038.7883202296</v>
      </c>
      <c r="H44" s="219">
        <f t="shared" si="0"/>
        <v>0.47846832673905626</v>
      </c>
      <c r="I44" s="220">
        <f>'Dane - 31 marca 2022 r'!AK46</f>
        <v>4469344.75</v>
      </c>
      <c r="J44" s="220">
        <f>I44/'Dane - 31 marca 2022 r'!$B$1</f>
        <v>957463.68816812697</v>
      </c>
      <c r="K44" s="219">
        <f t="shared" si="3"/>
        <v>0.3908710644703004</v>
      </c>
      <c r="L44" s="220">
        <f>'Dane - 31 marca 2022 r'!AQ46</f>
        <v>2962677.1</v>
      </c>
      <c r="M44" s="220">
        <f>L44/'Dane - 31 marca 2022 r'!$B$1</f>
        <v>634691.63863835984</v>
      </c>
      <c r="N44" s="219">
        <f t="shared" si="1"/>
        <v>0.25910392161150303</v>
      </c>
      <c r="O44" s="222">
        <f>'Dane - 31 marca 2022 r'!X46</f>
        <v>88</v>
      </c>
    </row>
    <row r="45" spans="1:15" ht="11" thickBot="1" x14ac:dyDescent="0.3">
      <c r="A45" s="255" t="s">
        <v>138</v>
      </c>
      <c r="B45" s="25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286823216.31000006</v>
      </c>
      <c r="G45" s="44">
        <f t="shared" si="9"/>
        <v>61445878.512821607</v>
      </c>
      <c r="H45" s="45">
        <f t="shared" si="0"/>
        <v>0.7709646470218926</v>
      </c>
      <c r="I45" s="44">
        <f t="shared" si="9"/>
        <v>256021911.22999999</v>
      </c>
      <c r="J45" s="44">
        <f t="shared" si="9"/>
        <v>54847342.751558505</v>
      </c>
      <c r="K45" s="45">
        <f t="shared" si="3"/>
        <v>0.68817247418344885</v>
      </c>
      <c r="L45" s="44">
        <f t="shared" si="9"/>
        <v>203776318.06</v>
      </c>
      <c r="M45" s="44">
        <f>SUM(M42:M44)</f>
        <v>43654816.525632516</v>
      </c>
      <c r="N45" s="45">
        <f t="shared" si="1"/>
        <v>0.54773926304051235</v>
      </c>
      <c r="O45" s="46">
        <f t="shared" si="9"/>
        <v>2466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- 31 marca 2022 r'!Z48</f>
        <v>38225778.619999997</v>
      </c>
      <c r="G46" s="220">
        <f>F46/'Dane - 31 marca 2022 r'!$B$1</f>
        <v>8189074.0204374548</v>
      </c>
      <c r="H46" s="221">
        <f t="shared" si="0"/>
        <v>0.51251029645329405</v>
      </c>
      <c r="I46" s="220">
        <f>'Dane - 31 marca 2022 r'!AK48</f>
        <v>32045460.260000002</v>
      </c>
      <c r="J46" s="220">
        <f>I46/'Dane - 31 marca 2022 r'!$B$1</f>
        <v>6865070.0014996035</v>
      </c>
      <c r="K46" s="221">
        <f t="shared" si="3"/>
        <v>0.42964797397853116</v>
      </c>
      <c r="L46" s="220">
        <f>'Dane - 31 marca 2022 r'!AQ48</f>
        <v>26073578.329999998</v>
      </c>
      <c r="M46" s="220">
        <f>L46/'Dane - 31 marca 2022 r'!$B$1</f>
        <v>5585719.1306583248</v>
      </c>
      <c r="N46" s="221">
        <f t="shared" si="1"/>
        <v>0.34958025295827139</v>
      </c>
      <c r="O46" s="222">
        <f>'Dane - 31 marca 2022 r'!X48</f>
        <v>40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marca 2022 r'!Z49</f>
        <v>185755.13</v>
      </c>
      <c r="G47" s="220">
        <f>F47/'Dane - 31 marca 2022 r'!$B$1</f>
        <v>39794.153687953898</v>
      </c>
      <c r="H47" s="214">
        <f t="shared" si="0"/>
        <v>1.5860550803847066E-2</v>
      </c>
      <c r="I47" s="220">
        <f>'Dane - 31 marca 2022 r'!AK49</f>
        <v>185755.13</v>
      </c>
      <c r="J47" s="220">
        <f>I47/'Dane - 31 marca 2022 r'!$B$1</f>
        <v>39794.153687953898</v>
      </c>
      <c r="K47" s="214">
        <f t="shared" si="3"/>
        <v>1.5860550803847066E-2</v>
      </c>
      <c r="L47" s="220">
        <f>'Dane - 31 marca 2022 r'!AQ49</f>
        <v>185755.13</v>
      </c>
      <c r="M47" s="220">
        <f>L47/'Dane - 31 marca 2022 r'!$B$1</f>
        <v>39794.153687953898</v>
      </c>
      <c r="N47" s="214">
        <f t="shared" si="1"/>
        <v>1.5860550803847066E-2</v>
      </c>
      <c r="O47" s="222">
        <f>'Dane - 31 marca 2022 r'!X49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- 31 marca 2022 r'!Z50</f>
        <v>51354258.060000002</v>
      </c>
      <c r="G48" s="220">
        <f>F48/'Dane - 31 marca 2022 r'!$B$1</f>
        <v>11001576.310546499</v>
      </c>
      <c r="H48" s="214">
        <f t="shared" si="0"/>
        <v>0.80211906338650607</v>
      </c>
      <c r="I48" s="220">
        <f>'Dane - 31 marca 2022 r'!AK50</f>
        <v>40157472.789999999</v>
      </c>
      <c r="J48" s="220">
        <f>I48/'Dane - 31 marca 2022 r'!$B$1</f>
        <v>8602899.1173761208</v>
      </c>
      <c r="K48" s="214">
        <f t="shared" si="3"/>
        <v>0.62723278807085348</v>
      </c>
      <c r="L48" s="220">
        <f>'Dane - 31 marca 2022 r'!AQ50</f>
        <v>21051379.77</v>
      </c>
      <c r="M48" s="220">
        <f>L48/'Dane - 31 marca 2022 r'!$B$1</f>
        <v>4509818.0702242972</v>
      </c>
      <c r="N48" s="214">
        <f t="shared" si="1"/>
        <v>0.32880843112128177</v>
      </c>
      <c r="O48" s="222">
        <f>'Dane - 31 marca 2022 r'!X50</f>
        <v>24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- 31 marca 2022 r'!Z51</f>
        <v>132870932.95</v>
      </c>
      <c r="G49" s="220">
        <f>F49/'Dane - 31 marca 2022 r'!$B$1</f>
        <v>28464819.929732855</v>
      </c>
      <c r="H49" s="219">
        <f t="shared" si="0"/>
        <v>0.64190913417631668</v>
      </c>
      <c r="I49" s="220">
        <f>'Dane - 31 marca 2022 r'!AK51</f>
        <v>114426167.22</v>
      </c>
      <c r="J49" s="220">
        <f>I49/'Dane - 31 marca 2022 r'!$B$1</f>
        <v>24513414.430471946</v>
      </c>
      <c r="K49" s="219">
        <f t="shared" si="3"/>
        <v>0.55280113036419098</v>
      </c>
      <c r="L49" s="220">
        <f>'Dane - 31 marca 2022 r'!AQ51</f>
        <v>108432873.06999999</v>
      </c>
      <c r="M49" s="220">
        <f>L49/'Dane - 31 marca 2022 r'!$B$1</f>
        <v>23229476.439083952</v>
      </c>
      <c r="N49" s="219">
        <f t="shared" si="1"/>
        <v>0.52384709073132263</v>
      </c>
      <c r="O49" s="222">
        <f>'Dane - 31 marca 2022 r'!X51</f>
        <v>204</v>
      </c>
    </row>
    <row r="50" spans="1:15" ht="11" thickBot="1" x14ac:dyDescent="0.3">
      <c r="A50" s="255" t="s">
        <v>145</v>
      </c>
      <c r="B50" s="255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222636724.75999999</v>
      </c>
      <c r="G50" s="44">
        <f t="shared" si="10"/>
        <v>47695264.414404765</v>
      </c>
      <c r="H50" s="45">
        <f t="shared" si="0"/>
        <v>0.62308466591853506</v>
      </c>
      <c r="I50" s="44">
        <f t="shared" si="10"/>
        <v>186814855.40000001</v>
      </c>
      <c r="J50" s="44">
        <f t="shared" si="10"/>
        <v>40021177.703035623</v>
      </c>
      <c r="K50" s="45">
        <f t="shared" si="3"/>
        <v>0.52283140569467124</v>
      </c>
      <c r="L50" s="44">
        <f t="shared" si="10"/>
        <v>155743586.29999998</v>
      </c>
      <c r="M50" s="44">
        <f t="shared" si="10"/>
        <v>33364807.793654528</v>
      </c>
      <c r="N50" s="45">
        <f t="shared" si="1"/>
        <v>0.43587346401767113</v>
      </c>
      <c r="O50" s="46">
        <f t="shared" si="10"/>
        <v>270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marca 2022 r'!Z53</f>
        <v>845865.63</v>
      </c>
      <c r="G51" s="27">
        <f>F51/'Dane - 31 marca 2022 r'!$B$1</f>
        <v>181209.02975642151</v>
      </c>
      <c r="H51" s="28">
        <f t="shared" si="0"/>
        <v>0.92929613815884182</v>
      </c>
      <c r="I51" s="27">
        <f>'Dane - 31 marca 2022 r'!AK53</f>
        <v>0</v>
      </c>
      <c r="J51" s="27">
        <f>I51/'Dane - 31 marca 2022 r'!$B$1</f>
        <v>0</v>
      </c>
      <c r="K51" s="28">
        <f t="shared" si="3"/>
        <v>0</v>
      </c>
      <c r="L51" s="27">
        <f>'Dane - 31 marca 2022 r'!AQ53</f>
        <v>0</v>
      </c>
      <c r="M51" s="27">
        <f>L51/'Dane - 31 marca 2022 r'!$B$1</f>
        <v>0</v>
      </c>
      <c r="N51" s="28">
        <f t="shared" si="1"/>
        <v>0</v>
      </c>
      <c r="O51" s="29">
        <f>'Dane - 31 marca 2022 r'!X53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marca 2022 r'!Z54</f>
        <v>0</v>
      </c>
      <c r="G52" s="27">
        <f>F52/'Dane - 31 marca 2022 r'!$B$1</f>
        <v>0</v>
      </c>
      <c r="H52" s="16">
        <v>0</v>
      </c>
      <c r="I52" s="27">
        <f>'Dane - 31 marca 2022 r'!AK54</f>
        <v>0</v>
      </c>
      <c r="J52" s="27">
        <f>I52/'Dane - 31 marca 2022 r'!$B$1</f>
        <v>0</v>
      </c>
      <c r="K52" s="16">
        <v>0</v>
      </c>
      <c r="L52" s="27">
        <f>'Dane - 31 marca 2022 r'!AQ54</f>
        <v>0</v>
      </c>
      <c r="M52" s="27">
        <f>L52/'Dane - 31 marca 2022 r'!$B$1</f>
        <v>0</v>
      </c>
      <c r="N52" s="16">
        <v>0</v>
      </c>
      <c r="O52" s="29">
        <f>'Dane - 31 marca 2022 r'!X54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marca 2022 r'!Z55</f>
        <v>0</v>
      </c>
      <c r="G53" s="27">
        <f>F53/'Dane - 31 marca 2022 r'!$B$1</f>
        <v>0</v>
      </c>
      <c r="H53" s="24">
        <v>0</v>
      </c>
      <c r="I53" s="27">
        <f>'Dane - 31 marca 2022 r'!AK55</f>
        <v>0</v>
      </c>
      <c r="J53" s="27">
        <f>I53/'Dane - 31 marca 2022 r'!$B$1</f>
        <v>0</v>
      </c>
      <c r="K53" s="24">
        <v>0</v>
      </c>
      <c r="L53" s="27">
        <f>'Dane - 31 marca 2022 r'!AQ55</f>
        <v>0</v>
      </c>
      <c r="M53" s="27">
        <f>L53/'Dane - 31 marca 2022 r'!$B$1</f>
        <v>0</v>
      </c>
      <c r="N53" s="24">
        <v>0</v>
      </c>
      <c r="O53" s="29">
        <f>'Dane - 31 marca 2022 r'!X55</f>
        <v>0</v>
      </c>
    </row>
    <row r="54" spans="1:15" ht="11" thickBot="1" x14ac:dyDescent="0.3">
      <c r="A54" s="255" t="s">
        <v>154</v>
      </c>
      <c r="B54" s="25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181209.02975642151</v>
      </c>
      <c r="H54" s="45">
        <f t="shared" si="0"/>
        <v>0.92929613815884182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55" t="s">
        <v>163</v>
      </c>
      <c r="B55" s="255"/>
      <c r="C55" s="43" t="s">
        <v>161</v>
      </c>
      <c r="D55" s="44">
        <v>42497556</v>
      </c>
      <c r="E55" s="44">
        <v>31873167</v>
      </c>
      <c r="F55" s="44">
        <f>'Dane - 31 marca 2022 r'!Z57</f>
        <v>121769928.98999999</v>
      </c>
      <c r="G55" s="44">
        <f>F55/'Dane - 31 marca 2022 r'!$B$1</f>
        <v>26086661.880074549</v>
      </c>
      <c r="H55" s="45">
        <f t="shared" si="0"/>
        <v>0.81845214440330172</v>
      </c>
      <c r="I55" s="44">
        <f>'Dane - 31 marca 2022 r'!AK57-'Dane - 31 marca 2022 r'!AM57</f>
        <v>105391474.48</v>
      </c>
      <c r="J55" s="44">
        <f>I55/'Dane - 31 marca 2022 r'!B1</f>
        <v>22577920.366760213</v>
      </c>
      <c r="K55" s="45">
        <f t="shared" si="3"/>
        <v>0.7083676487736601</v>
      </c>
      <c r="L55" s="44">
        <f>'Dane - 31 marca 2022 r'!AQ57</f>
        <v>105391474.48</v>
      </c>
      <c r="M55" s="44">
        <f>L55/'Dane - 31 marca 2022 r'!$B$1</f>
        <v>22577920.366760213</v>
      </c>
      <c r="N55" s="45">
        <f t="shared" si="1"/>
        <v>0.7083676487736601</v>
      </c>
      <c r="O55" s="46">
        <f>'Dane - 31 marca 2022 r'!X57</f>
        <v>164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205">
        <f>D55+D54+D50+D45+D41+D36+D24</f>
        <v>710509513</v>
      </c>
      <c r="E56" s="205">
        <f t="shared" ref="E56:O56" si="12">E55+E54+E50+E45+E41+E36+E24</f>
        <v>531219456</v>
      </c>
      <c r="F56" s="205">
        <f t="shared" si="12"/>
        <v>1940745501.0900002</v>
      </c>
      <c r="G56" s="205">
        <f t="shared" si="12"/>
        <v>415764155.4210673</v>
      </c>
      <c r="H56" s="206">
        <f t="shared" si="0"/>
        <v>0.78265987950009741</v>
      </c>
      <c r="I56" s="205">
        <f t="shared" si="12"/>
        <v>1531478655.5800002</v>
      </c>
      <c r="J56" s="205">
        <f t="shared" si="12"/>
        <v>328087288.84080631</v>
      </c>
      <c r="K56" s="206">
        <f t="shared" si="3"/>
        <v>0.61761158243572745</v>
      </c>
      <c r="L56" s="205">
        <f t="shared" si="12"/>
        <v>1286617554.8199999</v>
      </c>
      <c r="M56" s="205">
        <f t="shared" si="12"/>
        <v>275630916.433514</v>
      </c>
      <c r="N56" s="206">
        <f t="shared" si="1"/>
        <v>0.51886449812846092</v>
      </c>
      <c r="O56" s="207">
        <f t="shared" si="12"/>
        <v>10659</v>
      </c>
    </row>
    <row r="57" spans="1:15" x14ac:dyDescent="0.25">
      <c r="A57" s="6" t="s">
        <v>230</v>
      </c>
    </row>
    <row r="58" spans="1:15" x14ac:dyDescent="0.25">
      <c r="A58" s="6" t="s">
        <v>207</v>
      </c>
    </row>
    <row r="59" spans="1:15" x14ac:dyDescent="0.25">
      <c r="A59" s="6" t="s">
        <v>214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J22" sqref="J22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3" customWidth="1"/>
  </cols>
  <sheetData>
    <row r="1" spans="1:13" ht="63" customHeight="1" thickTop="1" x14ac:dyDescent="0.35">
      <c r="A1" s="289" t="s">
        <v>184</v>
      </c>
      <c r="B1" s="292" t="s">
        <v>185</v>
      </c>
      <c r="C1" s="182" t="s">
        <v>201</v>
      </c>
      <c r="D1" s="182" t="s">
        <v>202</v>
      </c>
      <c r="E1" s="182" t="s">
        <v>203</v>
      </c>
      <c r="F1" s="182" t="s">
        <v>209</v>
      </c>
      <c r="G1" s="182" t="s">
        <v>204</v>
      </c>
      <c r="H1" s="182" t="s">
        <v>210</v>
      </c>
      <c r="I1" s="182" t="s">
        <v>205</v>
      </c>
      <c r="J1" s="182" t="s">
        <v>206</v>
      </c>
      <c r="K1" s="301" t="s">
        <v>213</v>
      </c>
      <c r="L1" s="304" t="s">
        <v>211</v>
      </c>
      <c r="M1" s="307" t="s">
        <v>212</v>
      </c>
    </row>
    <row r="2" spans="1:13" ht="15.5" x14ac:dyDescent="0.35">
      <c r="A2" s="290"/>
      <c r="B2" s="293"/>
      <c r="C2" s="183"/>
      <c r="D2" s="183"/>
      <c r="E2" s="183"/>
      <c r="F2" s="183"/>
      <c r="G2" s="183"/>
      <c r="H2" s="183"/>
      <c r="I2" s="183"/>
      <c r="J2" s="183"/>
      <c r="K2" s="302"/>
      <c r="L2" s="305"/>
      <c r="M2" s="308"/>
    </row>
    <row r="3" spans="1:13" ht="16" thickBot="1" x14ac:dyDescent="0.4">
      <c r="A3" s="291"/>
      <c r="B3" s="294"/>
      <c r="C3" s="184"/>
      <c r="D3" s="184"/>
      <c r="E3" s="184"/>
      <c r="F3" s="184"/>
      <c r="G3" s="184"/>
      <c r="H3" s="184"/>
      <c r="I3" s="184"/>
      <c r="J3" s="184"/>
      <c r="K3" s="303"/>
      <c r="L3" s="306"/>
      <c r="M3" s="309"/>
    </row>
    <row r="4" spans="1:13" ht="18" thickTop="1" thickBot="1" x14ac:dyDescent="0.4">
      <c r="A4" s="285" t="s">
        <v>186</v>
      </c>
      <c r="B4" s="286"/>
      <c r="C4" s="286"/>
      <c r="D4" s="286"/>
      <c r="E4" s="286"/>
      <c r="F4" s="286"/>
      <c r="G4" s="286"/>
      <c r="H4" s="286"/>
      <c r="I4" s="286"/>
      <c r="J4" s="286"/>
      <c r="K4" s="163"/>
      <c r="L4" s="163"/>
      <c r="M4" s="186"/>
    </row>
    <row r="5" spans="1:13" ht="32" thickTop="1" thickBot="1" x14ac:dyDescent="0.4">
      <c r="A5" s="81" t="s">
        <v>187</v>
      </c>
      <c r="B5" s="92" t="s">
        <v>96</v>
      </c>
      <c r="C5" s="92">
        <f>'Dane - 31 marca 2022 r'!C17</f>
        <v>3969</v>
      </c>
      <c r="D5" s="93">
        <f>'Dane - 31 marca 2022 r'!D17/'Dane - 31 marca 2022 r'!$B$1</f>
        <v>75042331.883716434</v>
      </c>
      <c r="E5" s="92">
        <f>'Dane - 31 marca 2022 r'!X17</f>
        <v>3848</v>
      </c>
      <c r="F5" s="93">
        <f>'Dane - 31 marca 2022 r'!Y17/'Dane - 31 marca 2022 r'!$B$1</f>
        <v>72600880.481587008</v>
      </c>
      <c r="G5" s="92">
        <f>'Dane - 31 marca 2022 r'!AB17</f>
        <v>3866</v>
      </c>
      <c r="H5" s="93">
        <f>'Dane - 31 marca 2022 r'!AD17/'Dane - 31 marca 2022 r'!$B$1</f>
        <v>67922687.396902248</v>
      </c>
      <c r="I5" s="92">
        <f>'Dane - 31 marca 2022 r'!AO17</f>
        <v>3849</v>
      </c>
      <c r="J5" s="93">
        <f>'Dane - 31 marca 2022 r'!AP17/'Dane - 31 marca 2022 r'!$B$1</f>
        <v>67656408.663424656</v>
      </c>
      <c r="K5" s="94">
        <v>4448</v>
      </c>
      <c r="L5" s="94">
        <f>G5</f>
        <v>3866</v>
      </c>
      <c r="M5" s="169">
        <f>L5/K5</f>
        <v>0.86915467625899279</v>
      </c>
    </row>
    <row r="6" spans="1:13" ht="43.5" customHeight="1" thickTop="1" thickBot="1" x14ac:dyDescent="0.4">
      <c r="A6" s="287" t="s">
        <v>188</v>
      </c>
      <c r="B6" s="92" t="s">
        <v>86</v>
      </c>
      <c r="C6" s="92">
        <f>'Dane - 31 marca 2022 r'!C12</f>
        <v>13</v>
      </c>
      <c r="D6" s="93">
        <f>'Dane - 31 marca 2022 r'!D12/'Dane - 31 marca 2022 r'!$B$1</f>
        <v>6486194.1665416993</v>
      </c>
      <c r="E6" s="92">
        <f>'Dane - 31 marca 2022 r'!X12</f>
        <v>11</v>
      </c>
      <c r="F6" s="93">
        <f>'Dane - 31 marca 2022 r'!Y12/'Dane - 31 marca 2022 r'!$B$1</f>
        <v>5337665.3591550793</v>
      </c>
      <c r="G6" s="92">
        <f>'Dane - 31 marca 2022 r'!AB12</f>
        <v>9</v>
      </c>
      <c r="H6" s="93">
        <f>'Dane - 31 marca 2022 r'!AD12/'Dane - 31 marca 2022 r'!$B$1</f>
        <v>3747492.2984639774</v>
      </c>
      <c r="I6" s="92">
        <f>'Dane - 31 marca 2022 r'!AO12</f>
        <v>8</v>
      </c>
      <c r="J6" s="93">
        <f>'Dane - 31 marca 2022 r'!AP12/'Dane - 31 marca 2022 r'!$B$1</f>
        <v>3456294.4450395252</v>
      </c>
      <c r="K6" s="295">
        <v>123</v>
      </c>
      <c r="L6" s="297">
        <f>G6+G7+G8</f>
        <v>378</v>
      </c>
      <c r="M6" s="300">
        <f>L6/K6</f>
        <v>3.0731707317073171</v>
      </c>
    </row>
    <row r="7" spans="1:13" ht="39.75" customHeight="1" thickTop="1" thickBot="1" x14ac:dyDescent="0.4">
      <c r="A7" s="288"/>
      <c r="B7" s="92" t="s">
        <v>98</v>
      </c>
      <c r="C7" s="92">
        <f>'Dane - 31 marca 2022 r'!C20</f>
        <v>708</v>
      </c>
      <c r="D7" s="93">
        <f>'Dane - 31 marca 2022 r'!D20/'Dane - 31 marca 2022 r'!$B$1</f>
        <v>38959776.256989218</v>
      </c>
      <c r="E7" s="92">
        <f>'Dane - 31 marca 2022 r'!X20</f>
        <v>402</v>
      </c>
      <c r="F7" s="93">
        <f>'Dane - 31 marca 2022 r'!Y20/'Dane - 31 marca 2022 r'!$B$1</f>
        <v>19281869.395231262</v>
      </c>
      <c r="G7" s="92">
        <f>'Dane - 31 marca 2022 r'!AB20</f>
        <v>364</v>
      </c>
      <c r="H7" s="93">
        <f>'Dane - 31 marca 2022 r'!AD20/'Dane - 31 marca 2022 r'!$B$1</f>
        <v>16896305.175774973</v>
      </c>
      <c r="I7" s="92">
        <f>'Dane - 31 marca 2022 r'!AO20</f>
        <v>309</v>
      </c>
      <c r="J7" s="93">
        <f>'Dane - 31 marca 2022 r'!AP20/'Dane - 31 marca 2022 r'!$B$1</f>
        <v>13363632.504980825</v>
      </c>
      <c r="K7" s="296"/>
      <c r="L7" s="298"/>
      <c r="M7" s="300"/>
    </row>
    <row r="8" spans="1:13" ht="51" customHeight="1" thickTop="1" thickBot="1" x14ac:dyDescent="0.4">
      <c r="A8" s="288"/>
      <c r="B8" s="92" t="s">
        <v>100</v>
      </c>
      <c r="C8" s="92">
        <f>'Dane - 31 marca 2022 r'!C21</f>
        <v>42</v>
      </c>
      <c r="D8" s="93">
        <f>'Dane - 31 marca 2022 r'!D21/'Dane - 31 marca 2022 r'!$B$1</f>
        <v>111932912.4252876</v>
      </c>
      <c r="E8" s="92">
        <f>'Dane - 31 marca 2022 r'!X21</f>
        <v>15</v>
      </c>
      <c r="F8" s="93">
        <f>'Dane - 31 marca 2022 r'!Y21/'Dane - 31 marca 2022 r'!$B$1</f>
        <v>29160177.469525907</v>
      </c>
      <c r="G8" s="92">
        <f>'Dane - 31 marca 2022 r'!AB21</f>
        <v>5</v>
      </c>
      <c r="H8" s="93">
        <f>'Dane - 31 marca 2022 r'!AD21/'Dane - 31 marca 2022 r'!$B$1</f>
        <v>988650.70374258223</v>
      </c>
      <c r="I8" s="92">
        <f>'Dane - 31 marca 2022 r'!AO21</f>
        <v>4</v>
      </c>
      <c r="J8" s="93">
        <f>'Dane - 31 marca 2022 r'!AP21/'Dane - 31 marca 2022 r'!$B$1</f>
        <v>972614.97032927</v>
      </c>
      <c r="K8" s="296"/>
      <c r="L8" s="299"/>
      <c r="M8" s="300"/>
    </row>
    <row r="9" spans="1:13" ht="16.5" thickTop="1" thickBot="1" x14ac:dyDescent="0.4">
      <c r="A9" s="279" t="s">
        <v>189</v>
      </c>
      <c r="B9" s="280"/>
      <c r="C9" s="181"/>
      <c r="D9" s="181"/>
      <c r="E9" s="181"/>
      <c r="F9" s="181"/>
      <c r="G9" s="181"/>
      <c r="H9" s="181"/>
      <c r="I9" s="181"/>
      <c r="J9" s="181"/>
      <c r="K9" s="164">
        <v>243471330</v>
      </c>
      <c r="L9" s="164">
        <f>'Dane - 31 marca 2022 r'!AP4/'Dane - 31 marca 2022 r'!$B$1</f>
        <v>139187349.28983054</v>
      </c>
      <c r="M9" s="169">
        <f>L9/K9</f>
        <v>0.57167860088426237</v>
      </c>
    </row>
    <row r="10" spans="1:13" ht="18" thickTop="1" thickBot="1" x14ac:dyDescent="0.4">
      <c r="A10" s="275" t="s">
        <v>208</v>
      </c>
      <c r="B10" s="276"/>
      <c r="C10" s="276"/>
      <c r="D10" s="276"/>
      <c r="E10" s="276"/>
      <c r="F10" s="276"/>
      <c r="G10" s="276"/>
      <c r="H10" s="276"/>
      <c r="I10" s="276"/>
      <c r="J10" s="276"/>
      <c r="K10" s="163"/>
      <c r="L10" s="163"/>
      <c r="M10" s="186"/>
    </row>
    <row r="11" spans="1:13" ht="15.5" thickTop="1" thickBot="1" x14ac:dyDescent="0.4">
      <c r="A11" s="277" t="s">
        <v>190</v>
      </c>
      <c r="B11" s="92" t="s">
        <v>117</v>
      </c>
      <c r="C11" s="92">
        <f>'Dane - 31 marca 2022 r'!C30</f>
        <v>931</v>
      </c>
      <c r="D11" s="93">
        <f>'Dane - 31 marca 2022 r'!D30/'Dane - 31 marca 2022 r'!$B$1</f>
        <v>119484360.8710555</v>
      </c>
      <c r="E11" s="92">
        <f>'Dane - 31 marca 2022 r'!X30</f>
        <v>539</v>
      </c>
      <c r="F11" s="93">
        <f>'Dane - 31 marca 2022 r'!Y30/'Dane - 31 marca 2022 r'!$B$1</f>
        <v>56903389.599177353</v>
      </c>
      <c r="G11" s="92">
        <f>'Dane - 31 marca 2022 r'!AB30</f>
        <v>409</v>
      </c>
      <c r="H11" s="93">
        <f>'Dane - 31 marca 2022 r'!AD30/'Dane - 31 marca 2022 r'!$B$1</f>
        <v>38831254.521305077</v>
      </c>
      <c r="I11" s="92">
        <f>'Dane - 31 marca 2022 r'!AO30</f>
        <v>345</v>
      </c>
      <c r="J11" s="93">
        <f>'Dane - 31 marca 2022 r'!AP30/'Dane - 31 marca 2022 r'!$B$1</f>
        <v>29354489.455643866</v>
      </c>
      <c r="K11" s="295">
        <v>680</v>
      </c>
      <c r="L11" s="297">
        <f>G11+G12+G13</f>
        <v>549</v>
      </c>
      <c r="M11" s="300">
        <f>L11/K11</f>
        <v>0.80735294117647061</v>
      </c>
    </row>
    <row r="12" spans="1:13" ht="15.5" thickTop="1" thickBot="1" x14ac:dyDescent="0.4">
      <c r="A12" s="278"/>
      <c r="B12" s="92" t="s">
        <v>119</v>
      </c>
      <c r="C12" s="92">
        <f>'Dane - 31 marca 2022 r'!C31</f>
        <v>252</v>
      </c>
      <c r="D12" s="93">
        <f>'Dane - 31 marca 2022 r'!D31/'Dane - 31 marca 2022 r'!$B$1</f>
        <v>11873240.110113755</v>
      </c>
      <c r="E12" s="92">
        <f>'Dane - 31 marca 2022 r'!X31</f>
        <v>161</v>
      </c>
      <c r="F12" s="93">
        <f>'Dane - 31 marca 2022 r'!Y31/'Dane - 31 marca 2022 r'!$B$1</f>
        <v>5278122.8046873324</v>
      </c>
      <c r="G12" s="92">
        <f>'Dane - 31 marca 2022 r'!AB31</f>
        <v>107</v>
      </c>
      <c r="H12" s="93">
        <f>'Dane - 31 marca 2022 r'!AD31/'Dane - 31 marca 2022 r'!$B$1</f>
        <v>2991098.8752972423</v>
      </c>
      <c r="I12" s="92">
        <f>'Dane - 31 marca 2022 r'!AO31</f>
        <v>75</v>
      </c>
      <c r="J12" s="93">
        <f>'Dane - 31 marca 2022 r'!AP31/'Dane - 31 marca 2022 r'!$B$1</f>
        <v>2038958.9151438547</v>
      </c>
      <c r="K12" s="296"/>
      <c r="L12" s="298"/>
      <c r="M12" s="300"/>
    </row>
    <row r="13" spans="1:13" ht="15.5" thickTop="1" thickBot="1" x14ac:dyDescent="0.4">
      <c r="A13" s="278"/>
      <c r="B13" s="95" t="s">
        <v>121</v>
      </c>
      <c r="C13" s="92">
        <f>'Dane - 31 marca 2022 r'!C32</f>
        <v>116</v>
      </c>
      <c r="D13" s="93">
        <f>'Dane - 31 marca 2022 r'!D32/'Dane - 31 marca 2022 r'!$B$1</f>
        <v>67035815.747980885</v>
      </c>
      <c r="E13" s="92">
        <f>'Dane - 31 marca 2022 r'!X32</f>
        <v>47</v>
      </c>
      <c r="F13" s="93">
        <f>'Dane - 31 marca 2022 r'!Y32/'Dane - 31 marca 2022 r'!$B$1</f>
        <v>22961298.0076694</v>
      </c>
      <c r="G13" s="92">
        <f>'Dane - 31 marca 2022 r'!AB32</f>
        <v>33</v>
      </c>
      <c r="H13" s="93">
        <f>'Dane - 31 marca 2022 r'!AD32/'Dane - 31 marca 2022 r'!$B$1</f>
        <v>7028756.5993273202</v>
      </c>
      <c r="I13" s="92">
        <f>'Dane - 31 marca 2022 r'!AO32</f>
        <v>27</v>
      </c>
      <c r="J13" s="93">
        <f>'Dane - 31 marca 2022 r'!AP32/'Dane - 31 marca 2022 r'!$B$1</f>
        <v>3165400.1820947318</v>
      </c>
      <c r="K13" s="296"/>
      <c r="L13" s="299"/>
      <c r="M13" s="300"/>
    </row>
    <row r="14" spans="1:13" ht="16.5" thickTop="1" thickBot="1" x14ac:dyDescent="0.4">
      <c r="A14" s="279" t="s">
        <v>189</v>
      </c>
      <c r="B14" s="280"/>
      <c r="C14" s="181"/>
      <c r="D14" s="181"/>
      <c r="E14" s="181"/>
      <c r="F14" s="181"/>
      <c r="G14" s="181"/>
      <c r="H14" s="181"/>
      <c r="I14" s="181"/>
      <c r="J14" s="181"/>
      <c r="K14" s="98">
        <v>199464768</v>
      </c>
      <c r="L14" s="164">
        <f>'Dane - 31 marca 2022 r'!AP26/'Dane - 31 marca 2022 r'!$B$1</f>
        <v>95765786.737076625</v>
      </c>
      <c r="M14" s="169">
        <f>L14/K14</f>
        <v>0.48011379501906132</v>
      </c>
    </row>
    <row r="15" spans="1:13" ht="18" thickTop="1" thickBot="1" x14ac:dyDescent="0.4">
      <c r="A15" s="281" t="s">
        <v>191</v>
      </c>
      <c r="B15" s="282"/>
      <c r="C15" s="282"/>
      <c r="D15" s="282"/>
      <c r="E15" s="282"/>
      <c r="F15" s="282"/>
      <c r="G15" s="282"/>
      <c r="H15" s="282"/>
      <c r="I15" s="282"/>
      <c r="J15" s="282"/>
      <c r="K15" s="163"/>
      <c r="L15" s="163"/>
      <c r="M15" s="186"/>
    </row>
    <row r="16" spans="1:13" ht="63" thickTop="1" thickBot="1" x14ac:dyDescent="0.4">
      <c r="A16" s="82" t="s">
        <v>192</v>
      </c>
      <c r="B16" s="162" t="s">
        <v>133</v>
      </c>
      <c r="C16" s="92">
        <f>'Dane - 31 marca 2022 r'!C40</f>
        <v>56</v>
      </c>
      <c r="D16" s="93">
        <f>'Dane - 31 marca 2022 r'!D40/'Dane - 31 marca 2022 r'!$B$1</f>
        <v>7761418.7000578418</v>
      </c>
      <c r="E16" s="92">
        <f>'Dane - 31 marca 2022 r'!X40</f>
        <v>52</v>
      </c>
      <c r="F16" s="93">
        <f>'Dane - 31 marca 2022 r'!Y40/'Dane - 31 marca 2022 r'!$B$1</f>
        <v>7130013.1665202761</v>
      </c>
      <c r="G16" s="92">
        <f>'Dane - 31 marca 2022 r'!AB40</f>
        <v>50</v>
      </c>
      <c r="H16" s="93">
        <f>'Dane - 31 marca 2022 r'!AD40/'Dane - 31 marca 2022 r'!$B$1</f>
        <v>5836216.6884466242</v>
      </c>
      <c r="I16" s="92">
        <f>'Dane - 31 marca 2022 r'!AO40</f>
        <v>47</v>
      </c>
      <c r="J16" s="93">
        <f>'Dane - 31 marca 2022 r'!AP40/'Dane - 31 marca 2022 r'!$B$1</f>
        <v>5275550.5302170133</v>
      </c>
      <c r="K16" s="179">
        <v>20</v>
      </c>
      <c r="L16" s="94">
        <f>G16</f>
        <v>50</v>
      </c>
      <c r="M16" s="169">
        <f>L16/K16</f>
        <v>2.5</v>
      </c>
    </row>
    <row r="17" spans="1:13" ht="16.5" thickTop="1" thickBot="1" x14ac:dyDescent="0.4">
      <c r="A17" s="279" t="s">
        <v>189</v>
      </c>
      <c r="B17" s="280"/>
      <c r="C17" s="181"/>
      <c r="D17" s="181"/>
      <c r="E17" s="181"/>
      <c r="F17" s="181"/>
      <c r="G17" s="181"/>
      <c r="H17" s="181"/>
      <c r="I17" s="181"/>
      <c r="J17" s="181"/>
      <c r="K17" s="98">
        <v>29824825</v>
      </c>
      <c r="L17" s="164">
        <f>'Dane - 31 marca 2022 r'!AP38/'Dane - 31 marca 2022 r'!$B$1</f>
        <v>12810848.645000963</v>
      </c>
      <c r="M17" s="169">
        <f>L17/K17</f>
        <v>0.42953642292958844</v>
      </c>
    </row>
    <row r="18" spans="1:13" ht="18" thickTop="1" thickBot="1" x14ac:dyDescent="0.4">
      <c r="A18" s="283" t="s">
        <v>193</v>
      </c>
      <c r="B18" s="284"/>
      <c r="C18" s="284"/>
      <c r="D18" s="284"/>
      <c r="E18" s="284"/>
      <c r="F18" s="284"/>
      <c r="G18" s="284"/>
      <c r="H18" s="284"/>
      <c r="I18" s="284"/>
      <c r="J18" s="284"/>
      <c r="K18" s="163"/>
      <c r="L18" s="163"/>
      <c r="M18" s="186"/>
    </row>
    <row r="19" spans="1:13" ht="32" thickTop="1" thickBot="1" x14ac:dyDescent="0.4">
      <c r="A19" s="165" t="s">
        <v>164</v>
      </c>
      <c r="B19" s="166" t="s">
        <v>141</v>
      </c>
      <c r="C19" s="167">
        <f>'Dane - 31 marca 2022 r'!C45</f>
        <v>3993</v>
      </c>
      <c r="D19" s="168">
        <f>'Dane - 31 marca 2022 r'!D45/'Dane - 31 marca 2022 r'!$B$1</f>
        <v>120228977.3024272</v>
      </c>
      <c r="E19" s="167">
        <f>'Dane - 31 marca 2022 r'!X45</f>
        <v>2373</v>
      </c>
      <c r="F19" s="168">
        <f>'Dane - 31 marca 2022 r'!Y45/'Dane - 31 marca 2022 r'!$B$1</f>
        <v>70889078.542813689</v>
      </c>
      <c r="G19" s="167">
        <f>'Dane - 31 marca 2022 r'!AB45</f>
        <v>2038</v>
      </c>
      <c r="H19" s="168">
        <f>'Dane - 31 marca 2022 r'!AD45/'Dane - 31 marca 2022 r'!$B$1</f>
        <v>60108937.957111329</v>
      </c>
      <c r="I19" s="167">
        <f>'Dane - 31 marca 2022 r'!AO45</f>
        <v>1769</v>
      </c>
      <c r="J19" s="168">
        <f>'Dane - 31 marca 2022 r'!AP45/'Dane - 31 marca 2022 r'!$B$1</f>
        <v>50590529.698579662</v>
      </c>
      <c r="K19" s="180">
        <v>36</v>
      </c>
      <c r="L19" s="187">
        <v>36</v>
      </c>
      <c r="M19" s="170">
        <f>L19/K19</f>
        <v>1</v>
      </c>
    </row>
    <row r="20" spans="1:13" ht="16.5" thickTop="1" thickBot="1" x14ac:dyDescent="0.4">
      <c r="A20" s="279" t="s">
        <v>189</v>
      </c>
      <c r="B20" s="280"/>
      <c r="C20" s="181"/>
      <c r="D20" s="181"/>
      <c r="E20" s="181"/>
      <c r="F20" s="181"/>
      <c r="G20" s="181"/>
      <c r="H20" s="181"/>
      <c r="I20" s="181"/>
      <c r="J20" s="181"/>
      <c r="K20" s="98">
        <v>93764700</v>
      </c>
      <c r="L20" s="164">
        <f>'Dane - 31 marca 2022 r'!AP43/'Dane - 31 marca 2022 r'!$B$1</f>
        <v>51358608.177124619</v>
      </c>
      <c r="M20" s="169">
        <f>L20/K20</f>
        <v>0.54773926837204856</v>
      </c>
    </row>
    <row r="21" spans="1:13" ht="18" thickTop="1" thickBot="1" x14ac:dyDescent="0.4">
      <c r="A21" s="281" t="s">
        <v>194</v>
      </c>
      <c r="B21" s="282"/>
      <c r="C21" s="282"/>
      <c r="D21" s="282"/>
      <c r="E21" s="282"/>
      <c r="F21" s="282"/>
      <c r="G21" s="282"/>
      <c r="H21" s="282"/>
      <c r="I21" s="282"/>
      <c r="J21" s="282"/>
      <c r="K21" s="163"/>
      <c r="L21" s="163"/>
      <c r="M21" s="186"/>
    </row>
    <row r="22" spans="1:13" ht="78.5" thickTop="1" thickBot="1" x14ac:dyDescent="0.4">
      <c r="A22" s="83" t="s">
        <v>165</v>
      </c>
      <c r="B22" s="96" t="s">
        <v>146</v>
      </c>
      <c r="C22" s="92">
        <f>'Dane - 31 marca 2022 r'!C48</f>
        <v>48</v>
      </c>
      <c r="D22" s="93">
        <f>'Dane - 31 marca 2022 r'!D48/'Dane - 31 marca 2022 r'!$B$1</f>
        <v>22828527.599134512</v>
      </c>
      <c r="E22" s="92">
        <f>'Dane - 31 marca 2022 r'!X48</f>
        <v>40</v>
      </c>
      <c r="F22" s="93">
        <f>'Dane - 31 marca 2022 r'!Y48/'Dane - 31 marca 2022 r'!$B$1</f>
        <v>10918765.393431734</v>
      </c>
      <c r="G22" s="92">
        <f>'Dane - 31 marca 2022 r'!AB48</f>
        <v>38</v>
      </c>
      <c r="H22" s="93">
        <f>'Dane - 31 marca 2022 r'!AD48/'Dane - 31 marca 2022 r'!$B$1</f>
        <v>9983842.4602069445</v>
      </c>
      <c r="I22" s="92">
        <f>'Dane - 31 marca 2022 r'!AO48</f>
        <v>27</v>
      </c>
      <c r="J22" s="93">
        <f>'Dane - 31 marca 2022 r'!AP48/'Dane - 31 marca 2022 r'!$B$1</f>
        <v>7447625.5382506046</v>
      </c>
      <c r="K22" s="179">
        <v>13</v>
      </c>
      <c r="L22" s="94">
        <v>13</v>
      </c>
      <c r="M22" s="169">
        <f>L22/K22</f>
        <v>1</v>
      </c>
    </row>
    <row r="23" spans="1:13" ht="32" thickTop="1" thickBot="1" x14ac:dyDescent="0.4">
      <c r="A23" s="84" t="s">
        <v>195</v>
      </c>
      <c r="B23" s="97" t="s">
        <v>152</v>
      </c>
      <c r="C23" s="92">
        <f>'Dane - 31 marca 2022 r'!C51</f>
        <v>392</v>
      </c>
      <c r="D23" s="93">
        <f>'Dane - 31 marca 2022 r'!D51/'Dane - 31 marca 2022 r'!$B$1</f>
        <v>100190802.66286767</v>
      </c>
      <c r="E23" s="92">
        <f>'Dane - 31 marca 2022 r'!X51</f>
        <v>204</v>
      </c>
      <c r="F23" s="93">
        <f>'Dane - 31 marca 2022 r'!Y51/'Dane - 31 marca 2022 r'!$B$1</f>
        <v>37953093.358898006</v>
      </c>
      <c r="G23" s="92">
        <f>'Dane - 31 marca 2022 r'!AB51</f>
        <v>64</v>
      </c>
      <c r="H23" s="93">
        <f>'Dane - 31 marca 2022 r'!AD51/'Dane - 31 marca 2022 r'!$B$1</f>
        <v>12774762.072880737</v>
      </c>
      <c r="I23" s="92">
        <f>'Dane - 31 marca 2022 r'!AO51</f>
        <v>190</v>
      </c>
      <c r="J23" s="93">
        <f>'Dane - 31 marca 2022 r'!AP51/'Dane - 31 marca 2022 r'!$B$1</f>
        <v>30972635.40778508</v>
      </c>
      <c r="K23" s="179">
        <v>220</v>
      </c>
      <c r="L23" s="94">
        <f>'Dane - 31 marca 2022 r'!AO51</f>
        <v>190</v>
      </c>
      <c r="M23" s="169">
        <f>L23/K23</f>
        <v>0.86363636363636365</v>
      </c>
    </row>
    <row r="24" spans="1:13" ht="16.5" thickTop="1" thickBot="1" x14ac:dyDescent="0.4">
      <c r="A24" s="279" t="s">
        <v>189</v>
      </c>
      <c r="B24" s="280"/>
      <c r="C24" s="181"/>
      <c r="D24" s="181"/>
      <c r="E24" s="181"/>
      <c r="F24" s="181"/>
      <c r="G24" s="181"/>
      <c r="H24" s="181"/>
      <c r="I24" s="181"/>
      <c r="J24" s="181"/>
      <c r="K24" s="164">
        <v>101226338</v>
      </c>
      <c r="L24" s="164">
        <f>'Dane - 31 marca 2022 r'!AP47/'Dane - 31 marca 2022 r'!$B$1</f>
        <v>44473145.8857302</v>
      </c>
      <c r="M24" s="169">
        <f>L24/K24</f>
        <v>0.43934362108140473</v>
      </c>
    </row>
    <row r="25" spans="1:13" ht="18" thickTop="1" thickBot="1" x14ac:dyDescent="0.4">
      <c r="A25" s="271" t="s">
        <v>196</v>
      </c>
      <c r="B25" s="272"/>
      <c r="C25" s="272"/>
      <c r="D25" s="272"/>
      <c r="E25" s="272"/>
      <c r="F25" s="272"/>
      <c r="G25" s="272"/>
      <c r="H25" s="272"/>
      <c r="I25" s="272"/>
      <c r="J25" s="272"/>
      <c r="K25" s="163"/>
      <c r="L25" s="163"/>
      <c r="M25" s="186"/>
    </row>
    <row r="26" spans="1:13" ht="32" thickTop="1" thickBot="1" x14ac:dyDescent="0.4">
      <c r="A26" s="82" t="s">
        <v>197</v>
      </c>
      <c r="B26" s="162" t="s">
        <v>155</v>
      </c>
      <c r="C26" s="92">
        <f>'Dane - 31 marca 2022 r'!C52</f>
        <v>10</v>
      </c>
      <c r="D26" s="93">
        <f>'Dane - 31 marca 2022 r'!D52/'Dane - 31 marca 2022 r'!$B$1</f>
        <v>784278.8148846376</v>
      </c>
      <c r="E26" s="92">
        <f>'Dane - 31 marca 2022 r'!X52</f>
        <v>1</v>
      </c>
      <c r="F26" s="93">
        <f>'Dane - 31 marca 2022 r'!Y52/'Dane - 31 marca 2022 r'!$B$1</f>
        <v>241612.03967522868</v>
      </c>
      <c r="G26" s="92">
        <f>'Dane - 31 marca 2022 r'!AB52</f>
        <v>0</v>
      </c>
      <c r="H26" s="93">
        <f>'Dane - 31 marca 2022 r'!AD52/'Dane - 31 marca 2022 r'!$B$1</f>
        <v>0</v>
      </c>
      <c r="I26" s="92">
        <f>'Dane - 31 marca 2022 r'!AO52</f>
        <v>0</v>
      </c>
      <c r="J26" s="93">
        <f>'Dane - 31 marca 2022 r'!AP52/'Dane - 31 marca 2022 r'!$B$1</f>
        <v>0</v>
      </c>
      <c r="K26" s="179">
        <v>1</v>
      </c>
      <c r="L26" s="94">
        <f>G26</f>
        <v>0</v>
      </c>
      <c r="M26" s="169">
        <f>L26/K26</f>
        <v>0</v>
      </c>
    </row>
    <row r="27" spans="1:13" ht="16.5" thickTop="1" thickBot="1" x14ac:dyDescent="0.4">
      <c r="A27" s="273" t="s">
        <v>189</v>
      </c>
      <c r="B27" s="274"/>
      <c r="C27" s="178"/>
      <c r="D27" s="178"/>
      <c r="E27" s="178"/>
      <c r="F27" s="178"/>
      <c r="G27" s="178"/>
      <c r="H27" s="178"/>
      <c r="I27" s="178"/>
      <c r="J27" s="178"/>
      <c r="K27" s="99">
        <v>259996</v>
      </c>
      <c r="L27" s="188">
        <f>'Dane - 31 marca 2022 r'!AP52/'Dane - 31 marca 2022 r'!$B$1</f>
        <v>0</v>
      </c>
      <c r="M27" s="18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marca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2022-07-14T15:16:42Z</dcterms:modified>
</cp:coreProperties>
</file>