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2\"/>
    </mc:Choice>
  </mc:AlternateContent>
  <bookViews>
    <workbookView xWindow="-120" yWindow="-120" windowWidth="29040" windowHeight="15840"/>
  </bookViews>
  <sheets>
    <sheet name="Dane - 30 kwiet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<sst xmlns="http://schemas.openxmlformats.org/spreadsheetml/2006/main" count="333" uniqueCount="233">
  <si>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</si>
  <si>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</si>
  <si>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</si>
  <si>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</si>
  <si>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</si>
  <si>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</si>
  <si>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</si>
  <si>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</si>
  <si>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</si>
  <si>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</si>
  <si>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</si>
  <si>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</si>
  <si>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</si>
  <si>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</si>
  <si>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</si>
  <si>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</si>
  <si>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</si>
  <si>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</si>
  <si>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</si>
  <si>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</si>
  <si>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</si>
  <si>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</si>
  <si>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</si>
  <si>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</si>
  <si>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</si>
  <si>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</si>
  <si>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</si>
  <si>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</si>
  <si>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</si>
  <si>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</si>
  <si>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</si>
  <si>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</si>
  <si>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</si>
  <si>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</si>
  <si>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</si>
  <si>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</si>
  <si>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</si>
  <si>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</si>
  <si>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</si>
  <si>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</si>
  <si>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</si>
  <si>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</si>
  <si>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</si>
  <si>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</si>
  <si>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</si>
  <si>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</si>
  <si>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</si>
  <si>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</si>
  <si>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</si>
  <si>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</si>
  <si>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</si>
  <si>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</si>
  <si>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</si>
  <si>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</si>
  <si>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</si>
  <si>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</si>
  <si>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</si>
  <si>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</si>
  <si>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</si>
  <si>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</si>
  <si>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</si>
  <si>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</si>
  <si>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</si>
  <si>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</si>
  <si>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</si>
  <si>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</si>
  <si>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</si>
  <si>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</si>
  <si>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</si>
  <si>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</si>
  <si>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</si>
  <si>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</si>
  <si>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</si>
  <si>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</si>
  <si>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</si>
  <si>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</si>
  <si>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</si>
  <si>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</si>
  <si>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</si>
  <si>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</si>
  <si>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</si>
  <si>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</si>
  <si>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</si>
  <si>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</si>
  <si>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</si>
  <si>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</si>
  <si>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</si>
  <si>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</si>
  <si>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</si>
  <si>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</si>
  <si>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</si>
  <si>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</si>
  <si>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</si>
  <si>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</si>
  <si>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</si>
  <si>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</si>
  <si>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</si>
  <si>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</si>
  <si>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</si>
  <si>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</si>
  <si>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</si>
  <si>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</si>
  <si>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</si>
  <si>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</si>
  <si>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</si>
  <si>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</si>
  <si>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</si>
  <si>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</si>
  <si>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</si>
  <si>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</si>
  <si>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</si>
  <si>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</si>
  <si>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</si>
  <si>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</si>
  <si>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</si>
  <si>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</si>
  <si>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</si>
  <si>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</si>
  <si>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</si>
  <si>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</si>
  <si>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</si>
  <si>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</si>
  <si>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</si>
  <si>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</si>
  <si>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</si>
  <si>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</si>
  <si>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</si>
  <si>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</si>
  <si>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</si>
  <si>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</si>
  <si>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</si>
  <si>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</si>
  <si>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</si>
  <si>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</si>
  <si>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</si>
  <si>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</si>
  <si>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</si>
  <si>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</si>
  <si>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</si>
  <si>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</si>
  <si>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</si>
  <si>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</si>
  <si>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</si>
  <si>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</si>
  <si>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</si>
  <si>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</si>
  <si>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</si>
  <si>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</si>
  <si>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</si>
  <si>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</si>
  <si>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</si>
  <si>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</si>
  <si>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</si>
  <si>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</si>
  <si>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</si>
  <si>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</si>
  <si>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</si>
  <si>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</si>
  <si>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</si>
  <si>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</si>
  <si>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</si>
  <si>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</si>
  <si>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</si>
  <si>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</si>
  <si>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</si>
  <si>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</si>
  <si>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</si>
  <si>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</si>
  <si>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</si>
  <si>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</si>
  <si>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</si>
  <si>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</si>
  <si>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</si>
  <si>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</si>
  <si>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</si>
  <si>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</si>
  <si>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</si>
  <si>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</si>
  <si>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</si>
  <si>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</si>
  <si>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</si>
  <si>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</si>
  <si>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</si>
  <si>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</si>
  <si>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</si>
  <si>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</si>
  <si>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</si>
  <si>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</si>
  <si>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</si>
  <si>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</si>
  <si>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</si>
  <si>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</si>
  <si>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</si>
  <si>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</si>
  <si>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</si>
  <si>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</si>
  <si>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</si>
  <si>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</si>
  <si>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</si>
  <si>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</si>
  <si>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</si>
  <si>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</si>
  <si>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</si>
  <si>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</si>
  <si>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</si>
  <si>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</si>
  <si>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</si>
  <si>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</si>
  <si>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</si>
  <si>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</si>
  <si>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</si>
  <si>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</si>
  <si>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</si>
  <si>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</si>
  <si>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</si>
  <si>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</si>
  <si>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</si>
  <si>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</si>
  <si>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</si>
  <si>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</si>
  <si>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</si>
  <si>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</si>
  <si>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</si>
  <si>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</si>
  <si>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</si>
  <si>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</si>
  <si>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</si>
  <si>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</si>
  <si>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</si>
  <si>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</si>
  <si>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</si>
  <si>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30.04.2022</t>
  </si>
  <si>
    <t xml:space="preserve">Limit finansowy zgodny z arkuszem kalkulacyjnym z dnia 05.05.2022, kurs 1 EUR= 4,6891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</si>
</sst>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232</v>
      </c>
      <c r="B1" s="117">
        <v>4.6890999999999998</v>
      </c>
      <c r="C1" s="253"/>
      <c r="D1" s="253"/>
      <c r="E1" s="50"/>
      <c r="F1" s="254"/>
      <c r="G1" s="254"/>
      <c r="H1" s="254"/>
      <c r="I1" s="254"/>
      <c r="J1" s="254"/>
      <c r="K1" s="58"/>
      <c r="L1" s="58"/>
      <c r="M1" s="59"/>
      <c r="N1" s="60"/>
      <c r="O1" s="61" t="s">
        <v>231</v>
      </c>
      <c r="P1" s="259"/>
      <c r="Q1" s="259"/>
      <c r="R1" s="255"/>
      <c r="S1" s="255"/>
      <c r="T1" s="255"/>
      <c r="U1" s="58"/>
      <c r="V1" s="58"/>
      <c r="W1" s="58"/>
      <c r="X1" s="212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44" t="s">
        <v>229</v>
      </c>
      <c r="B2" s="245" t="s">
        <v>0</v>
      </c>
      <c r="C2" s="246" t="s">
        <v>174</v>
      </c>
      <c r="D2" s="246"/>
      <c r="E2" s="246"/>
      <c r="F2" s="247"/>
      <c r="G2" s="248" t="s">
        <v>173</v>
      </c>
      <c r="H2" s="249"/>
      <c r="I2" s="249"/>
      <c r="J2" s="250"/>
      <c r="K2" s="251" t="s">
        <v>175</v>
      </c>
      <c r="L2" s="251"/>
      <c r="M2" s="251"/>
      <c r="N2" s="251" t="s">
        <v>1</v>
      </c>
      <c r="O2" s="251"/>
      <c r="P2" s="251"/>
      <c r="Q2" s="256"/>
      <c r="R2" s="257"/>
      <c r="S2" s="257"/>
      <c r="T2" s="257"/>
      <c r="U2" s="251" t="s">
        <v>2</v>
      </c>
      <c r="V2" s="251"/>
      <c r="W2" s="251"/>
      <c r="X2" s="251" t="s">
        <v>215</v>
      </c>
      <c r="Y2" s="251"/>
      <c r="Z2" s="251"/>
      <c r="AA2" s="256"/>
      <c r="AB2" s="246" t="s">
        <v>3</v>
      </c>
      <c r="AC2" s="258"/>
      <c r="AD2" s="258"/>
      <c r="AE2" s="258"/>
      <c r="AF2" s="252"/>
      <c r="AG2" s="258"/>
      <c r="AH2" s="258"/>
      <c r="AI2" s="246" t="s">
        <v>217</v>
      </c>
      <c r="AJ2" s="246"/>
      <c r="AK2" s="246"/>
      <c r="AL2" s="246"/>
      <c r="AM2" s="246"/>
      <c r="AN2" s="252"/>
      <c r="AO2" s="246" t="s">
        <v>220</v>
      </c>
      <c r="AP2" s="246"/>
      <c r="AQ2" s="246"/>
      <c r="AR2" s="252"/>
    </row>
    <row r="3" spans="1:44" s="62" customFormat="1" ht="58.5" thickBot="1" x14ac:dyDescent="0.4">
      <c r="A3" s="244"/>
      <c r="B3" s="245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50" t="s">
        <v>177</v>
      </c>
      <c r="B4" s="121">
        <v>1080471832.3206251</v>
      </c>
      <c r="C4" s="131">
        <v>6399</v>
      </c>
      <c r="D4" s="132">
        <v>1687081334.24</v>
      </c>
      <c r="E4" s="132">
        <v>1208116656.76</v>
      </c>
      <c r="F4" s="228">
        <f>D4/B4</f>
        <v>1.5614301861220259</v>
      </c>
      <c r="G4" s="229">
        <v>5503</v>
      </c>
      <c r="H4" s="230">
        <v>1034512118.66</v>
      </c>
      <c r="I4" s="230">
        <v>718689745.0200001</v>
      </c>
      <c r="J4" s="228">
        <f>H4/B4</f>
        <v>0.95746329308565747</v>
      </c>
      <c r="K4" s="229">
        <v>701</v>
      </c>
      <c r="L4" s="230">
        <v>394657058.60000002</v>
      </c>
      <c r="M4" s="230">
        <v>291764415.75000006</v>
      </c>
      <c r="N4" s="229">
        <v>5398</v>
      </c>
      <c r="O4" s="230">
        <v>1159556517.1100001</v>
      </c>
      <c r="P4" s="230">
        <v>817286468.64999986</v>
      </c>
      <c r="Q4" s="228">
        <f>O4/B4</f>
        <v>1.073194582610745</v>
      </c>
      <c r="R4" s="229">
        <v>86</v>
      </c>
      <c r="S4" s="230">
        <v>207594272.09999999</v>
      </c>
      <c r="T4" s="230">
        <v>154790352.14000002</v>
      </c>
      <c r="U4" s="229">
        <v>122</v>
      </c>
      <c r="V4" s="230">
        <v>3745543.5100000002</v>
      </c>
      <c r="W4" s="230">
        <v>2809157.6199999996</v>
      </c>
      <c r="X4" s="229">
        <v>5312</v>
      </c>
      <c r="Y4" s="230">
        <v>948216701.49999988</v>
      </c>
      <c r="Z4" s="132">
        <v>659686958.88999999</v>
      </c>
      <c r="AA4" s="180">
        <f>Y4/B4</f>
        <v>0.87759502204090867</v>
      </c>
      <c r="AB4" s="241">
        <v>5052</v>
      </c>
      <c r="AC4" s="241">
        <v>5220</v>
      </c>
      <c r="AD4" s="132">
        <v>697658330.42999995</v>
      </c>
      <c r="AE4" s="132">
        <v>474415105.61000007</v>
      </c>
      <c r="AF4" s="180">
        <f>AD4/B4</f>
        <v>0.64569784196185598</v>
      </c>
      <c r="AG4" s="131">
        <v>22</v>
      </c>
      <c r="AH4" s="132">
        <v>1845408.14</v>
      </c>
      <c r="AI4" s="131">
        <v>5207</v>
      </c>
      <c r="AJ4" s="132">
        <v>741823029.2299999</v>
      </c>
      <c r="AK4" s="132">
        <v>505219045.89000005</v>
      </c>
      <c r="AL4" s="132">
        <v>347278210.5</v>
      </c>
      <c r="AM4" s="132">
        <v>260458656.77000001</v>
      </c>
      <c r="AN4" s="180">
        <f>AJ4/B4</f>
        <v>0.68657322388194131</v>
      </c>
      <c r="AO4" s="131">
        <v>5019</v>
      </c>
      <c r="AP4" s="132">
        <v>658999818.61999989</v>
      </c>
      <c r="AQ4" s="132">
        <v>443101638.38999999</v>
      </c>
      <c r="AR4" s="180">
        <f>AP4/B4</f>
        <v>0.60991855493780678</v>
      </c>
    </row>
    <row r="5" spans="1:44" x14ac:dyDescent="0.3">
      <c r="A5" s="151" t="s">
        <v>14</v>
      </c>
      <c r="B5" s="160">
        <v>9257783.9120000005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1.0752482640145684</v>
      </c>
      <c r="G5" s="141">
        <v>1</v>
      </c>
      <c r="H5" s="140">
        <v>8181268.0800000001</v>
      </c>
      <c r="I5" s="140">
        <v>6135951.0599999996</v>
      </c>
      <c r="J5" s="194">
        <f t="shared" ref="J5:J58" si="1">H5/B5</f>
        <v>0.88371776202244112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4">
        <f>O5/$B5</f>
        <v>0.88366403102107749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0.88366403102107749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8.1590121046238556E-2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0.3035283634518256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</row>
    <row r="6" spans="1:44" x14ac:dyDescent="0.3">
      <c r="A6" s="152" t="s">
        <v>15</v>
      </c>
      <c r="B6" s="161">
        <v>16423384.544698665</v>
      </c>
      <c r="C6" s="63">
        <v>370</v>
      </c>
      <c r="D6" s="64">
        <v>23277761.059999999</v>
      </c>
      <c r="E6" s="79">
        <v>17458320.780000001</v>
      </c>
      <c r="F6" s="179">
        <f t="shared" si="0"/>
        <v>1.4173546869493396</v>
      </c>
      <c r="G6" s="104">
        <v>270</v>
      </c>
      <c r="H6" s="103">
        <v>16579367.529999997</v>
      </c>
      <c r="I6" s="103">
        <v>12434525.649999999</v>
      </c>
      <c r="J6" s="194">
        <f t="shared" si="1"/>
        <v>1.0094976151156176</v>
      </c>
      <c r="K6" s="104">
        <v>80</v>
      </c>
      <c r="L6" s="103">
        <v>5565657.0800000001</v>
      </c>
      <c r="M6" s="105">
        <v>4174242.8000000003</v>
      </c>
      <c r="N6" s="104">
        <v>290</v>
      </c>
      <c r="O6" s="103">
        <v>16854324.68</v>
      </c>
      <c r="P6" s="103">
        <v>12640743.470000003</v>
      </c>
      <c r="Q6" s="194">
        <f t="shared" ref="Q6:Q25" si="6">O6/$B6</f>
        <v>1.0262394230694938</v>
      </c>
      <c r="R6" s="104">
        <v>20</v>
      </c>
      <c r="S6" s="103">
        <v>1020113.88</v>
      </c>
      <c r="T6" s="105">
        <v>765085.41</v>
      </c>
      <c r="U6" s="104">
        <v>16</v>
      </c>
      <c r="V6" s="103">
        <v>43459.32</v>
      </c>
      <c r="W6" s="105">
        <v>32594.5</v>
      </c>
      <c r="X6" s="104">
        <v>270</v>
      </c>
      <c r="Y6" s="64">
        <v>15790751.479999997</v>
      </c>
      <c r="Z6" s="64">
        <v>11843063.560000001</v>
      </c>
      <c r="AA6" s="179">
        <f t="shared" si="2"/>
        <v>0.96147973866307135</v>
      </c>
      <c r="AB6" s="104">
        <v>269</v>
      </c>
      <c r="AC6" s="67">
        <v>277</v>
      </c>
      <c r="AD6" s="64">
        <v>15356159.42</v>
      </c>
      <c r="AE6" s="64">
        <v>11517119.560000001</v>
      </c>
      <c r="AF6" s="179">
        <f t="shared" si="3"/>
        <v>0.93501795432031354</v>
      </c>
      <c r="AG6" s="67">
        <v>5</v>
      </c>
      <c r="AH6" s="65">
        <v>260536.08000000002</v>
      </c>
      <c r="AI6" s="66">
        <v>268</v>
      </c>
      <c r="AJ6" s="64">
        <v>15704654.699999999</v>
      </c>
      <c r="AK6" s="64">
        <v>11778490.890000001</v>
      </c>
      <c r="AL6" s="64">
        <v>13237332.220000001</v>
      </c>
      <c r="AM6" s="64">
        <v>9927999.1600000001</v>
      </c>
      <c r="AN6" s="179">
        <f t="shared" si="4"/>
        <v>0.9562374099721932</v>
      </c>
      <c r="AO6" s="66">
        <v>259</v>
      </c>
      <c r="AP6" s="64">
        <v>14355655.850000001</v>
      </c>
      <c r="AQ6" s="64">
        <v>10766741.76</v>
      </c>
      <c r="AR6" s="179">
        <f t="shared" si="5"/>
        <v>0.87409850332183148</v>
      </c>
    </row>
    <row r="7" spans="1:44" s="69" customFormat="1" ht="27" x14ac:dyDescent="0.3">
      <c r="A7" s="152" t="s">
        <v>16</v>
      </c>
      <c r="B7" s="161">
        <v>11019385</v>
      </c>
      <c r="C7" s="89">
        <v>6</v>
      </c>
      <c r="D7" s="85">
        <v>22278380.25</v>
      </c>
      <c r="E7" s="86">
        <v>16708785.199999999</v>
      </c>
      <c r="F7" s="179">
        <f t="shared" si="0"/>
        <v>2.0217444303833654</v>
      </c>
      <c r="G7" s="109">
        <v>2</v>
      </c>
      <c r="H7" s="108">
        <v>4194998.17</v>
      </c>
      <c r="I7" s="108">
        <v>3146248.63</v>
      </c>
      <c r="J7" s="194">
        <f t="shared" si="1"/>
        <v>0.38069258583850185</v>
      </c>
      <c r="K7" s="109">
        <v>4</v>
      </c>
      <c r="L7" s="108">
        <v>18083382.079999998</v>
      </c>
      <c r="M7" s="110">
        <v>13562536.57</v>
      </c>
      <c r="N7" s="109">
        <v>2</v>
      </c>
      <c r="O7" s="108">
        <v>4194517.53</v>
      </c>
      <c r="P7" s="108">
        <v>3145888.14</v>
      </c>
      <c r="Q7" s="194">
        <f t="shared" si="6"/>
        <v>0.38064896815929383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0.38064896815929383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1.7006096075234688E-2</v>
      </c>
      <c r="AG7" s="88">
        <v>0</v>
      </c>
      <c r="AH7" s="90">
        <v>0</v>
      </c>
      <c r="AI7" s="87">
        <v>2</v>
      </c>
      <c r="AJ7" s="108">
        <v>1804672.36</v>
      </c>
      <c r="AK7" s="108">
        <v>1353504.25</v>
      </c>
      <c r="AL7" s="85">
        <v>1804672.36</v>
      </c>
      <c r="AM7" s="85">
        <v>1353504.25</v>
      </c>
      <c r="AN7" s="179">
        <f t="shared" si="4"/>
        <v>0.16377251180533217</v>
      </c>
      <c r="AO7" s="87">
        <v>0</v>
      </c>
      <c r="AP7" s="85">
        <v>0</v>
      </c>
      <c r="AQ7" s="85">
        <v>0</v>
      </c>
      <c r="AR7" s="179">
        <f t="shared" si="5"/>
        <v>0</v>
      </c>
    </row>
    <row r="8" spans="1:44" s="69" customFormat="1" x14ac:dyDescent="0.3">
      <c r="A8" s="152" t="s">
        <v>17</v>
      </c>
      <c r="B8" s="161">
        <v>166718426.32422155</v>
      </c>
      <c r="C8" s="66">
        <v>65</v>
      </c>
      <c r="D8" s="91">
        <v>186384623.75999999</v>
      </c>
      <c r="E8" s="91">
        <v>139788467.80000001</v>
      </c>
      <c r="F8" s="179">
        <f t="shared" si="0"/>
        <v>1.1179605510283133</v>
      </c>
      <c r="G8" s="104">
        <v>44</v>
      </c>
      <c r="H8" s="213">
        <v>155495593.90000001</v>
      </c>
      <c r="I8" s="213">
        <v>116621695.40000001</v>
      </c>
      <c r="J8" s="194">
        <f t="shared" si="1"/>
        <v>0.93268391100095782</v>
      </c>
      <c r="K8" s="104">
        <v>18</v>
      </c>
      <c r="L8" s="213">
        <v>30645413.359999999</v>
      </c>
      <c r="M8" s="105">
        <v>22984060.020000003</v>
      </c>
      <c r="N8" s="109">
        <v>44</v>
      </c>
      <c r="O8" s="213">
        <v>152389161.65000001</v>
      </c>
      <c r="P8" s="213">
        <v>114291871.13</v>
      </c>
      <c r="Q8" s="194">
        <f t="shared" si="6"/>
        <v>0.91405110406719492</v>
      </c>
      <c r="R8" s="104">
        <v>0</v>
      </c>
      <c r="S8" s="213">
        <v>0</v>
      </c>
      <c r="T8" s="105">
        <v>0</v>
      </c>
      <c r="U8" s="109">
        <v>19</v>
      </c>
      <c r="V8" s="213">
        <v>1370257.55</v>
      </c>
      <c r="W8" s="213">
        <v>1027693.1599999999</v>
      </c>
      <c r="X8" s="109">
        <v>44</v>
      </c>
      <c r="Y8" s="91">
        <v>151018904.09999999</v>
      </c>
      <c r="Z8" s="91">
        <v>113264177.97</v>
      </c>
      <c r="AA8" s="179">
        <f t="shared" si="2"/>
        <v>0.90583211124071972</v>
      </c>
      <c r="AB8" s="87">
        <v>43</v>
      </c>
      <c r="AC8" s="88">
        <v>67</v>
      </c>
      <c r="AD8" s="91">
        <v>140294386.59999999</v>
      </c>
      <c r="AE8" s="91">
        <v>105220789.96000001</v>
      </c>
      <c r="AF8" s="179">
        <f t="shared" si="3"/>
        <v>0.84150498354132697</v>
      </c>
      <c r="AG8" s="87">
        <v>1</v>
      </c>
      <c r="AH8" s="65">
        <v>0</v>
      </c>
      <c r="AI8" s="87">
        <v>42</v>
      </c>
      <c r="AJ8" s="213">
        <v>143481825.50999999</v>
      </c>
      <c r="AK8" s="213">
        <v>107611368.93000001</v>
      </c>
      <c r="AL8" s="91">
        <v>138938837.31</v>
      </c>
      <c r="AM8" s="91">
        <v>104204127.89</v>
      </c>
      <c r="AN8" s="179">
        <f t="shared" si="4"/>
        <v>0.8606236795383807</v>
      </c>
      <c r="AO8" s="87">
        <v>40</v>
      </c>
      <c r="AP8" s="91">
        <v>135626487.30000001</v>
      </c>
      <c r="AQ8" s="91">
        <v>101719865.30000001</v>
      </c>
      <c r="AR8" s="179">
        <f t="shared" si="5"/>
        <v>0.8135062829602514</v>
      </c>
    </row>
    <row r="9" spans="1:44" s="118" customFormat="1" outlineLevel="1" collapsed="1" x14ac:dyDescent="0.3">
      <c r="A9" s="153" t="s">
        <v>18</v>
      </c>
      <c r="B9" s="162">
        <v>86389202.594300941</v>
      </c>
      <c r="C9" s="63">
        <v>15</v>
      </c>
      <c r="D9" s="64">
        <v>91804817.5</v>
      </c>
      <c r="E9" s="79">
        <v>68853613.129999995</v>
      </c>
      <c r="F9" s="179">
        <f t="shared" si="0"/>
        <v>1.0626885622631772</v>
      </c>
      <c r="G9" s="104">
        <v>14</v>
      </c>
      <c r="H9" s="103">
        <v>85778346.5</v>
      </c>
      <c r="I9" s="103">
        <v>64333759.880000003</v>
      </c>
      <c r="J9" s="194">
        <f t="shared" si="1"/>
        <v>0.99292902265611094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4">
        <f t="shared" si="6"/>
        <v>0.97058883288652364</v>
      </c>
      <c r="R9" s="104">
        <v>0</v>
      </c>
      <c r="S9" s="103">
        <v>0</v>
      </c>
      <c r="T9" s="105">
        <v>0</v>
      </c>
      <c r="U9" s="104">
        <v>12</v>
      </c>
      <c r="V9" s="103">
        <v>809017.82000000007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0.96122403039147941</v>
      </c>
      <c r="AB9" s="66">
        <v>14</v>
      </c>
      <c r="AC9" s="67">
        <v>29</v>
      </c>
      <c r="AD9" s="64">
        <v>83238445.460000008</v>
      </c>
      <c r="AE9" s="64">
        <v>62428834.099999994</v>
      </c>
      <c r="AF9" s="179">
        <f t="shared" si="3"/>
        <v>0.96352834567651413</v>
      </c>
      <c r="AG9" s="67">
        <v>1</v>
      </c>
      <c r="AH9" s="65">
        <v>0</v>
      </c>
      <c r="AI9" s="66">
        <v>14</v>
      </c>
      <c r="AJ9" s="103">
        <v>85155507.349999994</v>
      </c>
      <c r="AK9" s="103">
        <v>63866630.43</v>
      </c>
      <c r="AL9" s="64">
        <v>82204176.569999993</v>
      </c>
      <c r="AM9" s="64">
        <v>61653132.380000003</v>
      </c>
      <c r="AN9" s="179">
        <f t="shared" si="4"/>
        <v>0.98571933520332855</v>
      </c>
      <c r="AO9" s="104">
        <v>14</v>
      </c>
      <c r="AP9" s="103">
        <v>82387495.890000001</v>
      </c>
      <c r="AQ9" s="103">
        <v>61790621.850000009</v>
      </c>
      <c r="AR9" s="179">
        <f t="shared" si="5"/>
        <v>0.95367816134275873</v>
      </c>
    </row>
    <row r="10" spans="1:44" s="118" customFormat="1" ht="27" outlineLevel="1" x14ac:dyDescent="0.3">
      <c r="A10" s="153" t="s">
        <v>19</v>
      </c>
      <c r="B10" s="162">
        <v>78864210.783639774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1.178404446536083</v>
      </c>
      <c r="G10" s="104">
        <v>14</v>
      </c>
      <c r="H10" s="103">
        <v>68596455.799999997</v>
      </c>
      <c r="I10" s="103">
        <v>51447341.840000004</v>
      </c>
      <c r="J10" s="194">
        <f t="shared" si="1"/>
        <v>0.86980463151011711</v>
      </c>
      <c r="K10" s="104">
        <v>8</v>
      </c>
      <c r="L10" s="103">
        <v>24337480.859999999</v>
      </c>
      <c r="M10" s="105">
        <v>18253110.649999999</v>
      </c>
      <c r="N10" s="104">
        <v>14</v>
      </c>
      <c r="O10" s="103">
        <v>67440326.129999995</v>
      </c>
      <c r="P10" s="103">
        <v>50580244.539999999</v>
      </c>
      <c r="Q10" s="194">
        <f t="shared" si="6"/>
        <v>0.85514488080048545</v>
      </c>
      <c r="R10" s="104">
        <v>0</v>
      </c>
      <c r="S10" s="103">
        <v>0</v>
      </c>
      <c r="T10" s="105">
        <v>0</v>
      </c>
      <c r="U10" s="104">
        <v>7</v>
      </c>
      <c r="V10" s="103">
        <v>561239.73</v>
      </c>
      <c r="W10" s="105">
        <v>420929.79000000004</v>
      </c>
      <c r="X10" s="104">
        <v>14</v>
      </c>
      <c r="Y10" s="64">
        <v>66879086.399999991</v>
      </c>
      <c r="Z10" s="64">
        <v>50159314.749999993</v>
      </c>
      <c r="AA10" s="179">
        <f t="shared" si="2"/>
        <v>0.84802834816263606</v>
      </c>
      <c r="AB10" s="66">
        <v>13</v>
      </c>
      <c r="AC10" s="67">
        <v>22</v>
      </c>
      <c r="AD10" s="64">
        <v>55955501.439999998</v>
      </c>
      <c r="AE10" s="64">
        <v>41966626.090000004</v>
      </c>
      <c r="AF10" s="179">
        <f t="shared" si="3"/>
        <v>0.7095170405434128</v>
      </c>
      <c r="AG10" s="67">
        <v>0</v>
      </c>
      <c r="AH10" s="65">
        <v>0</v>
      </c>
      <c r="AI10" s="66">
        <v>13</v>
      </c>
      <c r="AJ10" s="103">
        <v>57226357.960000001</v>
      </c>
      <c r="AK10" s="103">
        <v>42919768.409999996</v>
      </c>
      <c r="AL10" s="64">
        <v>56734660.740000002</v>
      </c>
      <c r="AM10" s="64">
        <v>42550995.509999998</v>
      </c>
      <c r="AN10" s="179">
        <f t="shared" si="4"/>
        <v>0.72563153034014127</v>
      </c>
      <c r="AO10" s="104">
        <v>11</v>
      </c>
      <c r="AP10" s="103">
        <v>52139031.210000001</v>
      </c>
      <c r="AQ10" s="103">
        <v>39104273.359999999</v>
      </c>
      <c r="AR10" s="179">
        <f t="shared" si="5"/>
        <v>0.66112411056823939</v>
      </c>
    </row>
    <row r="11" spans="1:44" s="119" customFormat="1" ht="27" outlineLevel="1" x14ac:dyDescent="0.3">
      <c r="A11" s="153" t="s">
        <v>20</v>
      </c>
      <c r="B11" s="162">
        <v>1465012.9462808394</v>
      </c>
      <c r="C11" s="63">
        <v>28</v>
      </c>
      <c r="D11" s="64">
        <v>1645869.5999999999</v>
      </c>
      <c r="E11" s="79">
        <v>1234402.18</v>
      </c>
      <c r="F11" s="179">
        <f t="shared" si="0"/>
        <v>1.1234505498250325</v>
      </c>
      <c r="G11" s="104">
        <v>16</v>
      </c>
      <c r="H11" s="103">
        <v>1120791.5999999999</v>
      </c>
      <c r="I11" s="103">
        <v>840593.68</v>
      </c>
      <c r="J11" s="194">
        <f t="shared" si="1"/>
        <v>0.76503870006425656</v>
      </c>
      <c r="K11" s="104">
        <v>9</v>
      </c>
      <c r="L11" s="103">
        <v>281461.5</v>
      </c>
      <c r="M11" s="105">
        <v>211096.12</v>
      </c>
      <c r="N11" s="104">
        <v>16</v>
      </c>
      <c r="O11" s="103">
        <v>1100440.2</v>
      </c>
      <c r="P11" s="103">
        <v>825330.13</v>
      </c>
      <c r="Q11" s="194">
        <f t="shared" si="6"/>
        <v>0.75114708221086823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16</v>
      </c>
      <c r="Y11" s="64">
        <v>1100440.2</v>
      </c>
      <c r="Z11" s="64">
        <v>825330.13</v>
      </c>
      <c r="AA11" s="179">
        <f t="shared" si="2"/>
        <v>0.75114708221086823</v>
      </c>
      <c r="AB11" s="66">
        <v>16</v>
      </c>
      <c r="AC11" s="67">
        <v>16</v>
      </c>
      <c r="AD11" s="64">
        <v>1100439.7</v>
      </c>
      <c r="AE11" s="64">
        <v>825329.77</v>
      </c>
      <c r="AF11" s="179">
        <f t="shared" si="3"/>
        <v>0.75114674091695599</v>
      </c>
      <c r="AG11" s="67">
        <v>0</v>
      </c>
      <c r="AH11" s="65">
        <v>0</v>
      </c>
      <c r="AI11" s="104">
        <v>15</v>
      </c>
      <c r="AJ11" s="103">
        <v>1099960.2</v>
      </c>
      <c r="AK11" s="103">
        <v>824970.09</v>
      </c>
      <c r="AL11" s="64">
        <v>0</v>
      </c>
      <c r="AM11" s="64">
        <v>0</v>
      </c>
      <c r="AN11" s="179">
        <f t="shared" si="4"/>
        <v>0.7508194400550644</v>
      </c>
      <c r="AO11" s="104">
        <v>15</v>
      </c>
      <c r="AP11" s="103">
        <v>1099960.2</v>
      </c>
      <c r="AQ11" s="103">
        <v>824970.09</v>
      </c>
      <c r="AR11" s="179">
        <f t="shared" si="5"/>
        <v>0.7508194400550644</v>
      </c>
    </row>
    <row r="12" spans="1:44" ht="36.75" customHeight="1" x14ac:dyDescent="0.3">
      <c r="A12" s="152" t="s">
        <v>21</v>
      </c>
      <c r="B12" s="161">
        <v>34062241.55244267</v>
      </c>
      <c r="C12" s="63">
        <v>13</v>
      </c>
      <c r="D12" s="64">
        <v>30276905.75</v>
      </c>
      <c r="E12" s="79">
        <v>22707679.32</v>
      </c>
      <c r="F12" s="179">
        <f t="shared" si="0"/>
        <v>0.8888700323314096</v>
      </c>
      <c r="G12" s="104">
        <v>11</v>
      </c>
      <c r="H12" s="103">
        <v>25712899.84</v>
      </c>
      <c r="I12" s="103">
        <v>19284674.879999999</v>
      </c>
      <c r="J12" s="194">
        <f t="shared" si="1"/>
        <v>0.75487985135717173</v>
      </c>
      <c r="K12" s="104">
        <v>2</v>
      </c>
      <c r="L12" s="103">
        <v>4564005.91</v>
      </c>
      <c r="M12" s="105">
        <v>3423004.44</v>
      </c>
      <c r="N12" s="104">
        <v>11</v>
      </c>
      <c r="O12" s="103">
        <v>25076104.820000004</v>
      </c>
      <c r="P12" s="103">
        <v>18807078.580000002</v>
      </c>
      <c r="Q12" s="194">
        <f t="shared" si="6"/>
        <v>0.73618480983973145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24915688.130000003</v>
      </c>
      <c r="Z12" s="64">
        <v>18686766.060000002</v>
      </c>
      <c r="AA12" s="179">
        <f t="shared" si="2"/>
        <v>0.73147529329916483</v>
      </c>
      <c r="AB12" s="104">
        <v>9</v>
      </c>
      <c r="AC12" s="67">
        <v>12</v>
      </c>
      <c r="AD12" s="64">
        <v>17492919.300000001</v>
      </c>
      <c r="AE12" s="64">
        <v>13119689.469999999</v>
      </c>
      <c r="AF12" s="179">
        <f t="shared" si="3"/>
        <v>0.51355749072085211</v>
      </c>
      <c r="AG12" s="67">
        <v>0</v>
      </c>
      <c r="AH12" s="65">
        <v>0</v>
      </c>
      <c r="AI12" s="104">
        <v>11</v>
      </c>
      <c r="AJ12" s="103">
        <v>21980817.989999998</v>
      </c>
      <c r="AK12" s="103">
        <v>16485613.449999999</v>
      </c>
      <c r="AL12" s="64">
        <v>19664354.550000001</v>
      </c>
      <c r="AM12" s="64">
        <v>14748265.890000001</v>
      </c>
      <c r="AN12" s="179">
        <f t="shared" si="4"/>
        <v>0.64531331433834282</v>
      </c>
      <c r="AO12" s="104">
        <v>8</v>
      </c>
      <c r="AP12" s="103">
        <v>16133636.84</v>
      </c>
      <c r="AQ12" s="103">
        <v>12100227.59</v>
      </c>
      <c r="AR12" s="179">
        <f t="shared" si="5"/>
        <v>0.47365164782712388</v>
      </c>
    </row>
    <row r="13" spans="1:44" x14ac:dyDescent="0.3">
      <c r="A13" s="152" t="s">
        <v>22</v>
      </c>
      <c r="B13" s="161">
        <v>64939283.127952009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1.0935742190143214</v>
      </c>
      <c r="G13" s="104">
        <v>207</v>
      </c>
      <c r="H13" s="103">
        <v>71015925.829999998</v>
      </c>
      <c r="I13" s="103">
        <v>35507962.909999996</v>
      </c>
      <c r="J13" s="194">
        <f t="shared" si="1"/>
        <v>1.0935742190143212</v>
      </c>
      <c r="K13" s="104">
        <v>51</v>
      </c>
      <c r="L13" s="103">
        <v>11225762.990000002</v>
      </c>
      <c r="M13" s="105">
        <v>5612881.5000000019</v>
      </c>
      <c r="N13" s="104">
        <v>156</v>
      </c>
      <c r="O13" s="103">
        <v>58485169.600000001</v>
      </c>
      <c r="P13" s="103">
        <v>29242584.699999999</v>
      </c>
      <c r="Q13" s="194">
        <f t="shared" si="6"/>
        <v>0.90061310785899418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0.84664873943356589</v>
      </c>
      <c r="AB13" s="104">
        <v>46</v>
      </c>
      <c r="AC13" s="67">
        <v>46</v>
      </c>
      <c r="AD13" s="64">
        <v>44344668.969999999</v>
      </c>
      <c r="AE13" s="64">
        <v>22172334.490000002</v>
      </c>
      <c r="AF13" s="179">
        <f t="shared" si="3"/>
        <v>0.68286354320583176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0.82648580897096569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0.82648580897096569</v>
      </c>
    </row>
    <row r="14" spans="1:44" x14ac:dyDescent="0.3">
      <c r="A14" s="152" t="s">
        <v>23</v>
      </c>
      <c r="B14" s="161">
        <v>2861052.6733106668</v>
      </c>
      <c r="C14" s="63">
        <v>3</v>
      </c>
      <c r="D14" s="64">
        <v>2700000</v>
      </c>
      <c r="E14" s="79">
        <v>2025000</v>
      </c>
      <c r="F14" s="179">
        <f t="shared" si="0"/>
        <v>0.94370859550645581</v>
      </c>
      <c r="G14" s="104">
        <v>3</v>
      </c>
      <c r="H14" s="103">
        <v>2700000</v>
      </c>
      <c r="I14" s="103">
        <v>2025000</v>
      </c>
      <c r="J14" s="194">
        <f t="shared" si="1"/>
        <v>0.94370859550645581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4">
        <f t="shared" si="6"/>
        <v>0.94370859550645581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0.94370859550645581</v>
      </c>
      <c r="AB14" s="104">
        <v>3</v>
      </c>
      <c r="AC14" s="67">
        <v>3</v>
      </c>
      <c r="AD14" s="64">
        <v>1114022.1499999999</v>
      </c>
      <c r="AE14" s="64">
        <v>835516.61</v>
      </c>
      <c r="AF14" s="179">
        <f t="shared" si="3"/>
        <v>0.38937491797762303</v>
      </c>
      <c r="AG14" s="67">
        <v>0</v>
      </c>
      <c r="AH14" s="65">
        <v>0</v>
      </c>
      <c r="AI14" s="104">
        <v>3</v>
      </c>
      <c r="AJ14" s="103">
        <v>1114022.1499999999</v>
      </c>
      <c r="AK14" s="103">
        <v>835516.61</v>
      </c>
      <c r="AL14" s="64">
        <v>0</v>
      </c>
      <c r="AM14" s="64">
        <v>0</v>
      </c>
      <c r="AN14" s="179">
        <f t="shared" si="4"/>
        <v>0.38937491797762303</v>
      </c>
      <c r="AO14" s="104">
        <v>3</v>
      </c>
      <c r="AP14" s="103">
        <v>1114022.1499999999</v>
      </c>
      <c r="AQ14" s="103">
        <v>835516.61</v>
      </c>
      <c r="AR14" s="179">
        <f t="shared" si="5"/>
        <v>0.38937491797762303</v>
      </c>
    </row>
    <row r="15" spans="1:44" ht="27" x14ac:dyDescent="0.3">
      <c r="A15" s="152" t="s">
        <v>24</v>
      </c>
      <c r="B15" s="161">
        <v>68089543.055491999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1.3583684012186927</v>
      </c>
      <c r="G15" s="104">
        <v>201</v>
      </c>
      <c r="H15" s="103">
        <v>48023561.25</v>
      </c>
      <c r="I15" s="103">
        <v>36017671</v>
      </c>
      <c r="J15" s="194">
        <f t="shared" si="1"/>
        <v>0.70530009594661969</v>
      </c>
      <c r="K15" s="104">
        <v>162</v>
      </c>
      <c r="L15" s="103">
        <v>41055862.490000002</v>
      </c>
      <c r="M15" s="105">
        <v>30791896.919999998</v>
      </c>
      <c r="N15" s="104">
        <v>209</v>
      </c>
      <c r="O15" s="103">
        <v>44638178.520000003</v>
      </c>
      <c r="P15" s="103">
        <v>33478633.319999985</v>
      </c>
      <c r="Q15" s="194">
        <f t="shared" si="6"/>
        <v>0.65558052700721647</v>
      </c>
      <c r="R15" s="104">
        <v>14</v>
      </c>
      <c r="S15" s="103">
        <v>2775925.21</v>
      </c>
      <c r="T15" s="105">
        <v>2081943.8699999999</v>
      </c>
      <c r="U15" s="104">
        <v>8</v>
      </c>
      <c r="V15" s="103">
        <v>259072.96000000002</v>
      </c>
      <c r="W15" s="105">
        <v>194304.71</v>
      </c>
      <c r="X15" s="104">
        <v>195</v>
      </c>
      <c r="Y15" s="64">
        <v>41603180.350000001</v>
      </c>
      <c r="Z15" s="64">
        <v>31202384.739999983</v>
      </c>
      <c r="AA15" s="179">
        <f t="shared" si="2"/>
        <v>0.61100689596483282</v>
      </c>
      <c r="AB15" s="104">
        <v>147</v>
      </c>
      <c r="AC15" s="67">
        <v>154</v>
      </c>
      <c r="AD15" s="64">
        <v>29141735.890000001</v>
      </c>
      <c r="AE15" s="64">
        <v>21856301.920000002</v>
      </c>
      <c r="AF15" s="179">
        <f t="shared" si="3"/>
        <v>0.42799135641503577</v>
      </c>
      <c r="AG15" s="67">
        <v>1</v>
      </c>
      <c r="AH15" s="65">
        <v>117000</v>
      </c>
      <c r="AI15" s="104">
        <v>166</v>
      </c>
      <c r="AJ15" s="105">
        <v>33046816.350000001</v>
      </c>
      <c r="AK15" s="213">
        <v>24785111.710000001</v>
      </c>
      <c r="AL15" s="64">
        <v>30099129.379999999</v>
      </c>
      <c r="AM15" s="64">
        <v>22574346.629999999</v>
      </c>
      <c r="AN15" s="179">
        <f t="shared" si="4"/>
        <v>0.4853434883983187</v>
      </c>
      <c r="AO15" s="104">
        <v>118</v>
      </c>
      <c r="AP15" s="103">
        <v>21706233.710000001</v>
      </c>
      <c r="AQ15" s="103">
        <v>16279674.890000001</v>
      </c>
      <c r="AR15" s="179">
        <f t="shared" si="5"/>
        <v>0.31878953413315952</v>
      </c>
    </row>
    <row r="16" spans="1:44" x14ac:dyDescent="0.3">
      <c r="A16" s="152" t="s">
        <v>25</v>
      </c>
      <c r="B16" s="161">
        <v>38372883.840075068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1.6625856035707116</v>
      </c>
      <c r="G16" s="104">
        <v>282</v>
      </c>
      <c r="H16" s="103">
        <v>35490222.989999995</v>
      </c>
      <c r="I16" s="103">
        <v>26617667.229999993</v>
      </c>
      <c r="J16" s="194">
        <f t="shared" si="1"/>
        <v>0.9248776593886191</v>
      </c>
      <c r="K16" s="104">
        <v>90</v>
      </c>
      <c r="L16" s="103">
        <v>10555640.870000001</v>
      </c>
      <c r="M16" s="105">
        <v>7916730.6399999997</v>
      </c>
      <c r="N16" s="104">
        <v>305</v>
      </c>
      <c r="O16" s="103">
        <v>32120522.850000001</v>
      </c>
      <c r="P16" s="103">
        <v>24090391.759999998</v>
      </c>
      <c r="Q16" s="194">
        <f t="shared" si="6"/>
        <v>0.83706304128371611</v>
      </c>
      <c r="R16" s="104">
        <v>25</v>
      </c>
      <c r="S16" s="103">
        <v>3322367.26</v>
      </c>
      <c r="T16" s="105">
        <v>2491775.41</v>
      </c>
      <c r="U16" s="104">
        <v>33</v>
      </c>
      <c r="V16" s="103">
        <v>465926.01</v>
      </c>
      <c r="W16" s="105">
        <v>349444.51</v>
      </c>
      <c r="X16" s="104">
        <v>280</v>
      </c>
      <c r="Y16" s="64">
        <v>28332229.580000002</v>
      </c>
      <c r="Z16" s="64">
        <v>21249171.839999992</v>
      </c>
      <c r="AA16" s="179">
        <f t="shared" si="2"/>
        <v>0.73833985733464691</v>
      </c>
      <c r="AB16" s="104">
        <v>255</v>
      </c>
      <c r="AC16" s="67">
        <v>262</v>
      </c>
      <c r="AD16" s="64">
        <v>21871273.68</v>
      </c>
      <c r="AE16" s="64">
        <v>16403455.260000002</v>
      </c>
      <c r="AF16" s="179">
        <f t="shared" si="3"/>
        <v>0.56996690087593926</v>
      </c>
      <c r="AG16" s="67">
        <v>4</v>
      </c>
      <c r="AH16" s="65">
        <v>100187.64</v>
      </c>
      <c r="AI16" s="104">
        <v>263</v>
      </c>
      <c r="AJ16" s="103">
        <v>23756427.699999999</v>
      </c>
      <c r="AK16" s="103">
        <v>17817320.379999999</v>
      </c>
      <c r="AL16" s="64">
        <v>20643187.41</v>
      </c>
      <c r="AM16" s="64">
        <v>15482390.33</v>
      </c>
      <c r="AN16" s="179">
        <f t="shared" si="4"/>
        <v>0.61909414468322443</v>
      </c>
      <c r="AO16" s="104">
        <v>233</v>
      </c>
      <c r="AP16" s="103">
        <v>18719282.859999999</v>
      </c>
      <c r="AQ16" s="103">
        <v>14039461.9</v>
      </c>
      <c r="AR16" s="179">
        <f t="shared" si="5"/>
        <v>0.48782580266876757</v>
      </c>
    </row>
    <row r="17" spans="1:44" ht="27" x14ac:dyDescent="0.3">
      <c r="A17" s="152" t="s">
        <v>26</v>
      </c>
      <c r="B17" s="161">
        <v>344651816.45860732</v>
      </c>
      <c r="C17" s="63">
        <v>3969</v>
      </c>
      <c r="D17" s="64">
        <v>350290101</v>
      </c>
      <c r="E17" s="79">
        <v>223277213.25</v>
      </c>
      <c r="F17" s="179">
        <f t="shared" si="0"/>
        <v>1.0163593640658204</v>
      </c>
      <c r="G17" s="104">
        <v>3969</v>
      </c>
      <c r="H17" s="103">
        <v>350290101</v>
      </c>
      <c r="I17" s="103">
        <v>223277213.25</v>
      </c>
      <c r="J17" s="194">
        <f t="shared" si="1"/>
        <v>1.0163593640658204</v>
      </c>
      <c r="K17" s="104">
        <v>115</v>
      </c>
      <c r="L17" s="103">
        <v>8908150</v>
      </c>
      <c r="M17" s="105">
        <v>5259175</v>
      </c>
      <c r="N17" s="104">
        <v>3852</v>
      </c>
      <c r="O17" s="103">
        <v>339590500</v>
      </c>
      <c r="P17" s="103">
        <v>216933250</v>
      </c>
      <c r="Q17" s="194">
        <f t="shared" si="6"/>
        <v>0.98531469669704996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3850</v>
      </c>
      <c r="Y17" s="64">
        <v>339246000</v>
      </c>
      <c r="Z17" s="64">
        <v>216704125</v>
      </c>
      <c r="AA17" s="179">
        <f t="shared" si="2"/>
        <v>0.98431513718931307</v>
      </c>
      <c r="AB17" s="242">
        <v>3868</v>
      </c>
      <c r="AC17" s="243">
        <v>3959</v>
      </c>
      <c r="AD17" s="64">
        <v>317312962.5</v>
      </c>
      <c r="AE17" s="64">
        <v>200242246.88</v>
      </c>
      <c r="AF17" s="179">
        <f t="shared" si="3"/>
        <v>0.9206768899710972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0.91632579582800255</v>
      </c>
      <c r="AO17" s="104">
        <v>3849</v>
      </c>
      <c r="AP17" s="103">
        <v>315813350</v>
      </c>
      <c r="AQ17" s="103">
        <v>199129637.5</v>
      </c>
      <c r="AR17" s="179">
        <f t="shared" si="5"/>
        <v>0.91632579582800255</v>
      </c>
    </row>
    <row r="18" spans="1:44" outlineLevel="1" x14ac:dyDescent="0.3">
      <c r="A18" s="153" t="s">
        <v>221</v>
      </c>
      <c r="B18" s="162">
        <v>151738606.37215799</v>
      </c>
      <c r="C18" s="200">
        <v>2745</v>
      </c>
      <c r="D18" s="201">
        <v>157761450</v>
      </c>
      <c r="E18" s="202">
        <v>78880725</v>
      </c>
      <c r="F18" s="203">
        <f t="shared" si="0"/>
        <v>1.039692229761688</v>
      </c>
      <c r="G18" s="233">
        <v>2745</v>
      </c>
      <c r="H18" s="234">
        <v>157761450</v>
      </c>
      <c r="I18" s="234">
        <v>78880725</v>
      </c>
      <c r="J18" s="235">
        <f t="shared" si="1"/>
        <v>1.039692229761688</v>
      </c>
      <c r="K18" s="233">
        <v>98</v>
      </c>
      <c r="L18" s="234">
        <v>5687750</v>
      </c>
      <c r="M18" s="236">
        <v>2843875</v>
      </c>
      <c r="N18" s="233">
        <v>2647</v>
      </c>
      <c r="O18" s="234">
        <v>151038500</v>
      </c>
      <c r="P18" s="234">
        <v>75519250</v>
      </c>
      <c r="Q18" s="235">
        <f t="shared" si="6"/>
        <v>0.99538610252923443</v>
      </c>
      <c r="R18" s="233">
        <v>1</v>
      </c>
      <c r="S18" s="234">
        <v>117000</v>
      </c>
      <c r="T18" s="236">
        <v>58500</v>
      </c>
      <c r="U18" s="233">
        <v>0</v>
      </c>
      <c r="V18" s="234">
        <v>0</v>
      </c>
      <c r="W18" s="236">
        <v>0</v>
      </c>
      <c r="X18" s="233">
        <v>2646</v>
      </c>
      <c r="Y18" s="201">
        <v>150921500</v>
      </c>
      <c r="Z18" s="201">
        <v>75460750</v>
      </c>
      <c r="AA18" s="203">
        <f t="shared" si="2"/>
        <v>0.99461503969428888</v>
      </c>
      <c r="AB18" s="242">
        <v>2647</v>
      </c>
      <c r="AC18" s="243">
        <v>2649</v>
      </c>
      <c r="AD18" s="64">
        <v>150969900</v>
      </c>
      <c r="AE18" s="64">
        <v>75484950</v>
      </c>
      <c r="AF18" s="203">
        <f t="shared" si="3"/>
        <v>0.99493400927729203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3">
        <f t="shared" si="4"/>
        <v>0.99461503969428888</v>
      </c>
      <c r="AO18" s="104">
        <v>2646</v>
      </c>
      <c r="AP18" s="103">
        <v>150921500</v>
      </c>
      <c r="AQ18" s="103">
        <v>75460750</v>
      </c>
      <c r="AR18" s="203">
        <f t="shared" si="5"/>
        <v>0.99461503969428888</v>
      </c>
    </row>
    <row r="19" spans="1:44" ht="27" outlineLevel="1" x14ac:dyDescent="0.3">
      <c r="A19" s="153" t="s">
        <v>223</v>
      </c>
      <c r="B19" s="162">
        <v>192913210.08644935</v>
      </c>
      <c r="C19" s="200">
        <v>1224</v>
      </c>
      <c r="D19" s="201">
        <v>192528651</v>
      </c>
      <c r="E19" s="202">
        <v>144396488.25</v>
      </c>
      <c r="F19" s="203">
        <f t="shared" si="0"/>
        <v>0.99800656945018429</v>
      </c>
      <c r="G19" s="233">
        <v>1224</v>
      </c>
      <c r="H19" s="234">
        <v>192528651</v>
      </c>
      <c r="I19" s="234">
        <v>144396488.25</v>
      </c>
      <c r="J19" s="235">
        <f t="shared" si="1"/>
        <v>0.99800656945018429</v>
      </c>
      <c r="K19" s="233">
        <v>17</v>
      </c>
      <c r="L19" s="234">
        <v>3220400</v>
      </c>
      <c r="M19" s="236">
        <v>2415300</v>
      </c>
      <c r="N19" s="233">
        <v>1205</v>
      </c>
      <c r="O19" s="234">
        <v>188552000</v>
      </c>
      <c r="P19" s="234">
        <v>141414000</v>
      </c>
      <c r="Q19" s="235">
        <f t="shared" si="6"/>
        <v>0.97739289038581145</v>
      </c>
      <c r="R19" s="233">
        <v>1</v>
      </c>
      <c r="S19" s="234">
        <v>202350</v>
      </c>
      <c r="T19" s="236">
        <v>151762.5</v>
      </c>
      <c r="U19" s="233">
        <v>1</v>
      </c>
      <c r="V19" s="234">
        <v>25150</v>
      </c>
      <c r="W19" s="236">
        <v>18862.5</v>
      </c>
      <c r="X19" s="233">
        <v>1204</v>
      </c>
      <c r="Y19" s="201">
        <v>188324500</v>
      </c>
      <c r="Z19" s="201">
        <v>141243375</v>
      </c>
      <c r="AA19" s="203">
        <f t="shared" si="2"/>
        <v>0.97621360359721843</v>
      </c>
      <c r="AB19" s="242">
        <v>1221</v>
      </c>
      <c r="AC19" s="243">
        <v>1310</v>
      </c>
      <c r="AD19" s="64">
        <v>166343062.5</v>
      </c>
      <c r="AE19" s="64">
        <v>124757296.88</v>
      </c>
      <c r="AF19" s="203">
        <f t="shared" si="3"/>
        <v>0.86226890540807133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3">
        <f t="shared" si="4"/>
        <v>0.85474628682041909</v>
      </c>
      <c r="AO19" s="104">
        <v>1203</v>
      </c>
      <c r="AP19" s="103">
        <v>164891850</v>
      </c>
      <c r="AQ19" s="103">
        <v>123668887.5</v>
      </c>
      <c r="AR19" s="203">
        <f t="shared" si="5"/>
        <v>0.85474628682041909</v>
      </c>
    </row>
    <row r="20" spans="1:44" ht="27" x14ac:dyDescent="0.3">
      <c r="A20" s="152" t="s">
        <v>27</v>
      </c>
      <c r="B20" s="161">
        <v>106832845.06335282</v>
      </c>
      <c r="C20" s="63">
        <v>708</v>
      </c>
      <c r="D20" s="64">
        <v>181860339.59</v>
      </c>
      <c r="E20" s="79">
        <v>136395254.65000001</v>
      </c>
      <c r="F20" s="179">
        <f t="shared" si="0"/>
        <v>1.7022886499199306</v>
      </c>
      <c r="G20" s="104">
        <v>414</v>
      </c>
      <c r="H20" s="103">
        <v>108004161.94999999</v>
      </c>
      <c r="I20" s="103">
        <v>81003121.429999977</v>
      </c>
      <c r="J20" s="194">
        <f t="shared" si="1"/>
        <v>1.0109640147274237</v>
      </c>
      <c r="K20" s="104">
        <v>110</v>
      </c>
      <c r="L20" s="103">
        <v>27631754.580000006</v>
      </c>
      <c r="M20" s="105">
        <v>20723815.93</v>
      </c>
      <c r="N20" s="104">
        <v>425</v>
      </c>
      <c r="O20" s="103">
        <v>96322473.059999987</v>
      </c>
      <c r="P20" s="103">
        <v>72241854.389999986</v>
      </c>
      <c r="Q20" s="194">
        <f t="shared" si="6"/>
        <v>0.90161853316627394</v>
      </c>
      <c r="R20" s="104">
        <v>18</v>
      </c>
      <c r="S20" s="103">
        <v>3562947.47</v>
      </c>
      <c r="T20" s="105">
        <v>2672210.59</v>
      </c>
      <c r="U20" s="104">
        <v>36</v>
      </c>
      <c r="V20" s="103">
        <v>951327.7</v>
      </c>
      <c r="W20" s="105">
        <v>713495.77</v>
      </c>
      <c r="X20" s="104">
        <v>407</v>
      </c>
      <c r="Y20" s="64">
        <v>91808197.890000001</v>
      </c>
      <c r="Z20" s="64">
        <v>68856148.029999986</v>
      </c>
      <c r="AA20" s="179">
        <f t="shared" si="2"/>
        <v>0.85936303423873928</v>
      </c>
      <c r="AB20" s="104">
        <v>365</v>
      </c>
      <c r="AC20" s="67">
        <v>385</v>
      </c>
      <c r="AD20" s="64">
        <v>79563457.680000007</v>
      </c>
      <c r="AE20" s="64">
        <v>59672593.269999996</v>
      </c>
      <c r="AF20" s="179">
        <f t="shared" si="3"/>
        <v>0.74474715741978204</v>
      </c>
      <c r="AG20" s="67">
        <v>5</v>
      </c>
      <c r="AH20" s="65">
        <v>894446.03</v>
      </c>
      <c r="AI20" s="104">
        <v>386</v>
      </c>
      <c r="AJ20" s="103">
        <v>83908786.650000006</v>
      </c>
      <c r="AK20" s="103">
        <v>62931589.509999998</v>
      </c>
      <c r="AL20" s="64">
        <v>80240891.390000001</v>
      </c>
      <c r="AM20" s="64">
        <v>60180668.259999998</v>
      </c>
      <c r="AN20" s="179">
        <f t="shared" si="4"/>
        <v>0.78542124943168323</v>
      </c>
      <c r="AO20" s="104">
        <v>326</v>
      </c>
      <c r="AP20" s="103">
        <v>66238683.269999996</v>
      </c>
      <c r="AQ20" s="103">
        <v>49679012.049999997</v>
      </c>
      <c r="AR20" s="179">
        <f t="shared" si="5"/>
        <v>0.62002170990316574</v>
      </c>
    </row>
    <row r="21" spans="1:44" ht="27" collapsed="1" x14ac:dyDescent="0.3">
      <c r="A21" s="152" t="s">
        <v>28</v>
      </c>
      <c r="B21" s="161">
        <v>147272686.45951197</v>
      </c>
      <c r="C21" s="63">
        <v>42</v>
      </c>
      <c r="D21" s="64">
        <v>522491641.90999997</v>
      </c>
      <c r="E21" s="79">
        <v>391868731.44</v>
      </c>
      <c r="F21" s="179">
        <f t="shared" si="0"/>
        <v>3.5477837368957261</v>
      </c>
      <c r="G21" s="104">
        <v>16</v>
      </c>
      <c r="H21" s="103">
        <v>153552694.35999998</v>
      </c>
      <c r="I21" s="103">
        <v>115164520.76999998</v>
      </c>
      <c r="J21" s="194">
        <f t="shared" si="1"/>
        <v>1.0426420407711821</v>
      </c>
      <c r="K21" s="104">
        <v>24</v>
      </c>
      <c r="L21" s="103">
        <v>166363221.54999998</v>
      </c>
      <c r="M21" s="105">
        <v>124772416.17000002</v>
      </c>
      <c r="N21" s="104">
        <v>16</v>
      </c>
      <c r="O21" s="103">
        <v>325470740.87</v>
      </c>
      <c r="P21" s="103">
        <v>244103055.60000002</v>
      </c>
      <c r="Q21" s="194">
        <f t="shared" si="6"/>
        <v>2.2099871245268417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15</v>
      </c>
      <c r="Y21" s="64">
        <v>136116792.40999997</v>
      </c>
      <c r="Z21" s="64">
        <v>102087594.27000001</v>
      </c>
      <c r="AA21" s="179">
        <f t="shared" si="2"/>
        <v>0.9242500811406128</v>
      </c>
      <c r="AB21" s="104">
        <v>6</v>
      </c>
      <c r="AC21" s="106">
        <v>8</v>
      </c>
      <c r="AD21" s="103">
        <v>5014522.62</v>
      </c>
      <c r="AE21" s="103">
        <v>3760891.97</v>
      </c>
      <c r="AF21" s="179">
        <f t="shared" si="3"/>
        <v>3.4049237102621789E-2</v>
      </c>
      <c r="AG21" s="67">
        <v>2</v>
      </c>
      <c r="AH21" s="65">
        <v>274653.2</v>
      </c>
      <c r="AI21" s="104">
        <v>6</v>
      </c>
      <c r="AJ21" s="103">
        <v>12059421.800000001</v>
      </c>
      <c r="AK21" s="103">
        <v>9044566.3200000003</v>
      </c>
      <c r="AL21" s="64">
        <v>7549352.3799999999</v>
      </c>
      <c r="AM21" s="64">
        <v>5662014.2800000003</v>
      </c>
      <c r="AN21" s="179">
        <f t="shared" si="4"/>
        <v>8.1884985532027776E-2</v>
      </c>
      <c r="AO21" s="66">
        <v>4</v>
      </c>
      <c r="AP21" s="64">
        <v>4540069.42</v>
      </c>
      <c r="AQ21" s="64">
        <v>3405052.04</v>
      </c>
      <c r="AR21" s="179">
        <f t="shared" si="5"/>
        <v>3.0827640407361964E-2</v>
      </c>
    </row>
    <row r="22" spans="1:44" x14ac:dyDescent="0.3">
      <c r="A22" s="152" t="s">
        <v>29</v>
      </c>
      <c r="B22" s="161">
        <v>42589145.122458279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2.4111066792897589</v>
      </c>
      <c r="G22" s="104">
        <v>7</v>
      </c>
      <c r="H22" s="103">
        <v>37709288.939999998</v>
      </c>
      <c r="I22" s="103">
        <v>28281966.710000001</v>
      </c>
      <c r="J22" s="194">
        <f t="shared" si="1"/>
        <v>0.88542018938330336</v>
      </c>
      <c r="K22" s="104">
        <v>15</v>
      </c>
      <c r="L22" s="103">
        <v>60982209.329999998</v>
      </c>
      <c r="M22" s="105">
        <v>45736657</v>
      </c>
      <c r="N22" s="104">
        <v>7</v>
      </c>
      <c r="O22" s="103">
        <v>38090811.899999999</v>
      </c>
      <c r="P22" s="103">
        <v>28568108.91</v>
      </c>
      <c r="Q22" s="194">
        <f t="shared" si="6"/>
        <v>0.89437841004969598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9">
        <f t="shared" si="2"/>
        <v>0.8085596973356749</v>
      </c>
      <c r="AB22" s="104">
        <v>5</v>
      </c>
      <c r="AC22" s="67">
        <v>8</v>
      </c>
      <c r="AD22" s="64">
        <v>19062698.93</v>
      </c>
      <c r="AE22" s="64">
        <v>14297024.199999999</v>
      </c>
      <c r="AF22" s="179">
        <f t="shared" si="3"/>
        <v>0.4475952469857814</v>
      </c>
      <c r="AG22" s="67">
        <v>0</v>
      </c>
      <c r="AH22" s="65">
        <v>0</v>
      </c>
      <c r="AI22" s="104">
        <v>7</v>
      </c>
      <c r="AJ22" s="103">
        <v>24270900.460000001</v>
      </c>
      <c r="AK22" s="103">
        <v>18203175.309999999</v>
      </c>
      <c r="AL22" s="64">
        <v>24060402.379999999</v>
      </c>
      <c r="AM22" s="64">
        <v>18045301.760000002</v>
      </c>
      <c r="AN22" s="179">
        <f t="shared" si="4"/>
        <v>0.56988465934718591</v>
      </c>
      <c r="AO22" s="66">
        <v>3</v>
      </c>
      <c r="AP22" s="64">
        <v>6655210.1500000004</v>
      </c>
      <c r="AQ22" s="64">
        <v>4991407.57</v>
      </c>
      <c r="AR22" s="179">
        <f t="shared" si="5"/>
        <v>0.15626540825987484</v>
      </c>
    </row>
    <row r="23" spans="1:44" x14ac:dyDescent="0.3">
      <c r="A23" s="152" t="s">
        <v>30</v>
      </c>
      <c r="B23" s="161">
        <v>9378200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4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4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</row>
    <row r="24" spans="1:44" x14ac:dyDescent="0.3">
      <c r="A24" s="152" t="s">
        <v>31</v>
      </c>
      <c r="B24" s="161">
        <v>11001462.059636001</v>
      </c>
      <c r="C24" s="63">
        <v>95</v>
      </c>
      <c r="D24" s="64">
        <v>18435485.5</v>
      </c>
      <c r="E24" s="79">
        <v>13826614.100000001</v>
      </c>
      <c r="F24" s="179">
        <f t="shared" si="0"/>
        <v>1.6757304983706833</v>
      </c>
      <c r="G24" s="104">
        <v>63</v>
      </c>
      <c r="H24" s="103">
        <v>11628885.059999999</v>
      </c>
      <c r="I24" s="103">
        <v>8721663.7800000012</v>
      </c>
      <c r="J24" s="194">
        <f t="shared" si="1"/>
        <v>1.0570308743476917</v>
      </c>
      <c r="K24" s="104">
        <v>22</v>
      </c>
      <c r="L24" s="103">
        <v>4096106.86</v>
      </c>
      <c r="M24" s="105">
        <v>3072080.1399999997</v>
      </c>
      <c r="N24" s="104">
        <v>64</v>
      </c>
      <c r="O24" s="103">
        <v>9767779.3200000003</v>
      </c>
      <c r="P24" s="103">
        <v>7325834.4499999993</v>
      </c>
      <c r="Q24" s="194">
        <f t="shared" si="6"/>
        <v>0.88786192844655243</v>
      </c>
      <c r="R24" s="104">
        <v>3</v>
      </c>
      <c r="S24" s="103">
        <v>544393.28</v>
      </c>
      <c r="T24" s="105">
        <v>408294.95999999996</v>
      </c>
      <c r="U24" s="104">
        <v>1</v>
      </c>
      <c r="V24" s="103">
        <v>3560</v>
      </c>
      <c r="W24" s="105">
        <v>2670</v>
      </c>
      <c r="X24" s="104">
        <v>61</v>
      </c>
      <c r="Y24" s="64">
        <v>9219826.0399999991</v>
      </c>
      <c r="Z24" s="64">
        <v>6914869.4899999993</v>
      </c>
      <c r="AA24" s="179">
        <f t="shared" si="2"/>
        <v>0.83805461401600745</v>
      </c>
      <c r="AB24" s="104">
        <v>27</v>
      </c>
      <c r="AC24" s="67">
        <v>27</v>
      </c>
      <c r="AD24" s="64">
        <v>4158060.14</v>
      </c>
      <c r="AE24" s="64">
        <v>3118545.11</v>
      </c>
      <c r="AF24" s="179">
        <f t="shared" si="3"/>
        <v>0.37795523153743216</v>
      </c>
      <c r="AG24" s="67">
        <v>0</v>
      </c>
      <c r="AH24" s="65">
        <v>0</v>
      </c>
      <c r="AI24" s="104">
        <v>39</v>
      </c>
      <c r="AJ24" s="103">
        <v>5722585.9199999999</v>
      </c>
      <c r="AK24" s="103">
        <v>4291939.41</v>
      </c>
      <c r="AL24" s="64">
        <v>5597248.1600000001</v>
      </c>
      <c r="AM24" s="64">
        <v>4197936.1100000003</v>
      </c>
      <c r="AN24" s="179">
        <f t="shared" si="4"/>
        <v>0.52016594603329847</v>
      </c>
      <c r="AO24" s="66">
        <v>17</v>
      </c>
      <c r="AP24" s="64">
        <v>2940159.44</v>
      </c>
      <c r="AQ24" s="64">
        <v>2205119.56</v>
      </c>
      <c r="AR24" s="179">
        <f t="shared" si="5"/>
        <v>0.26725170018877287</v>
      </c>
    </row>
    <row r="25" spans="1:44" ht="14" thickBot="1" x14ac:dyDescent="0.35">
      <c r="A25" s="154" t="s">
        <v>32</v>
      </c>
      <c r="B25" s="163">
        <v>7001693.1268659346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1.3053832972098789</v>
      </c>
      <c r="G25" s="109">
        <v>13</v>
      </c>
      <c r="H25" s="108">
        <v>5933149.7599999998</v>
      </c>
      <c r="I25" s="108">
        <v>4449862.32</v>
      </c>
      <c r="J25" s="194">
        <f t="shared" si="1"/>
        <v>0.84738786069245642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4256596.2200000007</v>
      </c>
      <c r="Q25" s="194">
        <f t="shared" si="6"/>
        <v>0.81058417687900353</v>
      </c>
      <c r="R25" s="109">
        <v>0</v>
      </c>
      <c r="S25" s="108">
        <v>0</v>
      </c>
      <c r="T25" s="110">
        <v>0</v>
      </c>
      <c r="U25" s="109">
        <v>2</v>
      </c>
      <c r="V25" s="108">
        <v>2246.81</v>
      </c>
      <c r="W25" s="110">
        <v>1685.11</v>
      </c>
      <c r="X25" s="109">
        <v>13</v>
      </c>
      <c r="Y25" s="85">
        <v>5673214.8499999996</v>
      </c>
      <c r="Z25" s="85">
        <v>4254911.1100000003</v>
      </c>
      <c r="AA25" s="179">
        <f t="shared" si="2"/>
        <v>0.81026328163848249</v>
      </c>
      <c r="AB25" s="109">
        <v>7</v>
      </c>
      <c r="AC25" s="88">
        <v>10</v>
      </c>
      <c r="AD25" s="85">
        <v>1988722.1199999999</v>
      </c>
      <c r="AE25" s="85">
        <v>1491541.5899999999</v>
      </c>
      <c r="AF25" s="179">
        <f t="shared" si="3"/>
        <v>0.28403445908949487</v>
      </c>
      <c r="AG25" s="88">
        <v>1</v>
      </c>
      <c r="AH25" s="90">
        <v>38085.19</v>
      </c>
      <c r="AI25" s="109">
        <v>10</v>
      </c>
      <c r="AJ25" s="108">
        <v>2677351.69</v>
      </c>
      <c r="AK25" s="108">
        <v>2008013.75</v>
      </c>
      <c r="AL25" s="85">
        <v>2632802.96</v>
      </c>
      <c r="AM25" s="85">
        <v>1974602.21</v>
      </c>
      <c r="AN25" s="179">
        <f t="shared" si="4"/>
        <v>0.38238632306332221</v>
      </c>
      <c r="AO25" s="87">
        <v>5</v>
      </c>
      <c r="AP25" s="85">
        <v>1485631.68</v>
      </c>
      <c r="AQ25" s="85">
        <v>1114223.75</v>
      </c>
      <c r="AR25" s="179">
        <f t="shared" si="5"/>
        <v>0.21218177561931958</v>
      </c>
    </row>
    <row r="26" spans="1:44" s="70" customFormat="1" ht="59.25" customHeight="1" thickBot="1" x14ac:dyDescent="0.35">
      <c r="A26" s="150" t="s">
        <v>178</v>
      </c>
      <c r="B26" s="121">
        <f>SUM(B27+B28+B29+B33+B34+B35+B36+B37)</f>
        <v>962379158.29888034</v>
      </c>
      <c r="C26" s="131">
        <v>3100</v>
      </c>
      <c r="D26" s="132">
        <v>1384520730.3999999</v>
      </c>
      <c r="E26" s="132">
        <v>1038390547.6299999</v>
      </c>
      <c r="F26" s="180">
        <f t="shared" si="0"/>
        <v>1.4386437179783744</v>
      </c>
      <c r="G26" s="229">
        <v>2430</v>
      </c>
      <c r="H26" s="230">
        <v>800861626.10000002</v>
      </c>
      <c r="I26" s="230">
        <v>600646219.35000014</v>
      </c>
      <c r="J26" s="228">
        <f t="shared" si="1"/>
        <v>0.83216850572244128</v>
      </c>
      <c r="K26" s="229">
        <v>579</v>
      </c>
      <c r="L26" s="230">
        <v>532967158.62</v>
      </c>
      <c r="M26" s="230">
        <v>399725369.02000004</v>
      </c>
      <c r="N26" s="229">
        <v>2445</v>
      </c>
      <c r="O26" s="230">
        <v>779491481.54000008</v>
      </c>
      <c r="P26" s="230">
        <v>584618605.03000009</v>
      </c>
      <c r="Q26" s="228">
        <f t="shared" ref="Q26" si="7">O26/B26</f>
        <v>0.80996297022666619</v>
      </c>
      <c r="R26" s="229">
        <v>48</v>
      </c>
      <c r="S26" s="230">
        <v>37479923.869999997</v>
      </c>
      <c r="T26" s="230">
        <v>28109942.780000005</v>
      </c>
      <c r="U26" s="229">
        <v>115</v>
      </c>
      <c r="V26" s="230">
        <v>3115899.1600000006</v>
      </c>
      <c r="W26" s="230">
        <v>2336924.42</v>
      </c>
      <c r="X26" s="240">
        <v>2397</v>
      </c>
      <c r="Y26" s="132">
        <v>738895658.50999999</v>
      </c>
      <c r="Z26" s="132">
        <v>554171737.83000016</v>
      </c>
      <c r="AA26" s="180">
        <f t="shared" si="2"/>
        <v>0.76778019571421929</v>
      </c>
      <c r="AB26" s="131">
        <v>580</v>
      </c>
      <c r="AC26" s="131">
        <v>724</v>
      </c>
      <c r="AD26" s="132">
        <v>264874936.10000002</v>
      </c>
      <c r="AE26" s="132">
        <v>198656202.07000002</v>
      </c>
      <c r="AF26" s="180">
        <f t="shared" si="3"/>
        <v>0.27522929379330907</v>
      </c>
      <c r="AG26" s="131">
        <v>21</v>
      </c>
      <c r="AH26" s="132">
        <v>8482613.8399999999</v>
      </c>
      <c r="AI26" s="131">
        <v>2265</v>
      </c>
      <c r="AJ26" s="132">
        <v>577775118.87</v>
      </c>
      <c r="AK26" s="132">
        <v>433331330.18999994</v>
      </c>
      <c r="AL26" s="132">
        <v>217614878.47</v>
      </c>
      <c r="AM26" s="132">
        <v>163211158.10999998</v>
      </c>
      <c r="AN26" s="180">
        <f t="shared" si="4"/>
        <v>0.60036121302885059</v>
      </c>
      <c r="AO26" s="131">
        <v>2108</v>
      </c>
      <c r="AP26" s="132">
        <v>450743160.41000003</v>
      </c>
      <c r="AQ26" s="132">
        <v>338057361.63999999</v>
      </c>
      <c r="AR26" s="180">
        <f t="shared" si="5"/>
        <v>0.46836338518255338</v>
      </c>
    </row>
    <row r="27" spans="1:44" s="69" customFormat="1" x14ac:dyDescent="0.3">
      <c r="A27" s="155" t="s">
        <v>34</v>
      </c>
      <c r="B27" s="160">
        <v>93730532.153928012</v>
      </c>
      <c r="C27" s="193">
        <v>22</v>
      </c>
      <c r="D27" s="140">
        <v>142472057.74000001</v>
      </c>
      <c r="E27" s="140">
        <v>106854043.31</v>
      </c>
      <c r="F27" s="194">
        <f t="shared" si="0"/>
        <v>1.5200175915573244</v>
      </c>
      <c r="G27" s="141">
        <v>11</v>
      </c>
      <c r="H27" s="140">
        <v>62304943.490000002</v>
      </c>
      <c r="I27" s="140">
        <v>46728707.620000005</v>
      </c>
      <c r="J27" s="194">
        <f t="shared" si="1"/>
        <v>0.66472409852192393</v>
      </c>
      <c r="K27" s="141">
        <v>11</v>
      </c>
      <c r="L27" s="140">
        <v>80167114.25</v>
      </c>
      <c r="M27" s="142">
        <v>60125335.689999998</v>
      </c>
      <c r="N27" s="141">
        <v>11</v>
      </c>
      <c r="O27" s="140">
        <v>60117504.020000003</v>
      </c>
      <c r="P27" s="140">
        <v>45088127.980000004</v>
      </c>
      <c r="Q27" s="194">
        <f t="shared" ref="Q27:Q58" si="8">O27/$B27</f>
        <v>0.6413865646390724</v>
      </c>
      <c r="R27" s="141">
        <v>0</v>
      </c>
      <c r="S27" s="140">
        <v>0</v>
      </c>
      <c r="T27" s="142">
        <v>0</v>
      </c>
      <c r="U27" s="141">
        <v>8</v>
      </c>
      <c r="V27" s="140">
        <v>50730.53</v>
      </c>
      <c r="W27" s="142">
        <v>38047.9</v>
      </c>
      <c r="X27" s="135">
        <v>11</v>
      </c>
      <c r="Y27" s="134">
        <v>60066773.490000002</v>
      </c>
      <c r="Z27" s="134">
        <v>45050080.079999998</v>
      </c>
      <c r="AA27" s="179">
        <f t="shared" si="2"/>
        <v>0.64084532659385685</v>
      </c>
      <c r="AB27" s="135">
        <v>9</v>
      </c>
      <c r="AC27" s="137">
        <v>17</v>
      </c>
      <c r="AD27" s="134">
        <v>28470024.870000001</v>
      </c>
      <c r="AE27" s="134">
        <v>21352518.66</v>
      </c>
      <c r="AF27" s="179">
        <f t="shared" si="3"/>
        <v>0.30374333971821893</v>
      </c>
      <c r="AG27" s="137">
        <v>1</v>
      </c>
      <c r="AH27" s="136">
        <v>1476646.26</v>
      </c>
      <c r="AI27" s="141">
        <v>10</v>
      </c>
      <c r="AJ27" s="140">
        <v>34879279.170000002</v>
      </c>
      <c r="AK27" s="140">
        <v>26159459.23</v>
      </c>
      <c r="AL27" s="134">
        <v>34305003.369999997</v>
      </c>
      <c r="AM27" s="134">
        <v>25728752.41</v>
      </c>
      <c r="AN27" s="179">
        <f t="shared" si="4"/>
        <v>0.37212291841808665</v>
      </c>
      <c r="AO27" s="135">
        <v>3</v>
      </c>
      <c r="AP27" s="134">
        <v>12004046.48</v>
      </c>
      <c r="AQ27" s="134">
        <v>9003034.790000001</v>
      </c>
      <c r="AR27" s="179">
        <f t="shared" si="5"/>
        <v>0.1280697570380426</v>
      </c>
    </row>
    <row r="28" spans="1:44" s="62" customFormat="1" x14ac:dyDescent="0.35">
      <c r="A28" s="152" t="s">
        <v>35</v>
      </c>
      <c r="B28" s="161">
        <v>18713032.288958665</v>
      </c>
      <c r="C28" s="63">
        <v>34</v>
      </c>
      <c r="D28" s="108">
        <v>17356707.68</v>
      </c>
      <c r="E28" s="108">
        <v>13017530.760000002</v>
      </c>
      <c r="F28" s="194">
        <f t="shared" si="0"/>
        <v>0.9275197847139427</v>
      </c>
      <c r="G28" s="104">
        <v>12</v>
      </c>
      <c r="H28" s="108">
        <v>8876041.6500000004</v>
      </c>
      <c r="I28" s="108">
        <v>6657031.2400000002</v>
      </c>
      <c r="J28" s="194">
        <f t="shared" si="1"/>
        <v>0.47432407067651838</v>
      </c>
      <c r="K28" s="104">
        <v>22</v>
      </c>
      <c r="L28" s="108">
        <v>8480666.0300000012</v>
      </c>
      <c r="M28" s="105">
        <v>6360499.5200000005</v>
      </c>
      <c r="N28" s="104">
        <v>12</v>
      </c>
      <c r="O28" s="108">
        <v>8485207.120000001</v>
      </c>
      <c r="P28" s="108">
        <v>6363905.3300000001</v>
      </c>
      <c r="Q28" s="194">
        <f t="shared" si="8"/>
        <v>0.45343838395483166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8485207.120000001</v>
      </c>
      <c r="Z28" s="85">
        <v>6363905.3300000001</v>
      </c>
      <c r="AA28" s="179">
        <f t="shared" si="2"/>
        <v>0.45343838395483166</v>
      </c>
      <c r="AB28" s="66">
        <v>8</v>
      </c>
      <c r="AC28" s="88">
        <v>13</v>
      </c>
      <c r="AD28" s="85">
        <v>4491102.43</v>
      </c>
      <c r="AE28" s="85">
        <v>3368326.8200000003</v>
      </c>
      <c r="AF28" s="179">
        <f t="shared" si="3"/>
        <v>0.23999864696700732</v>
      </c>
      <c r="AG28" s="88">
        <v>0</v>
      </c>
      <c r="AH28" s="65">
        <v>0</v>
      </c>
      <c r="AI28" s="104">
        <v>11</v>
      </c>
      <c r="AJ28" s="108">
        <v>4463246.03</v>
      </c>
      <c r="AK28" s="108">
        <v>3347434.47</v>
      </c>
      <c r="AL28" s="85">
        <v>3531075.48</v>
      </c>
      <c r="AM28" s="85">
        <v>2648306.58</v>
      </c>
      <c r="AN28" s="179">
        <f t="shared" si="4"/>
        <v>0.23851003734084666</v>
      </c>
      <c r="AO28" s="66">
        <v>8</v>
      </c>
      <c r="AP28" s="85">
        <v>2700352.29</v>
      </c>
      <c r="AQ28" s="85">
        <v>2025264.17</v>
      </c>
      <c r="AR28" s="179">
        <f t="shared" si="5"/>
        <v>0.14430329880814138</v>
      </c>
    </row>
    <row r="29" spans="1:44" s="62" customFormat="1" ht="39" customHeight="1" x14ac:dyDescent="0.35">
      <c r="A29" s="152" t="s">
        <v>36</v>
      </c>
      <c r="B29" s="161">
        <v>554890505.84146571</v>
      </c>
      <c r="C29" s="176">
        <v>1299</v>
      </c>
      <c r="D29" s="231">
        <v>926376371.26999998</v>
      </c>
      <c r="E29" s="231">
        <v>694782278.3499999</v>
      </c>
      <c r="F29" s="179">
        <f t="shared" si="0"/>
        <v>1.6694759804282346</v>
      </c>
      <c r="G29" s="176">
        <v>782</v>
      </c>
      <c r="H29" s="231">
        <v>446353428.66999996</v>
      </c>
      <c r="I29" s="231">
        <v>334765071.37000006</v>
      </c>
      <c r="J29" s="179">
        <f t="shared" si="1"/>
        <v>0.80439910932180336</v>
      </c>
      <c r="K29" s="176">
        <v>437</v>
      </c>
      <c r="L29" s="231">
        <v>430568965.56999993</v>
      </c>
      <c r="M29" s="231">
        <v>322926724.20999998</v>
      </c>
      <c r="N29" s="114">
        <v>786</v>
      </c>
      <c r="O29" s="231">
        <v>434945714.76999998</v>
      </c>
      <c r="P29" s="231">
        <v>326209284.29000002</v>
      </c>
      <c r="Q29" s="179">
        <f t="shared" si="8"/>
        <v>0.78384061394315074</v>
      </c>
      <c r="R29" s="176">
        <v>37</v>
      </c>
      <c r="S29" s="231">
        <v>36429265.749999993</v>
      </c>
      <c r="T29" s="177">
        <v>27321949.220000003</v>
      </c>
      <c r="U29" s="114">
        <v>103</v>
      </c>
      <c r="V29" s="231">
        <v>3013237.3900000006</v>
      </c>
      <c r="W29" s="231">
        <v>2259928.09</v>
      </c>
      <c r="X29" s="87">
        <v>749</v>
      </c>
      <c r="Y29" s="91">
        <v>395503211.63</v>
      </c>
      <c r="Z29" s="91">
        <v>296627406.98000002</v>
      </c>
      <c r="AA29" s="179">
        <f t="shared" si="2"/>
        <v>0.71275901725915769</v>
      </c>
      <c r="AB29" s="109">
        <v>555</v>
      </c>
      <c r="AC29" s="88">
        <v>675</v>
      </c>
      <c r="AD29" s="91">
        <v>227219439.87</v>
      </c>
      <c r="AE29" s="91">
        <v>170414579.90000004</v>
      </c>
      <c r="AF29" s="179">
        <f t="shared" si="3"/>
        <v>0.40948518217198954</v>
      </c>
      <c r="AG29" s="87">
        <v>20</v>
      </c>
      <c r="AH29" s="65">
        <v>7005967.5799999991</v>
      </c>
      <c r="AI29" s="109">
        <v>609</v>
      </c>
      <c r="AJ29" s="213">
        <v>264219606.49000001</v>
      </c>
      <c r="AK29" s="213">
        <v>198164703.19</v>
      </c>
      <c r="AL29" s="91">
        <v>175041893.09999999</v>
      </c>
      <c r="AM29" s="91">
        <v>131281419.3</v>
      </c>
      <c r="AN29" s="179">
        <f t="shared" si="4"/>
        <v>0.47616530416090508</v>
      </c>
      <c r="AO29" s="109">
        <v>465</v>
      </c>
      <c r="AP29" s="213">
        <v>164374860.63</v>
      </c>
      <c r="AQ29" s="213">
        <v>123281143.97</v>
      </c>
      <c r="AR29" s="179">
        <f t="shared" si="5"/>
        <v>0.29622936218873153</v>
      </c>
    </row>
    <row r="30" spans="1:44" s="120" customFormat="1" ht="35.25" customHeight="1" outlineLevel="1" x14ac:dyDescent="0.35">
      <c r="A30" s="153" t="s">
        <v>37</v>
      </c>
      <c r="B30" s="162">
        <v>320087448.67000985</v>
      </c>
      <c r="C30" s="174">
        <v>931</v>
      </c>
      <c r="D30" s="175">
        <v>558036789.43000007</v>
      </c>
      <c r="E30" s="175">
        <v>418527592.02000004</v>
      </c>
      <c r="F30" s="179">
        <f t="shared" si="0"/>
        <v>1.7433885388155319</v>
      </c>
      <c r="G30" s="176">
        <v>568</v>
      </c>
      <c r="H30" s="175">
        <v>293984215.97000003</v>
      </c>
      <c r="I30" s="175">
        <v>220488161.87</v>
      </c>
      <c r="J30" s="179">
        <f t="shared" si="1"/>
        <v>0.9184496836459195</v>
      </c>
      <c r="K30" s="176">
        <v>301</v>
      </c>
      <c r="L30" s="175">
        <v>232407571.58999997</v>
      </c>
      <c r="M30" s="177">
        <v>174305678.73999998</v>
      </c>
      <c r="N30" s="176">
        <v>566</v>
      </c>
      <c r="O30" s="175">
        <v>286004488.52999997</v>
      </c>
      <c r="P30" s="175">
        <v>214503364.97000003</v>
      </c>
      <c r="Q30" s="179">
        <f t="shared" si="8"/>
        <v>0.89351984814891228</v>
      </c>
      <c r="R30" s="176">
        <v>26</v>
      </c>
      <c r="S30" s="175">
        <v>20100386.959999997</v>
      </c>
      <c r="T30" s="177">
        <v>15075290.139999999</v>
      </c>
      <c r="U30" s="176">
        <v>87</v>
      </c>
      <c r="V30" s="175">
        <v>2577005.16</v>
      </c>
      <c r="W30" s="177">
        <v>1932753.9299999997</v>
      </c>
      <c r="X30" s="66">
        <v>540</v>
      </c>
      <c r="Y30" s="64">
        <v>263327096.40999997</v>
      </c>
      <c r="Z30" s="64">
        <v>197495320.90000004</v>
      </c>
      <c r="AA30" s="179">
        <f t="shared" si="2"/>
        <v>0.82267235876991152</v>
      </c>
      <c r="AB30" s="104">
        <v>409</v>
      </c>
      <c r="AC30" s="67">
        <v>514</v>
      </c>
      <c r="AD30" s="64">
        <v>179981083.04000002</v>
      </c>
      <c r="AE30" s="64">
        <v>134985812.28999999</v>
      </c>
      <c r="AF30" s="179">
        <f t="shared" si="3"/>
        <v>0.56228722428147837</v>
      </c>
      <c r="AG30" s="67">
        <v>18</v>
      </c>
      <c r="AH30" s="65">
        <v>6903967.5799999991</v>
      </c>
      <c r="AI30" s="104">
        <v>450</v>
      </c>
      <c r="AJ30" s="103">
        <v>190646497.37</v>
      </c>
      <c r="AK30" s="103">
        <v>142984871.59</v>
      </c>
      <c r="AL30" s="64">
        <v>112557817.22</v>
      </c>
      <c r="AM30" s="64">
        <v>84418362.510000005</v>
      </c>
      <c r="AN30" s="179">
        <f t="shared" si="4"/>
        <v>0.5956075383841265</v>
      </c>
      <c r="AO30" s="104">
        <v>355</v>
      </c>
      <c r="AP30" s="103">
        <v>139352567.97</v>
      </c>
      <c r="AQ30" s="103">
        <v>104514424.63999999</v>
      </c>
      <c r="AR30" s="179">
        <f t="shared" si="5"/>
        <v>0.4353578015914763</v>
      </c>
    </row>
    <row r="31" spans="1:44" s="120" customFormat="1" outlineLevel="1" x14ac:dyDescent="0.35">
      <c r="A31" s="153" t="s">
        <v>38</v>
      </c>
      <c r="B31" s="162">
        <v>48752870.615158811</v>
      </c>
      <c r="C31" s="174">
        <v>252</v>
      </c>
      <c r="D31" s="175">
        <v>55423097.509999998</v>
      </c>
      <c r="E31" s="175">
        <v>41567323.129999995</v>
      </c>
      <c r="F31" s="179">
        <f t="shared" si="0"/>
        <v>1.1368171106783445</v>
      </c>
      <c r="G31" s="176">
        <v>163</v>
      </c>
      <c r="H31" s="175">
        <v>32029986.229999997</v>
      </c>
      <c r="I31" s="175">
        <v>24022489.68</v>
      </c>
      <c r="J31" s="179">
        <f t="shared" si="1"/>
        <v>0.65698667228921814</v>
      </c>
      <c r="K31" s="176">
        <v>77</v>
      </c>
      <c r="L31" s="175">
        <v>21606959.609999999</v>
      </c>
      <c r="M31" s="177">
        <v>16205219.699999999</v>
      </c>
      <c r="N31" s="176">
        <v>167</v>
      </c>
      <c r="O31" s="175">
        <v>25470071.060000002</v>
      </c>
      <c r="P31" s="175">
        <v>19102553.060000002</v>
      </c>
      <c r="Q31" s="179">
        <f t="shared" si="8"/>
        <v>0.52243223298692387</v>
      </c>
      <c r="R31" s="176">
        <v>5</v>
      </c>
      <c r="S31" s="175">
        <v>331837.5</v>
      </c>
      <c r="T31" s="177">
        <v>248878.12</v>
      </c>
      <c r="U31" s="176">
        <v>12</v>
      </c>
      <c r="V31" s="175">
        <v>143161.31</v>
      </c>
      <c r="W31" s="177">
        <v>107370.98</v>
      </c>
      <c r="X31" s="66">
        <v>162</v>
      </c>
      <c r="Y31" s="64">
        <v>24995072.25</v>
      </c>
      <c r="Z31" s="64">
        <v>18746303.960000001</v>
      </c>
      <c r="AA31" s="179">
        <f t="shared" si="2"/>
        <v>0.51268924136393812</v>
      </c>
      <c r="AB31" s="104">
        <v>113</v>
      </c>
      <c r="AC31" s="67">
        <v>118</v>
      </c>
      <c r="AD31" s="64">
        <v>14428823.899999999</v>
      </c>
      <c r="AE31" s="64">
        <v>10821617.91</v>
      </c>
      <c r="AF31" s="179">
        <f t="shared" si="3"/>
        <v>0.29595844753218736</v>
      </c>
      <c r="AG31" s="67">
        <v>1</v>
      </c>
      <c r="AH31" s="65">
        <v>65000</v>
      </c>
      <c r="AI31" s="104">
        <v>114</v>
      </c>
      <c r="AJ31" s="103">
        <v>16468830.119999999</v>
      </c>
      <c r="AK31" s="103">
        <v>12351622.470000001</v>
      </c>
      <c r="AL31" s="64">
        <v>12246540.550000001</v>
      </c>
      <c r="AM31" s="64">
        <v>9184905.3399999999</v>
      </c>
      <c r="AN31" s="179">
        <f t="shared" si="4"/>
        <v>0.33780226501943289</v>
      </c>
      <c r="AO31" s="104">
        <v>83</v>
      </c>
      <c r="AP31" s="103">
        <v>10246521.15</v>
      </c>
      <c r="AQ31" s="103">
        <v>7684890.8000000007</v>
      </c>
      <c r="AR31" s="179">
        <f t="shared" si="5"/>
        <v>0.21017267333616316</v>
      </c>
    </row>
    <row r="32" spans="1:44" s="120" customFormat="1" outlineLevel="1" x14ac:dyDescent="0.35">
      <c r="A32" s="153" t="s">
        <v>39</v>
      </c>
      <c r="B32" s="162">
        <v>186050186.556297</v>
      </c>
      <c r="C32" s="174">
        <v>116</v>
      </c>
      <c r="D32" s="175">
        <v>312916484.33000004</v>
      </c>
      <c r="E32" s="175">
        <v>234687363.19999999</v>
      </c>
      <c r="F32" s="179">
        <f t="shared" si="0"/>
        <v>1.6818928812807963</v>
      </c>
      <c r="G32" s="176">
        <v>51</v>
      </c>
      <c r="H32" s="175">
        <v>120339226.47</v>
      </c>
      <c r="I32" s="175">
        <v>90254419.819999993</v>
      </c>
      <c r="J32" s="179">
        <f t="shared" si="1"/>
        <v>0.64681056599524833</v>
      </c>
      <c r="K32" s="176">
        <v>59</v>
      </c>
      <c r="L32" s="175">
        <v>176554434.37</v>
      </c>
      <c r="M32" s="177">
        <v>132415825.77000001</v>
      </c>
      <c r="N32" s="176">
        <v>53</v>
      </c>
      <c r="O32" s="175">
        <v>123471155.17999999</v>
      </c>
      <c r="P32" s="175">
        <v>92603366.260000005</v>
      </c>
      <c r="Q32" s="179">
        <f t="shared" si="8"/>
        <v>0.66364435029813207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47</v>
      </c>
      <c r="Y32" s="64">
        <v>107181042.97</v>
      </c>
      <c r="Z32" s="64">
        <v>80385782.120000005</v>
      </c>
      <c r="AA32" s="179">
        <f t="shared" si="2"/>
        <v>0.57608672667236505</v>
      </c>
      <c r="AB32" s="104">
        <v>33</v>
      </c>
      <c r="AC32" s="67">
        <v>43</v>
      </c>
      <c r="AD32" s="64">
        <v>32809532.93</v>
      </c>
      <c r="AE32" s="64">
        <v>24607149.699999999</v>
      </c>
      <c r="AF32" s="179">
        <f t="shared" si="3"/>
        <v>0.17634775614735623</v>
      </c>
      <c r="AG32" s="67">
        <v>1</v>
      </c>
      <c r="AH32" s="65">
        <v>37000</v>
      </c>
      <c r="AI32" s="104">
        <v>45</v>
      </c>
      <c r="AJ32" s="103">
        <v>57104279</v>
      </c>
      <c r="AK32" s="103">
        <v>42828209.130000003</v>
      </c>
      <c r="AL32" s="64">
        <v>50237535.329999998</v>
      </c>
      <c r="AM32" s="64">
        <v>37678151.450000003</v>
      </c>
      <c r="AN32" s="179">
        <f t="shared" si="4"/>
        <v>0.30692943692760444</v>
      </c>
      <c r="AO32" s="104">
        <v>27</v>
      </c>
      <c r="AP32" s="103">
        <v>14775771.51</v>
      </c>
      <c r="AQ32" s="103">
        <v>11081828.530000001</v>
      </c>
      <c r="AR32" s="179">
        <f t="shared" si="5"/>
        <v>7.9418203139124469E-2</v>
      </c>
    </row>
    <row r="33" spans="1:44" s="62" customFormat="1" x14ac:dyDescent="0.35">
      <c r="A33" s="152" t="s">
        <v>40</v>
      </c>
      <c r="B33" s="161">
        <v>0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3">
        <v>0</v>
      </c>
      <c r="AR33" s="179">
        <v>0</v>
      </c>
    </row>
    <row r="34" spans="1:44" x14ac:dyDescent="0.3">
      <c r="A34" s="152" t="s">
        <v>41</v>
      </c>
      <c r="B34" s="161">
        <v>222691551.36426133</v>
      </c>
      <c r="C34" s="174">
        <v>967</v>
      </c>
      <c r="D34" s="175">
        <v>221662935.52000001</v>
      </c>
      <c r="E34" s="175">
        <v>166247201.62000003</v>
      </c>
      <c r="F34" s="179">
        <f t="shared" si="0"/>
        <v>0.9953809839755493</v>
      </c>
      <c r="G34" s="176">
        <v>903</v>
      </c>
      <c r="H34" s="175">
        <v>216123448.51999995</v>
      </c>
      <c r="I34" s="175">
        <v>162092586.36000001</v>
      </c>
      <c r="J34" s="179">
        <f t="shared" si="1"/>
        <v>0.97050582833509569</v>
      </c>
      <c r="K34" s="176">
        <v>55</v>
      </c>
      <c r="L34" s="175">
        <v>4388073.3499999996</v>
      </c>
      <c r="M34" s="177">
        <v>3291055.02</v>
      </c>
      <c r="N34" s="176">
        <v>912</v>
      </c>
      <c r="O34" s="175">
        <v>210198815.06</v>
      </c>
      <c r="P34" s="175">
        <v>157649107.98999998</v>
      </c>
      <c r="Q34" s="179">
        <f t="shared" si="8"/>
        <v>0.94390116630950816</v>
      </c>
      <c r="R34" s="176">
        <v>9</v>
      </c>
      <c r="S34" s="175">
        <v>964103.11999999988</v>
      </c>
      <c r="T34" s="177">
        <v>723077.31</v>
      </c>
      <c r="U34" s="176">
        <v>3</v>
      </c>
      <c r="V34" s="175">
        <v>4012.0999999999995</v>
      </c>
      <c r="W34" s="177">
        <v>3009.07</v>
      </c>
      <c r="X34" s="66">
        <v>903</v>
      </c>
      <c r="Y34" s="64">
        <v>209230699.83999997</v>
      </c>
      <c r="Z34" s="64">
        <v>156923021.60999995</v>
      </c>
      <c r="AA34" s="179">
        <f t="shared" si="2"/>
        <v>0.93955382931324971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</v>
      </c>
      <c r="AL34" s="64">
        <v>0</v>
      </c>
      <c r="AM34" s="64">
        <v>0</v>
      </c>
      <c r="AN34" s="179">
        <f t="shared" si="4"/>
        <v>0.9438856899702448</v>
      </c>
      <c r="AO34" s="104">
        <v>912</v>
      </c>
      <c r="AP34" s="103">
        <v>210195368.61000001</v>
      </c>
      <c r="AQ34" s="103">
        <v>157646523.12000003</v>
      </c>
      <c r="AR34" s="179">
        <f t="shared" si="5"/>
        <v>0.9438856899702448</v>
      </c>
    </row>
    <row r="35" spans="1:44" x14ac:dyDescent="0.3">
      <c r="A35" s="152" t="s">
        <v>42</v>
      </c>
      <c r="B35" s="161">
        <v>8656268.4842586666</v>
      </c>
      <c r="C35" s="174">
        <v>24</v>
      </c>
      <c r="D35" s="175">
        <v>12327574.620000001</v>
      </c>
      <c r="E35" s="175">
        <v>9245680.9799999986</v>
      </c>
      <c r="F35" s="179">
        <f t="shared" si="0"/>
        <v>1.4241211028074703</v>
      </c>
      <c r="G35" s="176">
        <v>11</v>
      </c>
      <c r="H35" s="175">
        <v>7747782.1900000004</v>
      </c>
      <c r="I35" s="175">
        <v>5810836.6499999994</v>
      </c>
      <c r="J35" s="179">
        <f t="shared" si="1"/>
        <v>0.89504873885199621</v>
      </c>
      <c r="K35" s="176">
        <v>12</v>
      </c>
      <c r="L35" s="175">
        <v>4504822.43</v>
      </c>
      <c r="M35" s="177">
        <v>3378616.83</v>
      </c>
      <c r="N35" s="176">
        <v>12</v>
      </c>
      <c r="O35" s="175">
        <v>7583029.4099999992</v>
      </c>
      <c r="P35" s="175">
        <v>5687272.0300000003</v>
      </c>
      <c r="Q35" s="179">
        <f t="shared" si="8"/>
        <v>0.87601596736395815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7460140.2699999986</v>
      </c>
      <c r="Z35" s="64">
        <v>5595105.1699999999</v>
      </c>
      <c r="AA35" s="179">
        <f t="shared" si="2"/>
        <v>0.86181941832860032</v>
      </c>
      <c r="AB35" s="66">
        <v>8</v>
      </c>
      <c r="AC35" s="67">
        <v>19</v>
      </c>
      <c r="AD35" s="64">
        <v>4694368.9300000006</v>
      </c>
      <c r="AE35" s="64">
        <v>3520776.69</v>
      </c>
      <c r="AF35" s="179">
        <f t="shared" si="3"/>
        <v>0.54230861005948017</v>
      </c>
      <c r="AG35" s="67">
        <v>0</v>
      </c>
      <c r="AH35" s="65">
        <v>0</v>
      </c>
      <c r="AI35" s="104">
        <v>11</v>
      </c>
      <c r="AJ35" s="103">
        <v>5856407.4100000001</v>
      </c>
      <c r="AK35" s="103">
        <v>4392305.46</v>
      </c>
      <c r="AL35" s="64">
        <v>4736906.5199999996</v>
      </c>
      <c r="AM35" s="64">
        <v>3552679.82</v>
      </c>
      <c r="AN35" s="179">
        <f t="shared" si="4"/>
        <v>0.67655103589379373</v>
      </c>
      <c r="AO35" s="104">
        <v>8</v>
      </c>
      <c r="AP35" s="103">
        <v>3307321.2399999998</v>
      </c>
      <c r="AQ35" s="103">
        <v>2480490.87</v>
      </c>
      <c r="AR35" s="179">
        <f t="shared" si="5"/>
        <v>0.38207239597689568</v>
      </c>
    </row>
    <row r="36" spans="1:44" x14ac:dyDescent="0.3">
      <c r="A36" s="154" t="s">
        <v>43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</row>
    <row r="37" spans="1:44" ht="14" thickBot="1" x14ac:dyDescent="0.35">
      <c r="A37" s="154" t="s">
        <v>222</v>
      </c>
      <c r="B37" s="163">
        <v>63697268.166007996</v>
      </c>
      <c r="C37" s="112">
        <v>754</v>
      </c>
      <c r="D37" s="113">
        <v>64325083.569999993</v>
      </c>
      <c r="E37" s="113">
        <v>48243812.609999999</v>
      </c>
      <c r="F37" s="179">
        <f t="shared" si="0"/>
        <v>1.0098562375132916</v>
      </c>
      <c r="G37" s="114">
        <v>711</v>
      </c>
      <c r="H37" s="113">
        <v>59455981.579999991</v>
      </c>
      <c r="I37" s="113">
        <v>44591986.109999999</v>
      </c>
      <c r="J37" s="179">
        <v>0</v>
      </c>
      <c r="K37" s="114">
        <v>42</v>
      </c>
      <c r="L37" s="113">
        <v>4857516.99</v>
      </c>
      <c r="M37" s="115">
        <v>3643137.75</v>
      </c>
      <c r="N37" s="114">
        <v>712</v>
      </c>
      <c r="O37" s="113">
        <v>58161211.159999996</v>
      </c>
      <c r="P37" s="113">
        <v>43620907.410000004</v>
      </c>
      <c r="Q37" s="179">
        <f t="shared" si="8"/>
        <v>0.9130879994479526</v>
      </c>
      <c r="R37" s="114">
        <v>1</v>
      </c>
      <c r="S37" s="113">
        <v>11585</v>
      </c>
      <c r="T37" s="115">
        <v>8688.75</v>
      </c>
      <c r="U37" s="114">
        <v>0</v>
      </c>
      <c r="V37" s="113">
        <v>0</v>
      </c>
      <c r="W37" s="115">
        <v>0</v>
      </c>
      <c r="X37" s="87">
        <v>711</v>
      </c>
      <c r="Y37" s="85">
        <v>58149626.159999996</v>
      </c>
      <c r="Z37" s="85">
        <v>43612218.660000004</v>
      </c>
      <c r="AA37" s="179">
        <f t="shared" si="2"/>
        <v>0.91290612351616529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43620904.719999999</v>
      </c>
      <c r="AL37" s="85">
        <v>0</v>
      </c>
      <c r="AM37" s="85">
        <v>0</v>
      </c>
      <c r="AN37" s="179">
        <f t="shared" si="4"/>
        <v>0.9130879994479526</v>
      </c>
      <c r="AO37" s="87">
        <v>712</v>
      </c>
      <c r="AP37" s="85">
        <v>58161211.159999996</v>
      </c>
      <c r="AQ37" s="85">
        <v>43620904.719999991</v>
      </c>
      <c r="AR37" s="179">
        <f t="shared" si="5"/>
        <v>0.9130879994479526</v>
      </c>
    </row>
    <row r="38" spans="1:44" s="70" customFormat="1" ht="27.5" thickBot="1" x14ac:dyDescent="0.35">
      <c r="A38" s="150" t="s">
        <v>179</v>
      </c>
      <c r="B38" s="121">
        <f>B39+B42</f>
        <v>135846709.95110151</v>
      </c>
      <c r="C38" s="131">
        <v>64</v>
      </c>
      <c r="D38" s="132">
        <v>126222214.53</v>
      </c>
      <c r="E38" s="132">
        <v>99883024.260000005</v>
      </c>
      <c r="F38" s="180">
        <f t="shared" si="0"/>
        <v>0.92915179598706599</v>
      </c>
      <c r="G38" s="229">
        <v>64</v>
      </c>
      <c r="H38" s="230">
        <v>126222214.53</v>
      </c>
      <c r="I38" s="230">
        <v>99883024.25999999</v>
      </c>
      <c r="J38" s="228">
        <f t="shared" si="1"/>
        <v>0.92915179598706599</v>
      </c>
      <c r="K38" s="229">
        <v>4</v>
      </c>
      <c r="L38" s="230">
        <v>1559500</v>
      </c>
      <c r="M38" s="230">
        <v>1403550</v>
      </c>
      <c r="N38" s="229">
        <v>60</v>
      </c>
      <c r="O38" s="230">
        <v>122614069.83</v>
      </c>
      <c r="P38" s="230">
        <v>96764312.789999992</v>
      </c>
      <c r="Q38" s="228">
        <f t="shared" ref="Q38" si="9">O38/B38</f>
        <v>0.90259138314159648</v>
      </c>
      <c r="R38" s="229">
        <v>1</v>
      </c>
      <c r="S38" s="230">
        <v>960000</v>
      </c>
      <c r="T38" s="230">
        <v>672000</v>
      </c>
      <c r="U38" s="229">
        <v>6</v>
      </c>
      <c r="V38" s="230">
        <v>1326988.49</v>
      </c>
      <c r="W38" s="230">
        <v>1123911.9100000001</v>
      </c>
      <c r="X38" s="131">
        <v>59</v>
      </c>
      <c r="Y38" s="132">
        <v>120327081.34</v>
      </c>
      <c r="Z38" s="132">
        <v>94968400.879999995</v>
      </c>
      <c r="AA38" s="180">
        <f t="shared" si="2"/>
        <v>0.88575631594841087</v>
      </c>
      <c r="AB38" s="131">
        <v>58</v>
      </c>
      <c r="AC38" s="131">
        <v>145</v>
      </c>
      <c r="AD38" s="132">
        <v>61844104.25</v>
      </c>
      <c r="AE38" s="132">
        <v>51970224.559999995</v>
      </c>
      <c r="AF38" s="180">
        <f t="shared" si="3"/>
        <v>0.45524918691266791</v>
      </c>
      <c r="AG38" s="131">
        <v>1</v>
      </c>
      <c r="AH38" s="132">
        <v>139922.82999999999</v>
      </c>
      <c r="AI38" s="131">
        <v>52</v>
      </c>
      <c r="AJ38" s="132">
        <v>63785303.75</v>
      </c>
      <c r="AK38" s="132">
        <v>53565120.590000004</v>
      </c>
      <c r="AL38" s="132">
        <v>7150000</v>
      </c>
      <c r="AM38" s="132">
        <v>5720000</v>
      </c>
      <c r="AN38" s="180">
        <f t="shared" si="4"/>
        <v>0.46953881895969168</v>
      </c>
      <c r="AO38" s="131">
        <v>51</v>
      </c>
      <c r="AP38" s="132">
        <v>60555595.390000001</v>
      </c>
      <c r="AQ38" s="132">
        <v>50981353.899999999</v>
      </c>
      <c r="AR38" s="180">
        <f t="shared" si="5"/>
        <v>0.44576416618258324</v>
      </c>
    </row>
    <row r="39" spans="1:44" s="69" customFormat="1" x14ac:dyDescent="0.3">
      <c r="A39" s="155" t="s">
        <v>45</v>
      </c>
      <c r="B39" s="160">
        <v>94526590.719698161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0.88236046296567761</v>
      </c>
      <c r="G39" s="141">
        <v>60</v>
      </c>
      <c r="H39" s="237">
        <v>83406526.349999994</v>
      </c>
      <c r="I39" s="237">
        <v>65630473.719999991</v>
      </c>
      <c r="J39" s="194">
        <f t="shared" si="1"/>
        <v>0.88236046296567761</v>
      </c>
      <c r="K39" s="141">
        <v>4</v>
      </c>
      <c r="L39" s="140">
        <v>1559500</v>
      </c>
      <c r="M39" s="142">
        <v>1403550</v>
      </c>
      <c r="N39" s="141">
        <v>56</v>
      </c>
      <c r="O39" s="237">
        <v>81080229.590000004</v>
      </c>
      <c r="P39" s="237">
        <v>63537240.609999992</v>
      </c>
      <c r="Q39" s="194">
        <f t="shared" si="8"/>
        <v>0.85775049086906185</v>
      </c>
      <c r="R39" s="141">
        <v>1</v>
      </c>
      <c r="S39" s="140">
        <v>960000</v>
      </c>
      <c r="T39" s="142">
        <v>672000</v>
      </c>
      <c r="U39" s="141">
        <v>5</v>
      </c>
      <c r="V39" s="140">
        <v>623211.13</v>
      </c>
      <c r="W39" s="142">
        <v>560890.02</v>
      </c>
      <c r="X39" s="141">
        <v>55</v>
      </c>
      <c r="Y39" s="139">
        <v>79497018.460000008</v>
      </c>
      <c r="Z39" s="139">
        <v>62304350.589999996</v>
      </c>
      <c r="AA39" s="179">
        <f t="shared" si="2"/>
        <v>0.8410016467824839</v>
      </c>
      <c r="AB39" s="135">
        <v>55</v>
      </c>
      <c r="AC39" s="135">
        <v>139</v>
      </c>
      <c r="AD39" s="139">
        <v>30879011.59</v>
      </c>
      <c r="AE39" s="139">
        <v>27198150.430000003</v>
      </c>
      <c r="AF39" s="179">
        <f t="shared" si="3"/>
        <v>0.32667010790187317</v>
      </c>
      <c r="AG39" s="137">
        <v>1</v>
      </c>
      <c r="AH39" s="136">
        <v>139922.82999999999</v>
      </c>
      <c r="AI39" s="135">
        <v>48</v>
      </c>
      <c r="AJ39" s="139">
        <v>25394377.32</v>
      </c>
      <c r="AK39" s="139">
        <v>22852379.469999999</v>
      </c>
      <c r="AL39" s="139">
        <v>0</v>
      </c>
      <c r="AM39" s="139">
        <v>0</v>
      </c>
      <c r="AN39" s="179">
        <f t="shared" si="4"/>
        <v>0.26864797647576777</v>
      </c>
      <c r="AO39" s="135">
        <v>48</v>
      </c>
      <c r="AP39" s="139">
        <v>25394377.32</v>
      </c>
      <c r="AQ39" s="139">
        <v>22852379.469999999</v>
      </c>
      <c r="AR39" s="179">
        <f t="shared" si="5"/>
        <v>0.26864797647576777</v>
      </c>
    </row>
    <row r="40" spans="1:44" s="118" customFormat="1" ht="37.5" customHeight="1" outlineLevel="1" x14ac:dyDescent="0.3">
      <c r="A40" s="156" t="s">
        <v>46</v>
      </c>
      <c r="B40" s="162">
        <v>40938073.393657334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0.88498366793228611</v>
      </c>
      <c r="G40" s="104">
        <v>56</v>
      </c>
      <c r="H40" s="103">
        <v>36229526.349999994</v>
      </c>
      <c r="I40" s="103">
        <v>32606573.719999995</v>
      </c>
      <c r="J40" s="194">
        <f t="shared" si="1"/>
        <v>0.884983667932286</v>
      </c>
      <c r="K40" s="104">
        <v>4</v>
      </c>
      <c r="L40" s="103">
        <v>1559500</v>
      </c>
      <c r="M40" s="105">
        <v>1403550</v>
      </c>
      <c r="N40" s="104">
        <v>52</v>
      </c>
      <c r="O40" s="103">
        <v>33905399.590000004</v>
      </c>
      <c r="P40" s="103">
        <v>30514859.609999996</v>
      </c>
      <c r="Q40" s="194">
        <f t="shared" si="8"/>
        <v>0.82821190103325859</v>
      </c>
      <c r="R40" s="104">
        <v>0</v>
      </c>
      <c r="S40" s="103">
        <v>0</v>
      </c>
      <c r="T40" s="105">
        <v>0</v>
      </c>
      <c r="U40" s="104">
        <v>5</v>
      </c>
      <c r="V40" s="103">
        <v>623211.13</v>
      </c>
      <c r="W40" s="105">
        <v>560890.02</v>
      </c>
      <c r="X40" s="104">
        <v>52</v>
      </c>
      <c r="Y40" s="175">
        <v>33282188.460000001</v>
      </c>
      <c r="Z40" s="175">
        <v>29953969.589999996</v>
      </c>
      <c r="AA40" s="179">
        <f t="shared" si="2"/>
        <v>0.81298863627413687</v>
      </c>
      <c r="AB40" s="176">
        <v>52</v>
      </c>
      <c r="AC40" s="178">
        <v>136</v>
      </c>
      <c r="AD40" s="175">
        <v>27914211.59</v>
      </c>
      <c r="AE40" s="175">
        <v>25122790.430000003</v>
      </c>
      <c r="AF40" s="179">
        <f t="shared" si="3"/>
        <v>0.68186432032546107</v>
      </c>
      <c r="AG40" s="178">
        <v>1</v>
      </c>
      <c r="AH40" s="177">
        <v>139922.82999999999</v>
      </c>
      <c r="AI40" s="104">
        <v>47</v>
      </c>
      <c r="AJ40" s="103">
        <v>25381577.32</v>
      </c>
      <c r="AK40" s="103">
        <v>22843419.469999999</v>
      </c>
      <c r="AL40" s="175">
        <v>0</v>
      </c>
      <c r="AM40" s="175">
        <v>0</v>
      </c>
      <c r="AN40" s="179">
        <f t="shared" si="4"/>
        <v>0.61999931154387078</v>
      </c>
      <c r="AO40" s="176">
        <v>47</v>
      </c>
      <c r="AP40" s="175">
        <v>25381577.32</v>
      </c>
      <c r="AQ40" s="175">
        <v>22843419.469999999</v>
      </c>
      <c r="AR40" s="179">
        <f t="shared" si="5"/>
        <v>0.61999931154387078</v>
      </c>
    </row>
    <row r="41" spans="1:44" s="118" customFormat="1" outlineLevel="1" x14ac:dyDescent="0.3">
      <c r="A41" s="156" t="s">
        <v>47</v>
      </c>
      <c r="B41" s="162">
        <v>53588517.326040827</v>
      </c>
      <c r="C41" s="112">
        <v>4</v>
      </c>
      <c r="D41" s="113">
        <v>47177000</v>
      </c>
      <c r="E41" s="113">
        <v>33023900</v>
      </c>
      <c r="F41" s="179">
        <f t="shared" si="0"/>
        <v>0.88035650833494494</v>
      </c>
      <c r="G41" s="109">
        <v>4</v>
      </c>
      <c r="H41" s="108">
        <v>47177000</v>
      </c>
      <c r="I41" s="108">
        <v>33023900</v>
      </c>
      <c r="J41" s="194">
        <f t="shared" si="1"/>
        <v>0.88035650833494494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4">
        <f t="shared" si="8"/>
        <v>0.88031601458538289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0.86240172906486345</v>
      </c>
      <c r="AB41" s="114">
        <v>3</v>
      </c>
      <c r="AC41" s="116">
        <v>3</v>
      </c>
      <c r="AD41" s="113">
        <v>2964800</v>
      </c>
      <c r="AE41" s="113">
        <v>2075360</v>
      </c>
      <c r="AF41" s="179">
        <f t="shared" si="3"/>
        <v>5.5325285115870967E-2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2.3885714027359296E-4</v>
      </c>
      <c r="AO41" s="114">
        <v>1</v>
      </c>
      <c r="AP41" s="113">
        <v>12800</v>
      </c>
      <c r="AQ41" s="113">
        <v>8960</v>
      </c>
      <c r="AR41" s="179">
        <f t="shared" si="5"/>
        <v>2.3885714027359296E-4</v>
      </c>
    </row>
    <row r="42" spans="1:44" s="69" customFormat="1" ht="14" thickBot="1" x14ac:dyDescent="0.35">
      <c r="A42" s="157" t="s">
        <v>48</v>
      </c>
      <c r="B42" s="163">
        <v>41320119.231403358</v>
      </c>
      <c r="C42" s="112">
        <v>4</v>
      </c>
      <c r="D42" s="113">
        <v>42815688.18</v>
      </c>
      <c r="E42" s="113">
        <v>34252550.539999999</v>
      </c>
      <c r="F42" s="179">
        <f t="shared" si="0"/>
        <v>1.0361946910225759</v>
      </c>
      <c r="G42" s="109">
        <v>4</v>
      </c>
      <c r="H42" s="108">
        <v>42815688.18</v>
      </c>
      <c r="I42" s="108">
        <v>34252550.539999999</v>
      </c>
      <c r="J42" s="194">
        <f t="shared" si="1"/>
        <v>1.0361946910225759</v>
      </c>
      <c r="K42" s="109">
        <v>0</v>
      </c>
      <c r="L42" s="108">
        <v>0</v>
      </c>
      <c r="M42" s="110">
        <v>0</v>
      </c>
      <c r="N42" s="109">
        <v>4</v>
      </c>
      <c r="O42" s="108">
        <v>41533840.239999995</v>
      </c>
      <c r="P42" s="108">
        <v>33227072.18</v>
      </c>
      <c r="Q42" s="194">
        <f t="shared" si="8"/>
        <v>1.0051723231339131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40830062.879999995</v>
      </c>
      <c r="Z42" s="113">
        <v>32664050.289999999</v>
      </c>
      <c r="AA42" s="179">
        <f t="shared" si="2"/>
        <v>0.98814000635721977</v>
      </c>
      <c r="AB42" s="114">
        <v>3</v>
      </c>
      <c r="AC42" s="116">
        <v>6</v>
      </c>
      <c r="AD42" s="113">
        <v>30965092.66</v>
      </c>
      <c r="AE42" s="113">
        <v>24772074.129999999</v>
      </c>
      <c r="AF42" s="179">
        <f t="shared" si="3"/>
        <v>0.74939504619014941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0.92910976889976715</v>
      </c>
      <c r="AO42" s="114">
        <v>3</v>
      </c>
      <c r="AP42" s="113">
        <v>35161218.07</v>
      </c>
      <c r="AQ42" s="113">
        <v>28128974.43</v>
      </c>
      <c r="AR42" s="179">
        <f t="shared" si="5"/>
        <v>0.85094667498629617</v>
      </c>
    </row>
    <row r="43" spans="1:44" s="70" customFormat="1" ht="27.5" thickBot="1" x14ac:dyDescent="0.35">
      <c r="A43" s="150" t="s">
        <v>180</v>
      </c>
      <c r="B43" s="121">
        <f>SUM(B44:B46)</f>
        <v>424877182.51159537</v>
      </c>
      <c r="C43" s="131">
        <v>4303</v>
      </c>
      <c r="D43" s="132">
        <v>595941539.63</v>
      </c>
      <c r="E43" s="230">
        <v>506550307.17450023</v>
      </c>
      <c r="F43" s="228">
        <f>D43/B43</f>
        <v>1.4026207199623766</v>
      </c>
      <c r="G43" s="229">
        <v>4243</v>
      </c>
      <c r="H43" s="230">
        <v>590010217.20000005</v>
      </c>
      <c r="I43" s="230">
        <v>501508683.10900021</v>
      </c>
      <c r="J43" s="228">
        <f t="shared" si="1"/>
        <v>1.3886606329675</v>
      </c>
      <c r="K43" s="229">
        <v>1055</v>
      </c>
      <c r="L43" s="230">
        <v>148914929.16999999</v>
      </c>
      <c r="M43" s="230">
        <v>126577689.45600002</v>
      </c>
      <c r="N43" s="229">
        <v>2769</v>
      </c>
      <c r="O43" s="230">
        <v>385159260.84999996</v>
      </c>
      <c r="P43" s="230">
        <v>327385371.03850001</v>
      </c>
      <c r="Q43" s="228">
        <f t="shared" si="8"/>
        <v>0.90651905233693864</v>
      </c>
      <c r="R43" s="229">
        <v>230</v>
      </c>
      <c r="S43" s="230">
        <v>33373869.170000002</v>
      </c>
      <c r="T43" s="230">
        <v>28367788.739999998</v>
      </c>
      <c r="U43" s="229">
        <v>361</v>
      </c>
      <c r="V43" s="230">
        <v>5417759.6500000004</v>
      </c>
      <c r="W43" s="230">
        <v>4605095.982499999</v>
      </c>
      <c r="X43" s="229">
        <v>2539</v>
      </c>
      <c r="Y43" s="230">
        <v>346367632.03000003</v>
      </c>
      <c r="Z43" s="230">
        <v>294412486.3120001</v>
      </c>
      <c r="AA43" s="180">
        <f t="shared" si="2"/>
        <v>0.81521824726501357</v>
      </c>
      <c r="AB43" s="131">
        <v>2130</v>
      </c>
      <c r="AC43" s="131">
        <v>2288</v>
      </c>
      <c r="AD43" s="132">
        <v>287681775.16999996</v>
      </c>
      <c r="AE43" s="132">
        <v>244529507.96950001</v>
      </c>
      <c r="AF43" s="180">
        <f t="shared" si="3"/>
        <v>0.67709396270567856</v>
      </c>
      <c r="AG43" s="131">
        <v>44</v>
      </c>
      <c r="AH43" s="132">
        <v>6805116.0499999998</v>
      </c>
      <c r="AI43" s="131">
        <v>2212</v>
      </c>
      <c r="AJ43" s="132">
        <v>306481793.44</v>
      </c>
      <c r="AK43" s="132">
        <v>260509522.33000001</v>
      </c>
      <c r="AL43" s="132">
        <v>162311950.81999999</v>
      </c>
      <c r="AM43" s="132">
        <v>137965157.47999996</v>
      </c>
      <c r="AN43" s="180">
        <f t="shared" si="4"/>
        <v>0.72134208673734967</v>
      </c>
      <c r="AO43" s="131">
        <v>1874</v>
      </c>
      <c r="AP43" s="132">
        <v>244165893.51999995</v>
      </c>
      <c r="AQ43" s="132">
        <v>207541008.00999999</v>
      </c>
      <c r="AR43" s="180">
        <f t="shared" si="5"/>
        <v>0.57467405539796523</v>
      </c>
    </row>
    <row r="44" spans="1:44" s="107" customFormat="1" x14ac:dyDescent="0.3">
      <c r="A44" s="151" t="s">
        <v>50</v>
      </c>
      <c r="B44" s="160">
        <v>109769.87607764706</v>
      </c>
      <c r="C44" s="193">
        <v>5</v>
      </c>
      <c r="D44" s="140">
        <v>99811</v>
      </c>
      <c r="E44" s="140">
        <v>84839.35</v>
      </c>
      <c r="F44" s="194">
        <f>D44/B44</f>
        <v>0.90927496291785437</v>
      </c>
      <c r="G44" s="141">
        <v>5</v>
      </c>
      <c r="H44" s="140">
        <v>99811</v>
      </c>
      <c r="I44" s="140">
        <v>84839.35</v>
      </c>
      <c r="J44" s="194">
        <f t="shared" si="1"/>
        <v>0.90927496291785437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4">
        <f t="shared" si="8"/>
        <v>0.90927496291785437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v>5</v>
      </c>
      <c r="Y44" s="140">
        <v>99811</v>
      </c>
      <c r="Z44" s="142">
        <v>84839.35</v>
      </c>
      <c r="AA44" s="194">
        <f t="shared" si="2"/>
        <v>0.90927496291785437</v>
      </c>
      <c r="AB44" s="141">
        <v>5</v>
      </c>
      <c r="AC44" s="143">
        <v>5</v>
      </c>
      <c r="AD44" s="140">
        <v>99811</v>
      </c>
      <c r="AE44" s="140">
        <v>84839.35</v>
      </c>
      <c r="AF44" s="194">
        <f t="shared" si="3"/>
        <v>0.90927496291785437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4">
        <f t="shared" si="4"/>
        <v>0.90927496291785437</v>
      </c>
      <c r="AO44" s="141">
        <v>5</v>
      </c>
      <c r="AP44" s="140">
        <v>99811</v>
      </c>
      <c r="AQ44" s="140">
        <v>84839.35</v>
      </c>
      <c r="AR44" s="194">
        <f t="shared" si="5"/>
        <v>0.90927496291785437</v>
      </c>
    </row>
    <row r="45" spans="1:44" s="107" customFormat="1" x14ac:dyDescent="0.3">
      <c r="A45" s="152" t="s">
        <v>51</v>
      </c>
      <c r="B45" s="161">
        <v>411490141.27493536</v>
      </c>
      <c r="C45" s="195">
        <v>4167</v>
      </c>
      <c r="D45" s="103">
        <v>581389713.92999995</v>
      </c>
      <c r="E45" s="103">
        <v>494181255.3575002</v>
      </c>
      <c r="F45" s="194">
        <f t="shared" ref="F45:F46" si="10">D45/B45</f>
        <v>1.4128885618709075</v>
      </c>
      <c r="G45" s="104">
        <v>4107</v>
      </c>
      <c r="H45" s="103">
        <v>575458391.5</v>
      </c>
      <c r="I45" s="103">
        <v>489139631.29200017</v>
      </c>
      <c r="J45" s="194">
        <f t="shared" si="1"/>
        <v>1.3984743102642403</v>
      </c>
      <c r="K45" s="104">
        <v>1048</v>
      </c>
      <c r="L45" s="103">
        <v>147417603.16999999</v>
      </c>
      <c r="M45" s="105">
        <v>125304962.35600002</v>
      </c>
      <c r="N45" s="104">
        <v>2649</v>
      </c>
      <c r="O45" s="103">
        <v>373444388.57999998</v>
      </c>
      <c r="P45" s="103">
        <v>317427729.61849999</v>
      </c>
      <c r="Q45" s="194">
        <f t="shared" si="8"/>
        <v>0.90754152073472094</v>
      </c>
      <c r="R45" s="104">
        <v>220</v>
      </c>
      <c r="S45" s="103">
        <v>32806769.170000002</v>
      </c>
      <c r="T45" s="105">
        <v>27885753.739999998</v>
      </c>
      <c r="U45" s="104">
        <v>339</v>
      </c>
      <c r="V45" s="103">
        <v>5297631.7600000007</v>
      </c>
      <c r="W45" s="105">
        <v>4502987.272499999</v>
      </c>
      <c r="X45" s="104">
        <v>2429</v>
      </c>
      <c r="Y45" s="103">
        <v>335339987.65000004</v>
      </c>
      <c r="Z45" s="105">
        <v>285038988.60200006</v>
      </c>
      <c r="AA45" s="194">
        <f t="shared" si="2"/>
        <v>0.81494051500481535</v>
      </c>
      <c r="AB45" s="104">
        <v>2057</v>
      </c>
      <c r="AC45" s="106">
        <v>2214</v>
      </c>
      <c r="AD45" s="103">
        <v>283467595.76999998</v>
      </c>
      <c r="AE45" s="103">
        <v>240947455.49900001</v>
      </c>
      <c r="AF45" s="194">
        <f t="shared" si="3"/>
        <v>0.68888064946518934</v>
      </c>
      <c r="AG45" s="106">
        <v>44</v>
      </c>
      <c r="AH45" s="105">
        <v>6805116.0499999998</v>
      </c>
      <c r="AI45" s="104">
        <v>2125</v>
      </c>
      <c r="AJ45" s="103">
        <v>300697239.74000001</v>
      </c>
      <c r="AK45" s="140">
        <v>255592651.73000002</v>
      </c>
      <c r="AL45" s="103">
        <v>158008857.70999998</v>
      </c>
      <c r="AM45" s="103">
        <v>134307528.33999997</v>
      </c>
      <c r="AN45" s="194">
        <f t="shared" si="4"/>
        <v>0.73075199033526894</v>
      </c>
      <c r="AO45" s="104">
        <v>1805</v>
      </c>
      <c r="AP45" s="103">
        <v>240580579.98999995</v>
      </c>
      <c r="AQ45" s="103">
        <v>204493491.56</v>
      </c>
      <c r="AR45" s="194">
        <f t="shared" si="5"/>
        <v>0.58465697196195299</v>
      </c>
    </row>
    <row r="46" spans="1:44" s="107" customFormat="1" ht="33.75" customHeight="1" thickBot="1" x14ac:dyDescent="0.35">
      <c r="A46" s="154" t="s">
        <v>52</v>
      </c>
      <c r="B46" s="163">
        <v>13277271.360582352</v>
      </c>
      <c r="C46" s="196">
        <v>131</v>
      </c>
      <c r="D46" s="108">
        <v>14452014.700000001</v>
      </c>
      <c r="E46" s="103">
        <v>12284212.466999998</v>
      </c>
      <c r="F46" s="194">
        <f t="shared" si="10"/>
        <v>1.0884777683240876</v>
      </c>
      <c r="G46" s="109">
        <v>131</v>
      </c>
      <c r="H46" s="108">
        <v>14452014.700000001</v>
      </c>
      <c r="I46" s="108">
        <v>12284212.466999998</v>
      </c>
      <c r="J46" s="194">
        <f t="shared" si="1"/>
        <v>1.0884777683240876</v>
      </c>
      <c r="K46" s="109">
        <v>7</v>
      </c>
      <c r="L46" s="108">
        <v>1497326</v>
      </c>
      <c r="M46" s="110">
        <v>1272727.1000000001</v>
      </c>
      <c r="N46" s="109">
        <v>115</v>
      </c>
      <c r="O46" s="108">
        <v>11615061.27</v>
      </c>
      <c r="P46" s="108">
        <v>9872802.0700000003</v>
      </c>
      <c r="Q46" s="194">
        <f t="shared" si="8"/>
        <v>0.87480785430678687</v>
      </c>
      <c r="R46" s="109">
        <v>10</v>
      </c>
      <c r="S46" s="108">
        <v>567100</v>
      </c>
      <c r="T46" s="110">
        <v>482035</v>
      </c>
      <c r="U46" s="109">
        <v>22</v>
      </c>
      <c r="V46" s="108">
        <v>120127.89</v>
      </c>
      <c r="W46" s="110">
        <v>102108.71</v>
      </c>
      <c r="X46" s="109">
        <v>105</v>
      </c>
      <c r="Y46" s="108">
        <v>10927833.379999999</v>
      </c>
      <c r="Z46" s="110">
        <v>9288658.3599999994</v>
      </c>
      <c r="AA46" s="194">
        <f t="shared" si="2"/>
        <v>0.82304813114256448</v>
      </c>
      <c r="AB46" s="109">
        <v>68</v>
      </c>
      <c r="AC46" s="111">
        <v>69</v>
      </c>
      <c r="AD46" s="108">
        <v>4114368.4000000004</v>
      </c>
      <c r="AE46" s="103">
        <v>3497213.1205000002</v>
      </c>
      <c r="AF46" s="194">
        <f t="shared" si="3"/>
        <v>0.30988056869988839</v>
      </c>
      <c r="AG46" s="111">
        <v>0</v>
      </c>
      <c r="AH46" s="110">
        <v>0</v>
      </c>
      <c r="AI46" s="109">
        <v>82</v>
      </c>
      <c r="AJ46" s="108">
        <v>5684742.7000000011</v>
      </c>
      <c r="AK46" s="108">
        <v>4832031.25</v>
      </c>
      <c r="AL46" s="108">
        <v>4303093.1099999994</v>
      </c>
      <c r="AM46" s="108">
        <v>3657629.1400000006</v>
      </c>
      <c r="AN46" s="194">
        <f t="shared" si="4"/>
        <v>0.42815594752976893</v>
      </c>
      <c r="AO46" s="109">
        <v>64</v>
      </c>
      <c r="AP46" s="108">
        <v>3485502.53</v>
      </c>
      <c r="AQ46" s="108">
        <v>2962677.0999999996</v>
      </c>
      <c r="AR46" s="194">
        <f t="shared" si="5"/>
        <v>0.26251647912746456</v>
      </c>
    </row>
    <row r="47" spans="1:44" s="70" customFormat="1" ht="48" customHeight="1" thickBot="1" x14ac:dyDescent="0.35">
      <c r="A47" s="150" t="s">
        <v>181</v>
      </c>
      <c r="B47" s="121">
        <f>SUM(B48:B51)</f>
        <v>445660049.498797</v>
      </c>
      <c r="C47" s="131">
        <v>482</v>
      </c>
      <c r="D47" s="132">
        <v>657004894.56000006</v>
      </c>
      <c r="E47" s="132">
        <v>492800118.94000006</v>
      </c>
      <c r="F47" s="180">
        <f t="shared" si="0"/>
        <v>1.4742288327142807</v>
      </c>
      <c r="G47" s="229">
        <v>316</v>
      </c>
      <c r="H47" s="230">
        <v>437673473.53999996</v>
      </c>
      <c r="I47" s="230">
        <v>328301553.1500001</v>
      </c>
      <c r="J47" s="228">
        <f t="shared" si="1"/>
        <v>0.98207921942346188</v>
      </c>
      <c r="K47" s="229">
        <v>156</v>
      </c>
      <c r="L47" s="230">
        <v>203062077.41999996</v>
      </c>
      <c r="M47" s="230">
        <v>152296558.08000001</v>
      </c>
      <c r="N47" s="229">
        <v>275</v>
      </c>
      <c r="O47" s="230">
        <v>307299186.59000003</v>
      </c>
      <c r="P47" s="230">
        <v>230520828.12</v>
      </c>
      <c r="Q47" s="228">
        <f t="shared" si="8"/>
        <v>0.6895372087661843</v>
      </c>
      <c r="R47" s="229">
        <v>5</v>
      </c>
      <c r="S47" s="230">
        <v>3871413.9399999995</v>
      </c>
      <c r="T47" s="230">
        <v>2903560.45</v>
      </c>
      <c r="U47" s="229">
        <v>30</v>
      </c>
      <c r="V47" s="230">
        <v>6640723.8700000001</v>
      </c>
      <c r="W47" s="230">
        <v>4980542.91</v>
      </c>
      <c r="X47" s="229">
        <v>270</v>
      </c>
      <c r="Y47" s="230">
        <v>296787048.78000003</v>
      </c>
      <c r="Z47" s="132">
        <v>222636724.76000002</v>
      </c>
      <c r="AA47" s="180">
        <f t="shared" si="2"/>
        <v>0.66594941393956197</v>
      </c>
      <c r="AB47" s="131">
        <v>121</v>
      </c>
      <c r="AC47" s="131">
        <v>178</v>
      </c>
      <c r="AD47" s="132">
        <v>140624718.06</v>
      </c>
      <c r="AE47" s="132">
        <v>105468538.55</v>
      </c>
      <c r="AF47" s="180">
        <f t="shared" si="3"/>
        <v>0.3155425715590861</v>
      </c>
      <c r="AG47" s="131">
        <v>3</v>
      </c>
      <c r="AH47" s="132">
        <v>294811.88</v>
      </c>
      <c r="AI47" s="131">
        <v>252</v>
      </c>
      <c r="AJ47" s="132">
        <v>250503167.41</v>
      </c>
      <c r="AK47" s="132">
        <v>187923813.58999997</v>
      </c>
      <c r="AL47" s="132">
        <v>87990702.24000001</v>
      </c>
      <c r="AM47" s="132">
        <v>65993026.559999995</v>
      </c>
      <c r="AN47" s="180">
        <f t="shared" si="4"/>
        <v>0.56209473497057583</v>
      </c>
      <c r="AO47" s="131">
        <v>236</v>
      </c>
      <c r="AP47" s="132">
        <v>212061721.12</v>
      </c>
      <c r="AQ47" s="132">
        <v>159092728.86000001</v>
      </c>
      <c r="AR47" s="180">
        <f t="shared" si="5"/>
        <v>0.47583740422434351</v>
      </c>
    </row>
    <row r="48" spans="1:44" x14ac:dyDescent="0.3">
      <c r="A48" s="151" t="s">
        <v>54</v>
      </c>
      <c r="B48" s="160">
        <v>107162267.96005468</v>
      </c>
      <c r="C48" s="125">
        <v>48</v>
      </c>
      <c r="D48" s="126">
        <v>106561283.97999999</v>
      </c>
      <c r="E48" s="140">
        <v>79920962.960000008</v>
      </c>
      <c r="F48" s="194">
        <f t="shared" si="0"/>
        <v>0.99439183220460847</v>
      </c>
      <c r="G48" s="141">
        <v>45</v>
      </c>
      <c r="H48" s="140">
        <v>106305660.16</v>
      </c>
      <c r="I48" s="140">
        <v>79729245.090000004</v>
      </c>
      <c r="J48" s="194">
        <f t="shared" si="1"/>
        <v>0.99200644204008459</v>
      </c>
      <c r="K48" s="141">
        <v>2</v>
      </c>
      <c r="L48" s="140">
        <v>85531</v>
      </c>
      <c r="M48" s="142">
        <v>64148.25</v>
      </c>
      <c r="N48" s="141">
        <v>41</v>
      </c>
      <c r="O48" s="140">
        <v>52940270.940000005</v>
      </c>
      <c r="P48" s="140">
        <v>39705203.090000004</v>
      </c>
      <c r="Q48" s="194">
        <f t="shared" si="8"/>
        <v>0.49401969506406657</v>
      </c>
      <c r="R48" s="141">
        <v>1</v>
      </c>
      <c r="S48" s="140">
        <v>34698.800000000003</v>
      </c>
      <c r="T48" s="142">
        <v>26024.1</v>
      </c>
      <c r="U48" s="141">
        <v>6</v>
      </c>
      <c r="V48" s="140">
        <v>1937867.1600000001</v>
      </c>
      <c r="W48" s="142">
        <v>1453400.37</v>
      </c>
      <c r="X48" s="128">
        <v>40</v>
      </c>
      <c r="Y48" s="126">
        <v>50967704.979999997</v>
      </c>
      <c r="Z48" s="126">
        <v>38225778.620000005</v>
      </c>
      <c r="AA48" s="179">
        <f t="shared" si="2"/>
        <v>0.47561241424078937</v>
      </c>
      <c r="AB48" s="141">
        <v>37</v>
      </c>
      <c r="AC48" s="130">
        <v>47</v>
      </c>
      <c r="AD48" s="126">
        <v>46465842.460000001</v>
      </c>
      <c r="AE48" s="126">
        <v>34849381.850000001</v>
      </c>
      <c r="AF48" s="179">
        <f t="shared" si="3"/>
        <v>0.43360264153162936</v>
      </c>
      <c r="AG48" s="130">
        <v>1</v>
      </c>
      <c r="AH48" s="129">
        <v>32938.699999999997</v>
      </c>
      <c r="AI48" s="128">
        <v>32</v>
      </c>
      <c r="AJ48" s="140">
        <v>42727280.510000005</v>
      </c>
      <c r="AK48" s="140">
        <v>32045460.260000002</v>
      </c>
      <c r="AL48" s="126">
        <v>20090828.18</v>
      </c>
      <c r="AM48" s="126">
        <v>15068121.129999999</v>
      </c>
      <c r="AN48" s="179">
        <f t="shared" si="4"/>
        <v>0.39871571704629127</v>
      </c>
      <c r="AO48" s="128">
        <v>27</v>
      </c>
      <c r="AP48" s="140">
        <v>34764771.25</v>
      </c>
      <c r="AQ48" s="140">
        <v>26073578.329999998</v>
      </c>
      <c r="AR48" s="179">
        <f t="shared" si="5"/>
        <v>0.32441242530401426</v>
      </c>
    </row>
    <row r="49" spans="1:44" x14ac:dyDescent="0.3">
      <c r="A49" s="152" t="s">
        <v>55</v>
      </c>
      <c r="B49" s="161">
        <v>11760028.482889</v>
      </c>
      <c r="C49" s="63">
        <v>2</v>
      </c>
      <c r="D49" s="64">
        <v>185791.93</v>
      </c>
      <c r="E49" s="103">
        <v>185791.93</v>
      </c>
      <c r="F49" s="194">
        <f t="shared" si="0"/>
        <v>1.5798595238976653E-2</v>
      </c>
      <c r="G49" s="104">
        <v>2</v>
      </c>
      <c r="H49" s="103">
        <v>185791.93</v>
      </c>
      <c r="I49" s="103">
        <v>185791.93</v>
      </c>
      <c r="J49" s="194">
        <f t="shared" si="1"/>
        <v>1.5798595238976653E-2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4">
        <f t="shared" si="8"/>
        <v>1.5795465994855047E-2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1.5795465994855047E-2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1.5795465994855047E-2</v>
      </c>
      <c r="AO49" s="66">
        <v>2</v>
      </c>
      <c r="AP49" s="103">
        <v>185755.13</v>
      </c>
      <c r="AQ49" s="103">
        <v>185755.13</v>
      </c>
      <c r="AR49" s="179">
        <f t="shared" si="5"/>
        <v>1.5795465994855047E-2</v>
      </c>
    </row>
    <row r="50" spans="1:44" x14ac:dyDescent="0.3">
      <c r="A50" s="152" t="s">
        <v>56</v>
      </c>
      <c r="B50" s="161">
        <v>84421103.783190668</v>
      </c>
      <c r="C50" s="63">
        <v>40</v>
      </c>
      <c r="D50" s="64">
        <v>82577170.900000006</v>
      </c>
      <c r="E50" s="103">
        <v>61932878.209999993</v>
      </c>
      <c r="F50" s="194">
        <f t="shared" si="0"/>
        <v>0.97815791549082054</v>
      </c>
      <c r="G50" s="104">
        <v>25</v>
      </c>
      <c r="H50" s="103">
        <v>72112960.070000008</v>
      </c>
      <c r="I50" s="103">
        <v>54084720.090000004</v>
      </c>
      <c r="J50" s="194">
        <f t="shared" si="1"/>
        <v>0.85420536854386198</v>
      </c>
      <c r="K50" s="104">
        <v>14</v>
      </c>
      <c r="L50" s="103">
        <v>10434210.83</v>
      </c>
      <c r="M50" s="105">
        <v>7825658.120000001</v>
      </c>
      <c r="N50" s="104">
        <v>25</v>
      </c>
      <c r="O50" s="103">
        <v>68952203.930000007</v>
      </c>
      <c r="P50" s="103">
        <v>51714152.870000005</v>
      </c>
      <c r="Q50" s="194">
        <f t="shared" si="8"/>
        <v>0.81676501301241311</v>
      </c>
      <c r="R50" s="104">
        <v>1</v>
      </c>
      <c r="S50" s="103">
        <v>30000</v>
      </c>
      <c r="T50" s="105">
        <v>22500</v>
      </c>
      <c r="U50" s="104">
        <v>5</v>
      </c>
      <c r="V50" s="103">
        <v>449859.75</v>
      </c>
      <c r="W50" s="105">
        <v>337394.81</v>
      </c>
      <c r="X50" s="66">
        <v>24</v>
      </c>
      <c r="Y50" s="64">
        <v>68472344.180000007</v>
      </c>
      <c r="Z50" s="64">
        <v>51354258.060000002</v>
      </c>
      <c r="AA50" s="179">
        <f t="shared" si="2"/>
        <v>0.81108089223578406</v>
      </c>
      <c r="AB50" s="104">
        <v>20</v>
      </c>
      <c r="AC50" s="67">
        <v>30</v>
      </c>
      <c r="AD50" s="64">
        <v>34527563.719999999</v>
      </c>
      <c r="AE50" s="126">
        <v>25895672.789999999</v>
      </c>
      <c r="AF50" s="179">
        <f t="shared" si="3"/>
        <v>0.40899209051652891</v>
      </c>
      <c r="AG50" s="67">
        <v>0</v>
      </c>
      <c r="AH50" s="65">
        <v>0</v>
      </c>
      <c r="AI50" s="104">
        <v>22</v>
      </c>
      <c r="AJ50" s="103">
        <v>53549093.980000004</v>
      </c>
      <c r="AK50" s="103">
        <v>40161820.390000001</v>
      </c>
      <c r="AL50" s="64">
        <v>52016915.260000005</v>
      </c>
      <c r="AM50" s="64">
        <v>39012686.390000001</v>
      </c>
      <c r="AN50" s="179">
        <f t="shared" si="4"/>
        <v>0.63430933238594212</v>
      </c>
      <c r="AO50" s="66">
        <v>17</v>
      </c>
      <c r="AP50" s="103">
        <v>31061215.789999999</v>
      </c>
      <c r="AQ50" s="103">
        <v>23295911.739999998</v>
      </c>
      <c r="AR50" s="179">
        <f t="shared" si="5"/>
        <v>0.36793188430432117</v>
      </c>
    </row>
    <row r="51" spans="1:44" ht="27.5" thickBot="1" x14ac:dyDescent="0.35">
      <c r="A51" s="154" t="s">
        <v>57</v>
      </c>
      <c r="B51" s="163">
        <v>242316649.27266264</v>
      </c>
      <c r="C51" s="89">
        <v>392</v>
      </c>
      <c r="D51" s="85">
        <v>467680647.75</v>
      </c>
      <c r="E51" s="108">
        <v>350760485.84000003</v>
      </c>
      <c r="F51" s="194">
        <f t="shared" si="0"/>
        <v>1.9300392653735914</v>
      </c>
      <c r="G51" s="109">
        <v>244</v>
      </c>
      <c r="H51" s="108">
        <v>259069061.37999997</v>
      </c>
      <c r="I51" s="108">
        <v>194301796.04000002</v>
      </c>
      <c r="J51" s="194">
        <f t="shared" si="1"/>
        <v>1.06913438328576</v>
      </c>
      <c r="K51" s="109">
        <v>140</v>
      </c>
      <c r="L51" s="108">
        <v>192542335.58999994</v>
      </c>
      <c r="M51" s="110">
        <v>144406751.71000001</v>
      </c>
      <c r="N51" s="109">
        <v>207</v>
      </c>
      <c r="O51" s="108">
        <v>185220956.59</v>
      </c>
      <c r="P51" s="108">
        <v>138915717.03</v>
      </c>
      <c r="Q51" s="194">
        <f t="shared" si="8"/>
        <v>0.76437569249145287</v>
      </c>
      <c r="R51" s="109">
        <v>3</v>
      </c>
      <c r="S51" s="108">
        <v>3806715.1399999997</v>
      </c>
      <c r="T51" s="110">
        <v>2855036.35</v>
      </c>
      <c r="U51" s="109">
        <v>19</v>
      </c>
      <c r="V51" s="108">
        <v>4252996.96</v>
      </c>
      <c r="W51" s="110">
        <v>3189747.73</v>
      </c>
      <c r="X51" s="87">
        <v>204</v>
      </c>
      <c r="Y51" s="85">
        <v>177161244.49000001</v>
      </c>
      <c r="Z51" s="85">
        <v>132870932.95000002</v>
      </c>
      <c r="AA51" s="179">
        <f t="shared" si="2"/>
        <v>0.73111461809069656</v>
      </c>
      <c r="AB51" s="109">
        <v>64</v>
      </c>
      <c r="AC51" s="88">
        <v>101</v>
      </c>
      <c r="AD51" s="85">
        <v>59631311.880000003</v>
      </c>
      <c r="AE51" s="126">
        <v>44723483.909999996</v>
      </c>
      <c r="AF51" s="179">
        <f t="shared" si="3"/>
        <v>0.24608838088092286</v>
      </c>
      <c r="AG51" s="88">
        <v>2</v>
      </c>
      <c r="AH51" s="90">
        <v>261873.18</v>
      </c>
      <c r="AI51" s="109">
        <v>196</v>
      </c>
      <c r="AJ51" s="108">
        <v>154041037.78999999</v>
      </c>
      <c r="AK51" s="108">
        <v>115530777.81</v>
      </c>
      <c r="AL51" s="85">
        <v>15882958.800000003</v>
      </c>
      <c r="AM51" s="85">
        <v>11912219.039999999</v>
      </c>
      <c r="AN51" s="179">
        <f t="shared" si="4"/>
        <v>0.63570141900017763</v>
      </c>
      <c r="AO51" s="87">
        <v>190</v>
      </c>
      <c r="AP51" s="108">
        <v>146049978.94999999</v>
      </c>
      <c r="AQ51" s="108">
        <v>109537483.66000001</v>
      </c>
      <c r="AR51" s="179">
        <f t="shared" si="5"/>
        <v>0.60272366504069541</v>
      </c>
    </row>
    <row r="52" spans="1:44" s="70" customFormat="1" ht="27.5" thickBot="1" x14ac:dyDescent="0.35">
      <c r="A52" s="150" t="s">
        <v>182</v>
      </c>
      <c r="B52" s="121">
        <f>SUM(B53:B55)</f>
        <v>1219147.2435999999</v>
      </c>
      <c r="C52" s="131">
        <v>10</v>
      </c>
      <c r="D52" s="230">
        <v>3660935.08</v>
      </c>
      <c r="E52" s="230">
        <v>2745701.3000000003</v>
      </c>
      <c r="F52" s="228">
        <f t="shared" si="0"/>
        <v>3.0028654038454659</v>
      </c>
      <c r="G52" s="229">
        <v>1</v>
      </c>
      <c r="H52" s="230">
        <v>1129660.8400000001</v>
      </c>
      <c r="I52" s="230">
        <v>847245.63</v>
      </c>
      <c r="J52" s="228">
        <f t="shared" si="1"/>
        <v>0.9265991831013316</v>
      </c>
      <c r="K52" s="229">
        <v>9</v>
      </c>
      <c r="L52" s="230">
        <v>2531274.2400000002</v>
      </c>
      <c r="M52" s="230">
        <v>1898455.67</v>
      </c>
      <c r="N52" s="229">
        <v>1</v>
      </c>
      <c r="O52" s="230">
        <v>1127820.8400000001</v>
      </c>
      <c r="P52" s="230">
        <v>845865.63</v>
      </c>
      <c r="Q52" s="228">
        <f t="shared" si="8"/>
        <v>0.92508993144230589</v>
      </c>
      <c r="R52" s="229">
        <v>0</v>
      </c>
      <c r="S52" s="230">
        <v>0</v>
      </c>
      <c r="T52" s="230">
        <v>0</v>
      </c>
      <c r="U52" s="229">
        <v>0</v>
      </c>
      <c r="V52" s="230">
        <v>0</v>
      </c>
      <c r="W52" s="230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0.92508993144230589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</row>
    <row r="53" spans="1:44" x14ac:dyDescent="0.3">
      <c r="A53" s="151" t="s">
        <v>59</v>
      </c>
      <c r="B53" s="160">
        <v>1219147.2435999999</v>
      </c>
      <c r="C53" s="125">
        <v>4</v>
      </c>
      <c r="D53" s="126">
        <v>3030195.58</v>
      </c>
      <c r="E53" s="126">
        <v>2272646.6800000002</v>
      </c>
      <c r="F53" s="179">
        <f t="shared" si="0"/>
        <v>2.4855041881997657</v>
      </c>
      <c r="G53" s="141">
        <v>1</v>
      </c>
      <c r="H53" s="140">
        <v>1129660.8400000001</v>
      </c>
      <c r="I53" s="140">
        <v>847245.63</v>
      </c>
      <c r="J53" s="194">
        <f t="shared" si="1"/>
        <v>0.9265991831013316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4">
        <f t="shared" si="8"/>
        <v>0.92508993144230589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4">
        <f t="shared" si="2"/>
        <v>0.92508993144230589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</row>
    <row r="54" spans="1:44" ht="40.5" x14ac:dyDescent="0.3">
      <c r="A54" s="152" t="s">
        <v>60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4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4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4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</row>
    <row r="55" spans="1:44" ht="27.5" thickBot="1" x14ac:dyDescent="0.35">
      <c r="A55" s="154" t="s">
        <v>61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4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4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4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</row>
    <row r="56" spans="1:44" ht="14" thickBot="1" x14ac:dyDescent="0.35">
      <c r="A56" s="150" t="s">
        <v>183</v>
      </c>
      <c r="B56" s="121">
        <f>B57</f>
        <v>191695345.78012669</v>
      </c>
      <c r="C56" s="131">
        <v>183</v>
      </c>
      <c r="D56" s="132">
        <v>173552904.88999999</v>
      </c>
      <c r="E56" s="132">
        <v>130164678.7</v>
      </c>
      <c r="F56" s="180">
        <f t="shared" si="0"/>
        <v>0.90535794796533053</v>
      </c>
      <c r="G56" s="229">
        <v>183</v>
      </c>
      <c r="H56" s="230">
        <v>173552904.89000002</v>
      </c>
      <c r="I56" s="230">
        <v>130164678.69999996</v>
      </c>
      <c r="J56" s="228">
        <f t="shared" si="1"/>
        <v>0.90535794796533064</v>
      </c>
      <c r="K56" s="229">
        <v>3</v>
      </c>
      <c r="L56" s="230">
        <v>945151.09999999986</v>
      </c>
      <c r="M56" s="230">
        <v>708863.32000000007</v>
      </c>
      <c r="N56" s="229">
        <v>170</v>
      </c>
      <c r="O56" s="230">
        <v>169777691.23000002</v>
      </c>
      <c r="P56" s="230">
        <v>127333267.87000006</v>
      </c>
      <c r="Q56" s="228">
        <f t="shared" si="8"/>
        <v>0.88566412783299353</v>
      </c>
      <c r="R56" s="229">
        <v>0</v>
      </c>
      <c r="S56" s="230">
        <v>0</v>
      </c>
      <c r="T56" s="230">
        <v>0</v>
      </c>
      <c r="U56" s="229">
        <v>11</v>
      </c>
      <c r="V56" s="230">
        <v>977404.84</v>
      </c>
      <c r="W56" s="230">
        <v>733053.63</v>
      </c>
      <c r="X56" s="229">
        <v>170</v>
      </c>
      <c r="Y56" s="230">
        <v>168800286.39000002</v>
      </c>
      <c r="Z56" s="132">
        <v>126600214.24000007</v>
      </c>
      <c r="AA56" s="180">
        <f t="shared" si="2"/>
        <v>0.88056538724530553</v>
      </c>
      <c r="AB56" s="131">
        <v>153</v>
      </c>
      <c r="AC56" s="131">
        <v>225</v>
      </c>
      <c r="AD56" s="132">
        <v>145763934.77000001</v>
      </c>
      <c r="AE56" s="132">
        <v>109322951.08</v>
      </c>
      <c r="AF56" s="180">
        <f t="shared" si="3"/>
        <v>0.76039370792648397</v>
      </c>
      <c r="AG56" s="131">
        <v>0</v>
      </c>
      <c r="AH56" s="131">
        <v>0</v>
      </c>
      <c r="AI56" s="131">
        <v>145</v>
      </c>
      <c r="AJ56" s="132">
        <v>140772529.03999999</v>
      </c>
      <c r="AK56" s="132">
        <v>105579395.92</v>
      </c>
      <c r="AL56" s="131">
        <v>0</v>
      </c>
      <c r="AM56" s="131">
        <v>0</v>
      </c>
      <c r="AN56" s="180">
        <f t="shared" si="4"/>
        <v>0.73435548717737342</v>
      </c>
      <c r="AO56" s="131">
        <v>145</v>
      </c>
      <c r="AP56" s="132">
        <v>140772529.03999999</v>
      </c>
      <c r="AQ56" s="132">
        <v>105579395.92</v>
      </c>
      <c r="AR56" s="180">
        <f t="shared" si="5"/>
        <v>0.73435548717737342</v>
      </c>
    </row>
    <row r="57" spans="1:44" ht="14" thickBot="1" x14ac:dyDescent="0.35">
      <c r="A57" s="158" t="s">
        <v>62</v>
      </c>
      <c r="B57" s="164">
        <v>191695345.78012669</v>
      </c>
      <c r="C57" s="145">
        <v>183</v>
      </c>
      <c r="D57" s="146">
        <v>173552904.88999999</v>
      </c>
      <c r="E57" s="198">
        <v>130164678.7</v>
      </c>
      <c r="F57" s="194">
        <f t="shared" si="0"/>
        <v>0.90535794796533053</v>
      </c>
      <c r="G57" s="238">
        <v>183</v>
      </c>
      <c r="H57" s="198">
        <v>173552904.89000002</v>
      </c>
      <c r="I57" s="198">
        <v>130164678.69999996</v>
      </c>
      <c r="J57" s="194">
        <f t="shared" si="1"/>
        <v>0.90535794796533064</v>
      </c>
      <c r="K57" s="238">
        <v>3</v>
      </c>
      <c r="L57" s="198">
        <v>945151.09999999986</v>
      </c>
      <c r="M57" s="239">
        <v>708863.32000000007</v>
      </c>
      <c r="N57" s="238">
        <v>170</v>
      </c>
      <c r="O57" s="198">
        <v>169777691.23000002</v>
      </c>
      <c r="P57" s="198">
        <v>127333267.87000006</v>
      </c>
      <c r="Q57" s="194">
        <f t="shared" si="8"/>
        <v>0.88566412783299353</v>
      </c>
      <c r="R57" s="238">
        <v>0</v>
      </c>
      <c r="S57" s="198">
        <v>0</v>
      </c>
      <c r="T57" s="239">
        <v>0</v>
      </c>
      <c r="U57" s="238">
        <v>11</v>
      </c>
      <c r="V57" s="198">
        <v>977404.84</v>
      </c>
      <c r="W57" s="239">
        <v>733053.63</v>
      </c>
      <c r="X57" s="147">
        <v>170</v>
      </c>
      <c r="Y57" s="146">
        <v>168800286.39000002</v>
      </c>
      <c r="Z57" s="146">
        <v>126600214.24000007</v>
      </c>
      <c r="AA57" s="179">
        <f t="shared" si="2"/>
        <v>0.88056538724530553</v>
      </c>
      <c r="AB57" s="147">
        <v>153</v>
      </c>
      <c r="AC57" s="149">
        <v>225</v>
      </c>
      <c r="AD57" s="146">
        <v>145763934.77000001</v>
      </c>
      <c r="AE57" s="146">
        <v>109322951.08</v>
      </c>
      <c r="AF57" s="179">
        <f t="shared" si="3"/>
        <v>0.76039370792648397</v>
      </c>
      <c r="AG57" s="149">
        <v>0</v>
      </c>
      <c r="AH57" s="148">
        <v>0</v>
      </c>
      <c r="AI57" s="147">
        <v>145</v>
      </c>
      <c r="AJ57" s="198">
        <v>140772529.03999999</v>
      </c>
      <c r="AK57" s="198">
        <v>105579395.92</v>
      </c>
      <c r="AL57" s="146">
        <v>0</v>
      </c>
      <c r="AM57" s="146">
        <v>0</v>
      </c>
      <c r="AN57" s="179">
        <f t="shared" si="4"/>
        <v>0.73435548717737342</v>
      </c>
      <c r="AO57" s="147">
        <v>145</v>
      </c>
      <c r="AP57" s="146">
        <v>140772529.03999999</v>
      </c>
      <c r="AQ57" s="146">
        <v>105579395.92</v>
      </c>
      <c r="AR57" s="179">
        <f t="shared" si="5"/>
        <v>0.73435548717737342</v>
      </c>
    </row>
    <row r="58" spans="1:44" ht="14" thickBot="1" x14ac:dyDescent="0.35">
      <c r="A58" s="159" t="s">
        <v>63</v>
      </c>
      <c r="B58" s="121">
        <f>SUM(B4+B26+B38+B43+B47+B52+B56)</f>
        <v>3242149425.6047254</v>
      </c>
      <c r="C58" s="122">
        <f>SUM(C4+C26+C38+C43+C47+C52+C56)</f>
        <v>14541</v>
      </c>
      <c r="D58" s="123">
        <f>SUM(D4+D26+D38+D43+D47+D52+D56)</f>
        <v>4627984553.3300009</v>
      </c>
      <c r="E58" s="123">
        <f>SUM(E4+E26+E38+E43+E47+E52+E56)</f>
        <v>3478651034.7645001</v>
      </c>
      <c r="F58" s="180">
        <f t="shared" si="0"/>
        <v>1.4274433241048998</v>
      </c>
      <c r="G58" s="229">
        <f>SUM(G4+G26+G38+G43+G47+G52+G56)</f>
        <v>12740</v>
      </c>
      <c r="H58" s="232">
        <f>SUM(H4+H26+H38+H43+H47+H52+H56)</f>
        <v>3163962215.7599998</v>
      </c>
      <c r="I58" s="232">
        <f>SUM(I4+I26+I38+I43+I47+I52+I56)</f>
        <v>2380041149.2190008</v>
      </c>
      <c r="J58" s="228">
        <f t="shared" si="1"/>
        <v>0.97588414364025122</v>
      </c>
      <c r="K58" s="229">
        <f t="shared" ref="K58:Z58" si="11">SUM(K4+K26+K38+K43+K47+K52+K56)</f>
        <v>2507</v>
      </c>
      <c r="L58" s="232">
        <f t="shared" si="11"/>
        <v>1284637149.1499999</v>
      </c>
      <c r="M58" s="232">
        <f t="shared" si="11"/>
        <v>974374901.29600012</v>
      </c>
      <c r="N58" s="229">
        <f t="shared" si="11"/>
        <v>11118</v>
      </c>
      <c r="O58" s="232">
        <f t="shared" si="11"/>
        <v>2925026027.9900002</v>
      </c>
      <c r="P58" s="232">
        <f t="shared" si="11"/>
        <v>2184754719.1285</v>
      </c>
      <c r="Q58" s="228">
        <f t="shared" si="8"/>
        <v>0.9021872973804792</v>
      </c>
      <c r="R58" s="229">
        <f t="shared" si="11"/>
        <v>370</v>
      </c>
      <c r="S58" s="232">
        <f t="shared" si="11"/>
        <v>283279479.07999998</v>
      </c>
      <c r="T58" s="232">
        <f t="shared" si="11"/>
        <v>214843644.11000001</v>
      </c>
      <c r="U58" s="229">
        <f t="shared" si="11"/>
        <v>645</v>
      </c>
      <c r="V58" s="232">
        <f t="shared" si="11"/>
        <v>21224319.520000003</v>
      </c>
      <c r="W58" s="232">
        <f t="shared" si="11"/>
        <v>16588686.472499998</v>
      </c>
      <c r="X58" s="122">
        <f t="shared" si="11"/>
        <v>10748</v>
      </c>
      <c r="Y58" s="124">
        <f t="shared" si="11"/>
        <v>2620522229.3899999</v>
      </c>
      <c r="Z58" s="124">
        <f t="shared" si="11"/>
        <v>1953322388.5420005</v>
      </c>
      <c r="AA58" s="180">
        <f t="shared" si="2"/>
        <v>0.80826695052811159</v>
      </c>
      <c r="AB58" s="122">
        <f t="shared" ref="AB58:AE58" si="12">SUM(AB4+AB26+AB38+AB43+AB47+AB52+AB56)</f>
        <v>8094</v>
      </c>
      <c r="AC58" s="122">
        <f t="shared" si="12"/>
        <v>8780</v>
      </c>
      <c r="AD58" s="124">
        <f t="shared" si="12"/>
        <v>1598447798.7799997</v>
      </c>
      <c r="AE58" s="197">
        <f t="shared" si="12"/>
        <v>1184362529.8395</v>
      </c>
      <c r="AF58" s="180">
        <f t="shared" si="3"/>
        <v>0.49302101444070778</v>
      </c>
      <c r="AG58" s="122">
        <f t="shared" ref="AG58:AM58" si="13">SUM(AG4+AG26+AG38+AG43+AG47+AG52+AG56)</f>
        <v>91</v>
      </c>
      <c r="AH58" s="124">
        <f t="shared" si="13"/>
        <v>17567872.739999998</v>
      </c>
      <c r="AI58" s="122">
        <f t="shared" si="13"/>
        <v>10133</v>
      </c>
      <c r="AJ58" s="123">
        <f t="shared" si="13"/>
        <v>2081140941.74</v>
      </c>
      <c r="AK58" s="123">
        <f t="shared" si="13"/>
        <v>1546128228.51</v>
      </c>
      <c r="AL58" s="123">
        <f t="shared" si="13"/>
        <v>822345742.02999997</v>
      </c>
      <c r="AM58" s="123">
        <f t="shared" si="13"/>
        <v>633347998.91999984</v>
      </c>
      <c r="AN58" s="180">
        <f t="shared" si="4"/>
        <v>0.64190161172223759</v>
      </c>
      <c r="AO58" s="122">
        <f>SUM(AO4+AO26+AO38+AO43+AO47+AO52+AO56)</f>
        <v>9433</v>
      </c>
      <c r="AP58" s="124">
        <f>SUM(AP4+AP26+AP38+AP43+AP47+AP52+AP56)</f>
        <v>1767298718.0999999</v>
      </c>
      <c r="AQ58" s="124">
        <f>SUM(AQ4+AQ26+AQ38+AQ43+AQ47+AQ52+AQ56)</f>
        <v>1304353486.72</v>
      </c>
      <c r="AR58" s="180">
        <f t="shared" si="5"/>
        <v>0.54510094573150758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6"/>
      <c r="AE59" s="69"/>
      <c r="AF59" s="69"/>
      <c r="AG59" s="69"/>
      <c r="AH59" s="53"/>
      <c r="AJ59" s="199"/>
      <c r="AK59" s="199"/>
      <c r="AL59" s="199"/>
      <c r="AM59" s="199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7"/>
      <c r="AE60" s="208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7"/>
      <c r="AE62" s="208"/>
      <c r="AF62" s="69"/>
      <c r="AG62" s="69"/>
      <c r="AH62" s="69"/>
      <c r="AJ62" s="68"/>
      <c r="AK62" s="68"/>
      <c r="AL62" s="68"/>
      <c r="AM62" s="68"/>
      <c r="AN62" s="68"/>
      <c r="AO62" s="68"/>
      <c r="AP62" s="205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O64" s="54"/>
      <c r="P64" s="54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O66" s="54"/>
      <c r="P66" s="5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92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1" t="s">
        <v>64</v>
      </c>
      <c r="B1" s="261" t="s">
        <v>65</v>
      </c>
      <c r="C1" s="261"/>
      <c r="D1" s="261" t="s">
        <v>198</v>
      </c>
      <c r="E1" s="261" t="s">
        <v>66</v>
      </c>
      <c r="F1" s="270" t="s">
        <v>67</v>
      </c>
      <c r="G1" s="271"/>
      <c r="H1" s="272"/>
      <c r="I1" s="273" t="s">
        <v>199</v>
      </c>
      <c r="J1" s="274"/>
      <c r="K1" s="275"/>
      <c r="L1" s="263" t="s">
        <v>200</v>
      </c>
      <c r="M1" s="264"/>
      <c r="N1" s="265"/>
      <c r="O1" s="266" t="s">
        <v>68</v>
      </c>
    </row>
    <row r="2" spans="1:15" ht="30.75" customHeight="1" thickBot="1" x14ac:dyDescent="0.3">
      <c r="A2" s="262"/>
      <c r="B2" s="268"/>
      <c r="C2" s="262"/>
      <c r="D2" s="269"/>
      <c r="E2" s="26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7"/>
    </row>
    <row r="3" spans="1:15" x14ac:dyDescent="0.25">
      <c r="A3" s="14" t="s">
        <v>72</v>
      </c>
      <c r="B3" s="15" t="s">
        <v>73</v>
      </c>
      <c r="C3" s="1" t="s">
        <v>74</v>
      </c>
      <c r="D3" s="214">
        <v>1974320</v>
      </c>
      <c r="E3" s="214">
        <v>1480740</v>
      </c>
      <c r="F3" s="214">
        <f>'Dane - 30 kwietnia 2022 r'!Z5</f>
        <v>6135577.9800000004</v>
      </c>
      <c r="G3" s="214">
        <f>F3/'Dane - 30 kwietnia 2022 r'!$B$1</f>
        <v>1308476.6756946964</v>
      </c>
      <c r="H3" s="215">
        <f>G3/E3</f>
        <v>0.88366402994090543</v>
      </c>
      <c r="I3" s="214">
        <f>'Dane - 30 kwietnia 2022 r'!AK5</f>
        <v>2107500</v>
      </c>
      <c r="J3" s="214">
        <f>I3/'Dane - 30 kwietnia 2022 r'!$B$1</f>
        <v>449446.5888976563</v>
      </c>
      <c r="K3" s="215">
        <f>J3/E3</f>
        <v>0.30352836345182566</v>
      </c>
      <c r="L3" s="214">
        <f>'Dane - 30 kwietnia 2022 r'!AQ5</f>
        <v>0</v>
      </c>
      <c r="M3" s="214">
        <f>L3/'Dane - 30 kwietnia 2022 r'!$B$1</f>
        <v>0</v>
      </c>
      <c r="N3" s="215">
        <f>M3/E3</f>
        <v>0</v>
      </c>
      <c r="O3" s="216">
        <f>'Dane - 30 kwietnia 2022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7">
        <v>4274000</v>
      </c>
      <c r="E4" s="217">
        <v>3205500</v>
      </c>
      <c r="F4" s="217">
        <f>'Dane - 30 kwietnia 2022 r'!Z6</f>
        <v>11843063.560000001</v>
      </c>
      <c r="G4" s="217">
        <f>F4/'Dane - 30 kwietnia 2022 r'!$B$1</f>
        <v>2525658.1348233139</v>
      </c>
      <c r="H4" s="218">
        <f t="shared" ref="H4:H56" si="0">G4/E4</f>
        <v>0.78791394004782844</v>
      </c>
      <c r="I4" s="217">
        <f>'Dane - 30 kwietnia 2022 r'!AK6</f>
        <v>11778490.890000001</v>
      </c>
      <c r="J4" s="217">
        <f>I4/'Dane - 30 kwietnia 2022 r'!$B$1</f>
        <v>2511887.3323239004</v>
      </c>
      <c r="K4" s="218">
        <f>J4/E4</f>
        <v>0.78361794800308859</v>
      </c>
      <c r="L4" s="217">
        <f>'Dane - 30 kwietnia 2022 r'!AQ6</f>
        <v>10766741.76</v>
      </c>
      <c r="M4" s="217">
        <f>L4/'Dane - 30 kwietnia 2022 r'!$B$1</f>
        <v>2296121.1661086348</v>
      </c>
      <c r="N4" s="218">
        <f t="shared" ref="N4:N56" si="1">M4/E4</f>
        <v>0.71630671224727338</v>
      </c>
      <c r="O4" s="219">
        <f>'Dane - 30 kwietnia 2022 r'!X6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17">
        <v>2350000</v>
      </c>
      <c r="E5" s="217">
        <v>1762500</v>
      </c>
      <c r="F5" s="217">
        <f>'Dane - 30 kwietnia 2022 r'!Z7</f>
        <v>3145888.14</v>
      </c>
      <c r="G5" s="217">
        <f>F5/'Dane - 30 kwietnia 2022 r'!$B$1</f>
        <v>670893.80478130141</v>
      </c>
      <c r="H5" s="218">
        <f t="shared" si="0"/>
        <v>0.38064896725180219</v>
      </c>
      <c r="I5" s="217">
        <f>'Dane - 30 kwietnia 2022 r'!AK7</f>
        <v>1353504.25</v>
      </c>
      <c r="J5" s="217">
        <f>I5/'Dane - 30 kwietnia 2022 r'!$B$1</f>
        <v>288649.04779168713</v>
      </c>
      <c r="K5" s="218">
        <f>J5/E5</f>
        <v>0.1637725093853544</v>
      </c>
      <c r="L5" s="217">
        <f>'Dane - 30 kwietnia 2022 r'!AQ7</f>
        <v>0</v>
      </c>
      <c r="M5" s="217">
        <f>L5/'Dane - 30 kwietnia 2022 r'!$B$1</f>
        <v>0</v>
      </c>
      <c r="N5" s="218">
        <f t="shared" si="1"/>
        <v>0</v>
      </c>
      <c r="O5" s="219">
        <f>'Dane - 30 kwietnia 2022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24154779.802094221</v>
      </c>
      <c r="H6" s="41">
        <f t="shared" si="0"/>
        <v>0.82823392385507644</v>
      </c>
      <c r="I6" s="40">
        <f t="shared" si="2"/>
        <v>107611368.93000001</v>
      </c>
      <c r="J6" s="40">
        <f t="shared" si="2"/>
        <v>22949258.691433322</v>
      </c>
      <c r="K6" s="41">
        <f>J6/E6</f>
        <v>0.78689827567474235</v>
      </c>
      <c r="L6" s="40">
        <f t="shared" si="2"/>
        <v>101719865.30000001</v>
      </c>
      <c r="M6" s="40">
        <f t="shared" si="2"/>
        <v>21692833.443517946</v>
      </c>
      <c r="N6" s="41">
        <f t="shared" si="1"/>
        <v>0.7438171951748358</v>
      </c>
      <c r="O6" s="42">
        <f>SUM(O7:O9)</f>
        <v>44</v>
      </c>
    </row>
    <row r="7" spans="1:15" x14ac:dyDescent="0.25">
      <c r="A7" s="17" t="s">
        <v>72</v>
      </c>
      <c r="B7" s="18" t="s">
        <v>81</v>
      </c>
      <c r="C7" s="2" t="s">
        <v>82</v>
      </c>
      <c r="D7" s="217">
        <v>19050000</v>
      </c>
      <c r="E7" s="217">
        <v>14287500</v>
      </c>
      <c r="F7" s="217">
        <f>'Dane - 30 kwietnia 2022 r'!Z9</f>
        <v>62279533.090000004</v>
      </c>
      <c r="G7" s="217">
        <f>F7/'Dane - 30 kwietnia 2022 r'!$B$1</f>
        <v>13281766.882770682</v>
      </c>
      <c r="H7" s="218">
        <f t="shared" si="0"/>
        <v>0.92960748085884037</v>
      </c>
      <c r="I7" s="217">
        <f>'Dane - 30 kwietnia 2022 r'!AK9</f>
        <v>63866630.43</v>
      </c>
      <c r="J7" s="217">
        <f>I7/'Dane - 30 kwietnia 2022 r'!$B$1</f>
        <v>13620232.11916999</v>
      </c>
      <c r="K7" s="218">
        <f>J7/E7</f>
        <v>0.95329708620612352</v>
      </c>
      <c r="L7" s="217">
        <f>'Dane - 30 kwietnia 2022 r'!AQ9</f>
        <v>61790621.850000009</v>
      </c>
      <c r="M7" s="217">
        <f>L7/'Dane - 30 kwietnia 2022 r'!$B$1</f>
        <v>13177501.40751957</v>
      </c>
      <c r="N7" s="218">
        <f t="shared" si="1"/>
        <v>0.92230980980014488</v>
      </c>
      <c r="O7" s="219">
        <f>'Dane - 30 kwietnia 2022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7">
        <v>19515600</v>
      </c>
      <c r="E8" s="217">
        <v>14636700</v>
      </c>
      <c r="F8" s="217">
        <f>'Dane - 30 kwietnia 2022 r'!Z10</f>
        <v>50159314.749999993</v>
      </c>
      <c r="G8" s="217">
        <f>F8/'Dane - 30 kwietnia 2022 r'!$B$1</f>
        <v>10697002.56978951</v>
      </c>
      <c r="H8" s="218">
        <f t="shared" si="0"/>
        <v>0.73083431168156143</v>
      </c>
      <c r="I8" s="217">
        <f>'Dane - 30 kwietnia 2022 r'!AK10</f>
        <v>42919768.409999996</v>
      </c>
      <c r="J8" s="217">
        <f>I8/'Dane - 30 kwietnia 2022 r'!$B$1</f>
        <v>9153093.0050542746</v>
      </c>
      <c r="K8" s="218">
        <f t="shared" ref="K8:K56" si="3">J8/E8</f>
        <v>0.62535223138099949</v>
      </c>
      <c r="L8" s="217">
        <f>'Dane - 30 kwietnia 2022 r'!AQ10</f>
        <v>39104273.359999999</v>
      </c>
      <c r="M8" s="217">
        <f>L8/'Dane - 30 kwietnia 2022 r'!$B$1</f>
        <v>8339398.4687893204</v>
      </c>
      <c r="N8" s="218">
        <f t="shared" si="1"/>
        <v>0.56975947233934698</v>
      </c>
      <c r="O8" s="219">
        <f>'Dane - 30 kwietnia 2022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7">
        <v>320000</v>
      </c>
      <c r="E9" s="217">
        <v>240000</v>
      </c>
      <c r="F9" s="217">
        <f>'Dane - 30 kwietnia 2022 r'!Z11</f>
        <v>825330.13</v>
      </c>
      <c r="G9" s="217">
        <f>F9/'Dane - 30 kwietnia 2022 r'!$B$1</f>
        <v>176010.34953402574</v>
      </c>
      <c r="H9" s="218">
        <f t="shared" si="0"/>
        <v>0.73337645639177385</v>
      </c>
      <c r="I9" s="217">
        <f>'Dane - 30 kwietnia 2022 r'!AK11</f>
        <v>824970.09</v>
      </c>
      <c r="J9" s="217">
        <f>I9/'Dane - 30 kwietnia 2022 r'!$B$1</f>
        <v>175933.56720905931</v>
      </c>
      <c r="K9" s="218">
        <f t="shared" si="3"/>
        <v>0.73305653003774718</v>
      </c>
      <c r="L9" s="217">
        <f>'Dane - 30 kwietnia 2022 r'!AQ11</f>
        <v>824970.09</v>
      </c>
      <c r="M9" s="217">
        <f>L9/'Dane - 30 kwietnia 2022 r'!$B$1</f>
        <v>175933.56720905931</v>
      </c>
      <c r="N9" s="218">
        <f t="shared" si="1"/>
        <v>0.73305653003774718</v>
      </c>
      <c r="O9" s="219">
        <f>'Dane - 30 kwietnia 2022 r'!X11</f>
        <v>16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7">
        <v>5920000</v>
      </c>
      <c r="E10" s="217">
        <v>4440000</v>
      </c>
      <c r="F10" s="217">
        <f>'Dane - 30 kwietnia 2022 r'!Z12</f>
        <v>18686766.060000002</v>
      </c>
      <c r="G10" s="217">
        <f>F10/'Dane - 30 kwietnia 2022 r'!$B$1</f>
        <v>3985149.8283252656</v>
      </c>
      <c r="H10" s="218">
        <f t="shared" si="0"/>
        <v>0.89755626764082552</v>
      </c>
      <c r="I10" s="217">
        <f>'Dane - 30 kwietnia 2022 r'!AK12</f>
        <v>16485613.449999999</v>
      </c>
      <c r="J10" s="217">
        <f>I10/'Dane - 30 kwietnia 2022 r'!$B$1</f>
        <v>3515730.8332089311</v>
      </c>
      <c r="K10" s="218">
        <f t="shared" si="3"/>
        <v>0.79183126874075027</v>
      </c>
      <c r="L10" s="217">
        <f>'Dane - 30 kwietnia 2022 r'!AQ12</f>
        <v>12100227.59</v>
      </c>
      <c r="M10" s="217">
        <f>L10/'Dane - 30 kwietnia 2022 r'!$B$1</f>
        <v>2580501.0748331235</v>
      </c>
      <c r="N10" s="218">
        <f t="shared" si="1"/>
        <v>0.58119393577322598</v>
      </c>
      <c r="O10" s="219">
        <f>'Dane - 30 kwietnia 2022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7">
        <v>12247576</v>
      </c>
      <c r="E11" s="217">
        <v>6123788</v>
      </c>
      <c r="F11" s="217">
        <f>'Dane - 30 kwietnia 2022 r'!Z13</f>
        <v>27490381</v>
      </c>
      <c r="G11" s="217">
        <f>F11/'Dane - 30 kwietnia 2022 r'!$B$1</f>
        <v>5862613.5079226289</v>
      </c>
      <c r="H11" s="218">
        <f t="shared" si="0"/>
        <v>0.95735082728576315</v>
      </c>
      <c r="I11" s="217">
        <f>'Dane - 30 kwietnia 2022 r'!AK13</f>
        <v>26835697.870000001</v>
      </c>
      <c r="J11" s="217">
        <f>I11/'Dane - 30 kwietnia 2022 r'!$B$1</f>
        <v>5722995.42982662</v>
      </c>
      <c r="K11" s="218">
        <f t="shared" si="3"/>
        <v>0.93455152755559467</v>
      </c>
      <c r="L11" s="217">
        <f>'Dane - 30 kwietnia 2022 r'!AQ13</f>
        <v>26835697.870000001</v>
      </c>
      <c r="M11" s="217">
        <f>L11/'Dane - 30 kwietnia 2022 r'!$B$1</f>
        <v>5722995.42982662</v>
      </c>
      <c r="N11" s="218">
        <f t="shared" si="1"/>
        <v>0.93455152755559467</v>
      </c>
      <c r="O11" s="219">
        <f>'Dane - 30 kwietnia 2022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7">
        <v>820000</v>
      </c>
      <c r="E12" s="217">
        <v>615000</v>
      </c>
      <c r="F12" s="217">
        <f>'Dane - 30 kwietnia 2022 r'!Z14</f>
        <v>2025000</v>
      </c>
      <c r="G12" s="217">
        <f>F12/'Dane - 30 kwietnia 2022 r'!$B$1</f>
        <v>431852.59431447403</v>
      </c>
      <c r="H12" s="218">
        <f t="shared" si="0"/>
        <v>0.70219934034873821</v>
      </c>
      <c r="I12" s="217">
        <f>'Dane - 30 kwietnia 2022 r'!AK14</f>
        <v>835516.61</v>
      </c>
      <c r="J12" s="217">
        <f>I12/'Dane - 30 kwietnia 2022 r'!$B$1</f>
        <v>178182.72376362202</v>
      </c>
      <c r="K12" s="218">
        <f t="shared" si="3"/>
        <v>0.28972800611971061</v>
      </c>
      <c r="L12" s="217">
        <f>'Dane - 30 kwietnia 2022 r'!AQ14</f>
        <v>835516.61</v>
      </c>
      <c r="M12" s="217">
        <f>L12/'Dane - 30 kwietnia 2022 r'!$B$1</f>
        <v>178182.72376362202</v>
      </c>
      <c r="N12" s="218">
        <f t="shared" si="1"/>
        <v>0.28972800611971061</v>
      </c>
      <c r="O12" s="219">
        <f>'Dane - 30 kwietnia 2022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7">
        <v>14738008</v>
      </c>
      <c r="E13" s="217">
        <v>11053506</v>
      </c>
      <c r="F13" s="217">
        <f>'Dane - 30 kwietnia 2022 r'!Z15</f>
        <v>31202384.739999983</v>
      </c>
      <c r="G13" s="217">
        <f>F13/'Dane - 30 kwietnia 2022 r'!$B$1</f>
        <v>6654237.4314900478</v>
      </c>
      <c r="H13" s="218">
        <f t="shared" si="0"/>
        <v>0.60200242633333245</v>
      </c>
      <c r="I13" s="217">
        <f>'Dane - 30 kwietnia 2022 r'!AK15</f>
        <v>24785111.710000001</v>
      </c>
      <c r="J13" s="217">
        <f>I13/'Dane - 30 kwietnia 2022 r'!$B$1</f>
        <v>5285686.3172037285</v>
      </c>
      <c r="K13" s="218">
        <f t="shared" si="3"/>
        <v>0.47819093029883264</v>
      </c>
      <c r="L13" s="217">
        <f>'Dane - 30 kwietnia 2022 r'!AQ15</f>
        <v>16279674.890000001</v>
      </c>
      <c r="M13" s="217">
        <f>L13/'Dane - 30 kwietnia 2022 r'!$B$1</f>
        <v>3471812.2646136787</v>
      </c>
      <c r="N13" s="218">
        <f t="shared" si="1"/>
        <v>0.31409149862619867</v>
      </c>
      <c r="O13" s="219">
        <f>'Dane - 30 kwietnia 2022 r'!X15</f>
        <v>195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7">
        <v>10797340</v>
      </c>
      <c r="E14" s="217">
        <v>8098005</v>
      </c>
      <c r="F14" s="217">
        <f>'Dane - 30 kwietnia 2022 r'!Z16</f>
        <v>21249171.839999992</v>
      </c>
      <c r="G14" s="217">
        <f>F14/'Dane - 30 kwietnia 2022 r'!$B$1</f>
        <v>4531609.8696978083</v>
      </c>
      <c r="H14" s="218">
        <f t="shared" si="0"/>
        <v>0.55959583498624765</v>
      </c>
      <c r="I14" s="217">
        <f>'Dane - 30 kwietnia 2022 r'!AK16</f>
        <v>17817320.379999999</v>
      </c>
      <c r="J14" s="217">
        <f>I14/'Dane - 30 kwietnia 2022 r'!$B$1</f>
        <v>3799731.3727580984</v>
      </c>
      <c r="K14" s="218">
        <f t="shared" si="3"/>
        <v>0.4692182053182356</v>
      </c>
      <c r="L14" s="217">
        <f>'Dane - 30 kwietnia 2022 r'!AQ16</f>
        <v>14039461.9</v>
      </c>
      <c r="M14" s="217">
        <f>L14/'Dane - 30 kwietnia 2022 r'!$B$1</f>
        <v>2994063.2317502294</v>
      </c>
      <c r="N14" s="218">
        <f t="shared" si="1"/>
        <v>0.36972849877843117</v>
      </c>
      <c r="O14" s="219">
        <f>'Dane - 30 kwietnia 2022 r'!X16</f>
        <v>280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- 30 kwietnia 2022 r'!Z17</f>
        <v>216704125</v>
      </c>
      <c r="G15" s="40">
        <f>F15/'Dane - 30 kwietnia 2022 r'!$B$1</f>
        <v>46214438.804887936</v>
      </c>
      <c r="H15" s="41">
        <f t="shared" si="0"/>
        <v>0.89377288511143371</v>
      </c>
      <c r="I15" s="40">
        <f>'Dane - 30 kwietnia 2022 r'!AK17</f>
        <v>199129637.5</v>
      </c>
      <c r="J15" s="40">
        <f>I15/'Dane - 30 kwietnia 2022 r'!$B$1</f>
        <v>42466494.103346057</v>
      </c>
      <c r="K15" s="41">
        <f t="shared" si="3"/>
        <v>0.82128879927675091</v>
      </c>
      <c r="L15" s="40">
        <f>'Dane - 30 kwietnia 2022 r'!AQ17</f>
        <v>199129637.5</v>
      </c>
      <c r="M15" s="40">
        <f>L15/'Dane - 30 kwietnia 2022 r'!$B$1</f>
        <v>42466494.103346057</v>
      </c>
      <c r="N15" s="41">
        <f t="shared" si="1"/>
        <v>0.82128879927675091</v>
      </c>
      <c r="O15" s="42">
        <f>'Dane - 30 kwietnia 2022 r'!X17</f>
        <v>3850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7">
        <v>39452898</v>
      </c>
      <c r="E16" s="217">
        <v>19726449</v>
      </c>
      <c r="F16" s="217">
        <f>'Dane - 30 kwietnia 2022 r'!Z18</f>
        <v>75460750</v>
      </c>
      <c r="G16" s="217">
        <f>F16/'Dane - 30 kwietnia 2022 r'!$B$1</f>
        <v>16092800.324156022</v>
      </c>
      <c r="H16" s="218">
        <f t="shared" si="0"/>
        <v>0.81579813600288742</v>
      </c>
      <c r="I16" s="217">
        <f>'Dane - 30 kwietnia 2022 r'!AK18</f>
        <v>75460750</v>
      </c>
      <c r="J16" s="217">
        <f>I16/'Dane - 30 kwietnia 2022 r'!$B$1</f>
        <v>16092800.324156022</v>
      </c>
      <c r="K16" s="218">
        <f t="shared" si="3"/>
        <v>0.81579813600288742</v>
      </c>
      <c r="L16" s="217">
        <f>'Dane - 30 kwietnia 2022 r'!AQ18</f>
        <v>75460750</v>
      </c>
      <c r="M16" s="217">
        <f>L16/'Dane - 30 kwietnia 2022 r'!$B$1</f>
        <v>16092800.324156022</v>
      </c>
      <c r="N16" s="218">
        <f t="shared" si="1"/>
        <v>0.81579813600288742</v>
      </c>
      <c r="O16" s="219">
        <f>'Dane - 30 kwietnia 2022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7">
        <v>42640920</v>
      </c>
      <c r="E17" s="217">
        <v>31980690</v>
      </c>
      <c r="F17" s="217">
        <f>'Dane - 30 kwietnia 2022 r'!Z19</f>
        <v>141243375</v>
      </c>
      <c r="G17" s="217">
        <f>F17/'Dane - 30 kwietnia 2022 r'!$B$1</f>
        <v>30121638.480731912</v>
      </c>
      <c r="H17" s="218">
        <f t="shared" si="0"/>
        <v>0.94186956193665339</v>
      </c>
      <c r="I17" s="217">
        <f>'Dane - 30 kwietnia 2022 r'!AK19</f>
        <v>123668887.5</v>
      </c>
      <c r="J17" s="217">
        <f>I17/'Dane - 30 kwietnia 2022 r'!$B$1</f>
        <v>26373693.779190037</v>
      </c>
      <c r="K17" s="218">
        <f t="shared" si="3"/>
        <v>0.82467557076442177</v>
      </c>
      <c r="L17" s="217">
        <f>'Dane - 30 kwietnia 2022 r'!AQ19</f>
        <v>123668887.5</v>
      </c>
      <c r="M17" s="217">
        <f>L17/'Dane - 30 kwietnia 2022 r'!$B$1</f>
        <v>26373693.779190037</v>
      </c>
      <c r="N17" s="218">
        <f t="shared" si="1"/>
        <v>0.82467557076442177</v>
      </c>
      <c r="O17" s="219">
        <f>'Dane - 30 kwietnia 2022 r'!X19</f>
        <v>1204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7">
        <v>23080000</v>
      </c>
      <c r="E18" s="217">
        <v>17310000</v>
      </c>
      <c r="F18" s="217">
        <f>'Dane - 30 kwietnia 2022 r'!Z20</f>
        <v>68856148.029999986</v>
      </c>
      <c r="G18" s="217">
        <f>F18/'Dane - 30 kwietnia 2022 r'!$B$1</f>
        <v>14684299.338892322</v>
      </c>
      <c r="H18" s="218">
        <f t="shared" si="0"/>
        <v>0.84831307561480773</v>
      </c>
      <c r="I18" s="217">
        <f>'Dane - 30 kwietnia 2022 r'!AK20</f>
        <v>62931589.509999998</v>
      </c>
      <c r="J18" s="217">
        <f>I18/'Dane - 30 kwietnia 2022 r'!$B$1</f>
        <v>13420824.787272612</v>
      </c>
      <c r="K18" s="218">
        <f t="shared" si="3"/>
        <v>0.77532205587941139</v>
      </c>
      <c r="L18" s="217">
        <f>'Dane - 30 kwietnia 2022 r'!AQ20</f>
        <v>49679012.049999997</v>
      </c>
      <c r="M18" s="217">
        <f>L18/'Dane - 30 kwietnia 2022 r'!$B$1</f>
        <v>10594572.956430871</v>
      </c>
      <c r="N18" s="218">
        <f t="shared" si="1"/>
        <v>0.61204927535706943</v>
      </c>
      <c r="O18" s="219">
        <f>'Dane - 30 kwietnia 2022 r'!X20</f>
        <v>407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7">
        <v>31410000</v>
      </c>
      <c r="E19" s="217">
        <v>23557500</v>
      </c>
      <c r="F19" s="217">
        <f>'Dane - 30 kwietnia 2022 r'!Z21</f>
        <v>102087594.27000001</v>
      </c>
      <c r="G19" s="217">
        <f>F19/'Dane - 30 kwietnia 2022 r'!$B$1</f>
        <v>21771255.522381697</v>
      </c>
      <c r="H19" s="218">
        <f t="shared" si="0"/>
        <v>0.92417512564498339</v>
      </c>
      <c r="I19" s="217">
        <f>'Dane - 30 kwietnia 2022 r'!AK21</f>
        <v>9044566.3200000003</v>
      </c>
      <c r="J19" s="217">
        <f>I19/'Dane - 30 kwietnia 2022 r'!$B$1</f>
        <v>1928849.1011068223</v>
      </c>
      <c r="K19" s="218">
        <f t="shared" si="3"/>
        <v>8.1878344523265298E-2</v>
      </c>
      <c r="L19" s="217">
        <f>'Dane - 30 kwietnia 2022 r'!AQ21</f>
        <v>3405052.04</v>
      </c>
      <c r="M19" s="217">
        <f>L19/'Dane - 30 kwietnia 2022 r'!$B$1</f>
        <v>726163.23814804549</v>
      </c>
      <c r="N19" s="218">
        <f t="shared" si="1"/>
        <v>3.0825140110285282E-2</v>
      </c>
      <c r="O19" s="219">
        <f>'Dane - 30 kwietnia 2022 r'!X21</f>
        <v>15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7">
        <v>9106668</v>
      </c>
      <c r="E20" s="217">
        <v>6830001</v>
      </c>
      <c r="F20" s="217">
        <f>'Dane - 30 kwietnia 2022 r'!Z22</f>
        <v>25826899.699999999</v>
      </c>
      <c r="G20" s="217">
        <f>F20/'Dane - 30 kwietnia 2022 r'!$B$1</f>
        <v>5507858.5869356589</v>
      </c>
      <c r="H20" s="218">
        <f t="shared" si="0"/>
        <v>0.80642134414558053</v>
      </c>
      <c r="I20" s="217">
        <f>'Dane - 30 kwietnia 2022 r'!AK22</f>
        <v>18203175.309999999</v>
      </c>
      <c r="J20" s="217">
        <f>I20/'Dane - 30 kwietnia 2022 r'!$B$1</f>
        <v>3882019.0036467551</v>
      </c>
      <c r="K20" s="218">
        <f t="shared" si="3"/>
        <v>0.56837751614483734</v>
      </c>
      <c r="L20" s="217">
        <f>'Dane - 30 kwietnia 2022 r'!AQ22</f>
        <v>4991407.57</v>
      </c>
      <c r="M20" s="217">
        <f>L20/'Dane - 30 kwietnia 2022 r'!$B$1</f>
        <v>1064470.2757458789</v>
      </c>
      <c r="N20" s="218">
        <f t="shared" si="1"/>
        <v>0.1558521405408109</v>
      </c>
      <c r="O20" s="219">
        <f>'Dane - 30 kwietnia 2022 r'!X22</f>
        <v>6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7">
        <v>0</v>
      </c>
      <c r="E21" s="217">
        <v>0</v>
      </c>
      <c r="F21" s="217">
        <f>'Dane - 30 kwietnia 2022 r'!Z23</f>
        <v>0</v>
      </c>
      <c r="G21" s="217">
        <f>F21/'Dane - 30 kwietnia 2022 r'!$B$1</f>
        <v>0</v>
      </c>
      <c r="H21" s="218">
        <v>0</v>
      </c>
      <c r="I21" s="217">
        <f>'Dane - 30 kwietnia 2022 r'!AK23</f>
        <v>0</v>
      </c>
      <c r="J21" s="217">
        <f>I21/'Dane - 30 kwietnia 2022 r'!$B$1</f>
        <v>0</v>
      </c>
      <c r="K21" s="218">
        <v>0</v>
      </c>
      <c r="L21" s="217">
        <f>'Dane - 30 kwietnia 2022 r'!AQ23</f>
        <v>0</v>
      </c>
      <c r="M21" s="217">
        <f>L21/'Dane - 30 kwietnia 2022 r'!$B$1</f>
        <v>0</v>
      </c>
      <c r="N21" s="218">
        <v>0</v>
      </c>
      <c r="O21" s="219">
        <f>'Dane - 30 kwietnia 2022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7">
        <v>4350000</v>
      </c>
      <c r="E22" s="217">
        <v>3262500</v>
      </c>
      <c r="F22" s="217">
        <f>'Dane - 30 kwietnia 2022 r'!Z24</f>
        <v>6914869.4899999993</v>
      </c>
      <c r="G22" s="220">
        <f>F22/'Dane - 30 kwietnia 2022 r'!$B$1</f>
        <v>1474668.80424815</v>
      </c>
      <c r="H22" s="218">
        <f t="shared" si="0"/>
        <v>0.45200576375422219</v>
      </c>
      <c r="I22" s="217">
        <f>'Dane - 30 kwietnia 2022 r'!AK24</f>
        <v>4291939.41</v>
      </c>
      <c r="J22" s="220">
        <f>I22/'Dane - 30 kwietnia 2022 r'!$B$1</f>
        <v>915301.31795013975</v>
      </c>
      <c r="K22" s="218">
        <f t="shared" si="3"/>
        <v>0.28055212810732255</v>
      </c>
      <c r="L22" s="217">
        <f>'Dane - 30 kwietnia 2022 r'!AQ24</f>
        <v>2205119.56</v>
      </c>
      <c r="M22" s="220">
        <f>L22/'Dane - 30 kwietnia 2022 r'!$B$1</f>
        <v>470264.9890170822</v>
      </c>
      <c r="N22" s="218">
        <f t="shared" si="1"/>
        <v>0.14414252536922059</v>
      </c>
      <c r="O22" s="221">
        <f>'Dane - 30 kwietnia 2022 r'!X24</f>
        <v>61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22">
        <v>1424000</v>
      </c>
      <c r="E23" s="222">
        <v>1068000</v>
      </c>
      <c r="F23" s="217">
        <f>'Dane - 30 kwietnia 2022 r'!Z25</f>
        <v>4254911.1100000003</v>
      </c>
      <c r="G23" s="217">
        <f>F23/'Dane - 30 kwietnia 2022 r'!$B$1</f>
        <v>907404.64268196467</v>
      </c>
      <c r="H23" s="223">
        <f t="shared" si="0"/>
        <v>0.84962981524528525</v>
      </c>
      <c r="I23" s="217">
        <f>'Dane - 30 kwietnia 2022 r'!AK25</f>
        <v>2008013.75</v>
      </c>
      <c r="J23" s="217">
        <f>I23/'Dane - 30 kwietnia 2022 r'!$B$1</f>
        <v>428230.09746006696</v>
      </c>
      <c r="K23" s="223">
        <f t="shared" si="3"/>
        <v>0.40096451073039979</v>
      </c>
      <c r="L23" s="217">
        <f>'Dane - 30 kwietnia 2022 r'!AQ25</f>
        <v>1114223.75</v>
      </c>
      <c r="M23" s="217">
        <f>L23/'Dane - 30 kwietnia 2022 r'!$B$1</f>
        <v>237619.95905397626</v>
      </c>
      <c r="N23" s="223">
        <f t="shared" si="1"/>
        <v>0.22249059836514631</v>
      </c>
      <c r="O23" s="219">
        <f>'Dane - 30 kwietnia 2022 r'!X25</f>
        <v>13</v>
      </c>
    </row>
    <row r="24" spans="1:15" ht="30.5" thickBot="1" x14ac:dyDescent="0.3">
      <c r="A24" s="260" t="s">
        <v>72</v>
      </c>
      <c r="B24" s="260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659686958.88999999</v>
      </c>
      <c r="G24" s="44">
        <f t="shared" si="4"/>
        <v>140685197.34917152</v>
      </c>
      <c r="H24" s="45">
        <f>G24/E24</f>
        <v>0.82912860305655989</v>
      </c>
      <c r="I24" s="44">
        <f t="shared" si="4"/>
        <v>505219045.88999999</v>
      </c>
      <c r="J24" s="44">
        <f t="shared" si="4"/>
        <v>107743286.74799004</v>
      </c>
      <c r="K24" s="45">
        <f t="shared" si="3"/>
        <v>0.63498536102817227</v>
      </c>
      <c r="L24" s="44">
        <f t="shared" si="4"/>
        <v>443101638.3900001</v>
      </c>
      <c r="M24" s="44">
        <f t="shared" si="4"/>
        <v>94496094.856155783</v>
      </c>
      <c r="N24" s="45">
        <f t="shared" si="1"/>
        <v>0.55691299865704036</v>
      </c>
      <c r="O24" s="46">
        <f t="shared" si="4"/>
        <v>5312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4">
        <v>16364000</v>
      </c>
      <c r="E25" s="224">
        <v>12273000</v>
      </c>
      <c r="F25" s="224">
        <f>'Dane - 30 kwietnia 2022 r'!Z27</f>
        <v>45050080.079999998</v>
      </c>
      <c r="G25" s="224">
        <f>F25/'Dane - 30 kwietnia 2022 r'!$B$1</f>
        <v>9607404.4230236076</v>
      </c>
      <c r="H25" s="225">
        <f t="shared" si="0"/>
        <v>0.78280814984303815</v>
      </c>
      <c r="I25" s="224">
        <f>'Dane - 30 kwietnia 2022 r'!AK27</f>
        <v>26159459.23</v>
      </c>
      <c r="J25" s="224">
        <f>I25/'Dane - 30 kwietnia 2022 r'!$B$1</f>
        <v>5578780.4120193645</v>
      </c>
      <c r="K25" s="225">
        <f t="shared" si="3"/>
        <v>0.4545571915602839</v>
      </c>
      <c r="L25" s="224">
        <f>'Dane - 30 kwietnia 2022 r'!AQ27</f>
        <v>9003034.790000001</v>
      </c>
      <c r="M25" s="224">
        <f>L25/'Dane - 30 kwietnia 2022 r'!$B$1</f>
        <v>1919992.0645752919</v>
      </c>
      <c r="N25" s="225">
        <f t="shared" si="1"/>
        <v>0.15644032140269631</v>
      </c>
      <c r="O25" s="226">
        <f>'Dane - 30 kwietnia 2022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7">
        <v>2000000</v>
      </c>
      <c r="E26" s="217">
        <v>1500000</v>
      </c>
      <c r="F26" s="224">
        <f>'Dane - 30 kwietnia 2022 r'!Z28</f>
        <v>6363905.3300000001</v>
      </c>
      <c r="G26" s="224">
        <f>F26/'Dane - 30 kwietnia 2022 r'!$B$1</f>
        <v>1357169.8897443006</v>
      </c>
      <c r="H26" s="218">
        <f t="shared" si="0"/>
        <v>0.90477992649620043</v>
      </c>
      <c r="I26" s="224">
        <f>'Dane - 30 kwietnia 2022 r'!AK28</f>
        <v>3347434.47</v>
      </c>
      <c r="J26" s="224">
        <f>I26/'Dane - 30 kwietnia 2022 r'!$B$1</f>
        <v>713875.68403318338</v>
      </c>
      <c r="K26" s="218">
        <f t="shared" si="3"/>
        <v>0.47591712268878894</v>
      </c>
      <c r="L26" s="224">
        <f>'Dane - 30 kwietnia 2022 r'!AQ28</f>
        <v>2025264.17</v>
      </c>
      <c r="M26" s="224">
        <f>L26/'Dane - 30 kwietnia 2022 r'!$B$1</f>
        <v>431908.93135143205</v>
      </c>
      <c r="N26" s="218">
        <f t="shared" si="1"/>
        <v>0.28793928756762138</v>
      </c>
      <c r="O26" s="226">
        <f>'Dane - 30 kwietnia 2022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296627406.98000002</v>
      </c>
      <c r="G27" s="40">
        <f t="shared" ref="G27:O27" si="5">SUM(G28:G30)</f>
        <v>63258921.110660903</v>
      </c>
      <c r="H27" s="41">
        <f t="shared" si="0"/>
        <v>0.7237038930998233</v>
      </c>
      <c r="I27" s="40">
        <f t="shared" si="5"/>
        <v>198164703.19</v>
      </c>
      <c r="J27" s="40">
        <f t="shared" si="5"/>
        <v>42260711.690942824</v>
      </c>
      <c r="K27" s="41">
        <f t="shared" si="3"/>
        <v>0.48347712921632863</v>
      </c>
      <c r="L27" s="40">
        <f t="shared" si="5"/>
        <v>123281143.96999998</v>
      </c>
      <c r="M27" s="40">
        <f t="shared" si="5"/>
        <v>26291003.384444773</v>
      </c>
      <c r="N27" s="41">
        <f t="shared" si="1"/>
        <v>0.30077815379650458</v>
      </c>
      <c r="O27" s="42">
        <f t="shared" si="5"/>
        <v>749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7">
        <v>65711480</v>
      </c>
      <c r="E28" s="217">
        <v>49283610</v>
      </c>
      <c r="F28" s="217">
        <f>'Dane - 30 kwietnia 2022 r'!Z30</f>
        <v>197495320.90000004</v>
      </c>
      <c r="G28" s="217">
        <f>F28/'Dane - 30 kwietnia 2022 r'!$B$1</f>
        <v>42117958.862041764</v>
      </c>
      <c r="H28" s="218">
        <f t="shared" si="0"/>
        <v>0.85460376912409142</v>
      </c>
      <c r="I28" s="217">
        <f>'Dane - 30 kwietnia 2022 r'!AK30</f>
        <v>142984871.59</v>
      </c>
      <c r="J28" s="217">
        <f>I28/'Dane - 30 kwietnia 2022 r'!$B$1</f>
        <v>30493030.984623916</v>
      </c>
      <c r="K28" s="218">
        <f t="shared" si="3"/>
        <v>0.61872559629101676</v>
      </c>
      <c r="L28" s="217">
        <f>'Dane - 30 kwietnia 2022 r'!AQ30</f>
        <v>104514424.63999999</v>
      </c>
      <c r="M28" s="217">
        <f>L28/'Dane - 30 kwietnia 2022 r'!$B$1</f>
        <v>22288802.678552385</v>
      </c>
      <c r="N28" s="218">
        <f t="shared" si="1"/>
        <v>0.45225588544654877</v>
      </c>
      <c r="O28" s="219">
        <f>'Dane - 30 kwietnia 2022 r'!X30</f>
        <v>540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7">
        <v>6382000</v>
      </c>
      <c r="E29" s="217">
        <v>4786500</v>
      </c>
      <c r="F29" s="217">
        <f>'Dane - 30 kwietnia 2022 r'!Z31</f>
        <v>18746303.960000001</v>
      </c>
      <c r="G29" s="217">
        <f>F29/'Dane - 30 kwietnia 2022 r'!$B$1</f>
        <v>3997846.9130536779</v>
      </c>
      <c r="H29" s="218">
        <f t="shared" si="0"/>
        <v>0.83523386880887451</v>
      </c>
      <c r="I29" s="217">
        <f>'Dane - 30 kwietnia 2022 r'!AK31</f>
        <v>12351622.470000001</v>
      </c>
      <c r="J29" s="217">
        <f>I29/'Dane - 30 kwietnia 2022 r'!$B$1</f>
        <v>2634113.6827962724</v>
      </c>
      <c r="K29" s="218">
        <f t="shared" si="3"/>
        <v>0.55032146303066387</v>
      </c>
      <c r="L29" s="217">
        <f>'Dane - 30 kwietnia 2022 r'!AQ31</f>
        <v>7684890.8000000007</v>
      </c>
      <c r="M29" s="217">
        <f>L29/'Dane - 30 kwietnia 2022 r'!$B$1</f>
        <v>1638883.9649399673</v>
      </c>
      <c r="N29" s="218">
        <f t="shared" si="1"/>
        <v>0.34239715135066695</v>
      </c>
      <c r="O29" s="219">
        <f>'Dane - 30 kwietnia 2022 r'!X31</f>
        <v>162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7">
        <v>44453120</v>
      </c>
      <c r="E30" s="217">
        <v>33339840</v>
      </c>
      <c r="F30" s="217">
        <f>'Dane - 30 kwietnia 2022 r'!Z32</f>
        <v>80385782.120000005</v>
      </c>
      <c r="G30" s="217">
        <f>F30/'Dane - 30 kwietnia 2022 r'!$B$1</f>
        <v>17143115.335565463</v>
      </c>
      <c r="H30" s="218">
        <f t="shared" si="0"/>
        <v>0.51419308957587861</v>
      </c>
      <c r="I30" s="217">
        <f>'Dane - 30 kwietnia 2022 r'!AK32</f>
        <v>42828209.130000003</v>
      </c>
      <c r="J30" s="217">
        <f>I30/'Dane - 30 kwietnia 2022 r'!$B$1</f>
        <v>9133567.0235226378</v>
      </c>
      <c r="K30" s="218">
        <f t="shared" si="3"/>
        <v>0.27395353497565189</v>
      </c>
      <c r="L30" s="217">
        <f>'Dane - 30 kwietnia 2022 r'!AQ32</f>
        <v>11081828.530000001</v>
      </c>
      <c r="M30" s="217">
        <f>L30/'Dane - 30 kwietnia 2022 r'!$B$1</f>
        <v>2363316.7409524219</v>
      </c>
      <c r="N30" s="218">
        <f t="shared" si="1"/>
        <v>7.0885665346696977E-2</v>
      </c>
      <c r="O30" s="219">
        <f>'Dane - 30 kwietnia 2022 r'!X32</f>
        <v>47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7">
        <v>0</v>
      </c>
      <c r="E31" s="217">
        <v>0</v>
      </c>
      <c r="F31" s="217">
        <f>'Dane - 30 kwietnia 2022 r'!Z33</f>
        <v>0</v>
      </c>
      <c r="G31" s="217">
        <f>F31/'Dane - 30 kwietnia 2022 r'!$B$1</f>
        <v>0</v>
      </c>
      <c r="H31" s="218">
        <v>0</v>
      </c>
      <c r="I31" s="217">
        <f>'Dane - 30 kwietnia 2022 r'!AK33</f>
        <v>0</v>
      </c>
      <c r="J31" s="217">
        <f>I31/'Dane - 30 kwietnia 2022 r'!$B$1</f>
        <v>0</v>
      </c>
      <c r="K31" s="218">
        <v>0</v>
      </c>
      <c r="L31" s="217">
        <f>'Dane - 30 kwietnia 2022 r'!AQ33</f>
        <v>0</v>
      </c>
      <c r="M31" s="217">
        <f>L31/'Dane - 30 kwietnia 2022 r'!$B$1</f>
        <v>0</v>
      </c>
      <c r="N31" s="218">
        <v>0</v>
      </c>
      <c r="O31" s="219">
        <f>'Dane - 30 kwietnia 2022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7">
        <v>48674168</v>
      </c>
      <c r="E32" s="217">
        <v>36505626</v>
      </c>
      <c r="F32" s="217">
        <f>'Dane - 30 kwietnia 2022 r'!Z34</f>
        <v>156923021.60999995</v>
      </c>
      <c r="G32" s="217">
        <f>F32/'Dane - 30 kwietnia 2022 r'!$B$1</f>
        <v>33465488.390096173</v>
      </c>
      <c r="H32" s="218">
        <f t="shared" si="0"/>
        <v>0.91672139494597826</v>
      </c>
      <c r="I32" s="217">
        <f>'Dane - 30 kwietnia 2022 r'!AK34</f>
        <v>157646523.12</v>
      </c>
      <c r="J32" s="217">
        <f>I32/'Dane - 30 kwietnia 2022 r'!$B$1</f>
        <v>33619782.713100597</v>
      </c>
      <c r="K32" s="218">
        <f t="shared" si="3"/>
        <v>0.92094798519824306</v>
      </c>
      <c r="L32" s="217">
        <f>'Dane - 30 kwietnia 2022 r'!AQ34</f>
        <v>157646523.12000003</v>
      </c>
      <c r="M32" s="217">
        <f>L32/'Dane - 30 kwietnia 2022 r'!$B$1</f>
        <v>33619782.713100605</v>
      </c>
      <c r="N32" s="218">
        <f t="shared" si="1"/>
        <v>0.92094798519824328</v>
      </c>
      <c r="O32" s="219">
        <f>'Dane - 30 kwietnia 2022 r'!X34</f>
        <v>903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7">
        <v>1880000</v>
      </c>
      <c r="E33" s="217">
        <v>1410000</v>
      </c>
      <c r="F33" s="217">
        <f>'Dane - 30 kwietnia 2022 r'!Z35</f>
        <v>5595105.1699999999</v>
      </c>
      <c r="G33" s="217">
        <f>F33/'Dane - 30 kwietnia 2022 r'!$B$1</f>
        <v>1193215.1521613956</v>
      </c>
      <c r="H33" s="218">
        <f t="shared" si="0"/>
        <v>0.84625188096552884</v>
      </c>
      <c r="I33" s="217">
        <f>'Dane - 30 kwietnia 2022 r'!AK35</f>
        <v>4392305.46</v>
      </c>
      <c r="J33" s="217">
        <f>I33/'Dane - 30 kwietnia 2022 r'!$B$1</f>
        <v>936705.43601117493</v>
      </c>
      <c r="K33" s="218">
        <f t="shared" si="3"/>
        <v>0.66433009646182617</v>
      </c>
      <c r="L33" s="217">
        <f>'Dane - 30 kwietnia 2022 r'!AQ35</f>
        <v>2480490.87</v>
      </c>
      <c r="M33" s="217">
        <f>L33/'Dane - 30 kwietnia 2022 r'!$B$1</f>
        <v>528990.82339894655</v>
      </c>
      <c r="N33" s="218">
        <f t="shared" si="1"/>
        <v>0.37517079673684151</v>
      </c>
      <c r="O33" s="219">
        <f>'Dane - 30 kwietnia 2022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7">
        <v>0</v>
      </c>
      <c r="E34" s="217">
        <v>0</v>
      </c>
      <c r="F34" s="217">
        <f>'Dane - 30 kwietnia 2022 r'!Z36</f>
        <v>0</v>
      </c>
      <c r="G34" s="217">
        <f>F34/'Dane - 30 kwietnia 2022 r'!$B$1</f>
        <v>0</v>
      </c>
      <c r="H34" s="223">
        <v>0</v>
      </c>
      <c r="I34" s="217">
        <f>'Dane - 30 kwietnia 2022 r'!AK36</f>
        <v>0</v>
      </c>
      <c r="J34" s="217">
        <f>I34/'Dane - 30 kwietnia 2022 r'!$B$1</f>
        <v>0</v>
      </c>
      <c r="K34" s="223">
        <v>0</v>
      </c>
      <c r="L34" s="217">
        <f>'Dane - 30 kwietnia 2022 r'!AQ36</f>
        <v>0</v>
      </c>
      <c r="M34" s="217">
        <f>L34/'Dane - 30 kwietnia 2022 r'!$B$1</f>
        <v>0</v>
      </c>
      <c r="N34" s="223">
        <v>0</v>
      </c>
      <c r="O34" s="219">
        <f>'Dane - 30 kwietnia 2022 r'!X36</f>
        <v>0</v>
      </c>
    </row>
    <row r="35" spans="1:15" ht="11" thickBot="1" x14ac:dyDescent="0.3">
      <c r="A35" s="204" t="s">
        <v>110</v>
      </c>
      <c r="B35" s="22" t="s">
        <v>227</v>
      </c>
      <c r="C35" s="3" t="s">
        <v>228</v>
      </c>
      <c r="D35" s="227">
        <v>14000000</v>
      </c>
      <c r="E35" s="227">
        <v>10500000</v>
      </c>
      <c r="F35" s="217">
        <f>'Dane - 30 kwietnia 2022 r'!Z37</f>
        <v>43612218.660000004</v>
      </c>
      <c r="G35" s="217">
        <f>F35/'Dane - 30 kwietnia 2022 r'!$B$1</f>
        <v>9300765.3195709214</v>
      </c>
      <c r="H35" s="223">
        <f t="shared" si="0"/>
        <v>0.8857871732924687</v>
      </c>
      <c r="I35" s="217">
        <f>'Dane - 30 kwietnia 2022 r'!AK37</f>
        <v>43620904.719999999</v>
      </c>
      <c r="J35" s="217">
        <f>I35/'Dane - 30 kwietnia 2022 r'!$B$1</f>
        <v>9302617.7134204861</v>
      </c>
      <c r="K35" s="223">
        <f t="shared" si="3"/>
        <v>0.88596359175433204</v>
      </c>
      <c r="L35" s="217">
        <f>'Dane - 30 kwietnia 2022 r'!AQ37</f>
        <v>43620904.719999991</v>
      </c>
      <c r="M35" s="217">
        <f>L35/'Dane - 30 kwietnia 2022 r'!$B$1</f>
        <v>9302617.7134204842</v>
      </c>
      <c r="N35" s="223">
        <f t="shared" si="1"/>
        <v>0.88596359175433181</v>
      </c>
      <c r="O35" s="219">
        <f>'Dane - 30 kwietnia 2022 r'!X37</f>
        <v>711</v>
      </c>
    </row>
    <row r="36" spans="1:15" ht="20.5" thickBot="1" x14ac:dyDescent="0.3">
      <c r="A36" s="260" t="s">
        <v>110</v>
      </c>
      <c r="B36" s="260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554171737.82999992</v>
      </c>
      <c r="G36" s="44">
        <f t="shared" si="6"/>
        <v>118182964.28525731</v>
      </c>
      <c r="H36" s="45">
        <f t="shared" si="0"/>
        <v>0.79000059656488519</v>
      </c>
      <c r="I36" s="44">
        <f>SUM(I31:I34)+SUM(I25:I27)+I35</f>
        <v>433331330.19000006</v>
      </c>
      <c r="J36" s="44">
        <f>SUM(J31:J34)+SUM(J25:J27)+J35</f>
        <v>92412473.649527624</v>
      </c>
      <c r="K36" s="45">
        <f t="shared" si="3"/>
        <v>0.61773631889067993</v>
      </c>
      <c r="L36" s="44">
        <f>SUM(L31:L34)+SUM(L25:L27)+L35</f>
        <v>338057361.63999999</v>
      </c>
      <c r="M36" s="44">
        <f>SUM(M31:M34)+SUM(M25:M27)+M35</f>
        <v>72094295.630291536</v>
      </c>
      <c r="N36" s="45">
        <f t="shared" si="1"/>
        <v>0.48191832808817336</v>
      </c>
      <c r="O36" s="46">
        <f>SUM(O31:O34)+SUM(O25:O27)+O35</f>
        <v>2397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62304350.589999996</v>
      </c>
      <c r="G37" s="34">
        <f t="shared" si="7"/>
        <v>13287059.476232111</v>
      </c>
      <c r="H37" s="35">
        <f t="shared" si="0"/>
        <v>0.82054199351919299</v>
      </c>
      <c r="I37" s="34">
        <f t="shared" si="7"/>
        <v>22852379.469999999</v>
      </c>
      <c r="J37" s="34">
        <f t="shared" si="7"/>
        <v>4873510.795248555</v>
      </c>
      <c r="K37" s="35">
        <f t="shared" si="3"/>
        <v>0.30096352549063432</v>
      </c>
      <c r="L37" s="34">
        <f t="shared" si="7"/>
        <v>22852379.469999999</v>
      </c>
      <c r="M37" s="34">
        <f t="shared" si="7"/>
        <v>4873510.795248555</v>
      </c>
      <c r="N37" s="35">
        <f t="shared" si="1"/>
        <v>0.30096352549063432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- 30 kwietnia 2022 r'!Z40</f>
        <v>29953969.589999996</v>
      </c>
      <c r="G38" s="19">
        <f>F38/'Dane - 30 kwietnia 2022 r'!$B$1</f>
        <v>6387999.7419547457</v>
      </c>
      <c r="H38" s="16">
        <f t="shared" si="0"/>
        <v>0.77968709280385229</v>
      </c>
      <c r="I38" s="19">
        <f>'Dane - 30 kwietnia 2022 r'!AK40</f>
        <v>22843419.469999999</v>
      </c>
      <c r="J38" s="19">
        <f>I38/'Dane - 30 kwietnia 2022 r'!$B$1</f>
        <v>4871599.9808065509</v>
      </c>
      <c r="K38" s="16">
        <f t="shared" si="3"/>
        <v>0.59460297116043159</v>
      </c>
      <c r="L38" s="19">
        <f>'Dane - 30 kwietnia 2022 r'!AQ40</f>
        <v>22843419.469999999</v>
      </c>
      <c r="M38" s="19">
        <f>L38/'Dane - 30 kwietnia 2022 r'!$B$1</f>
        <v>4871599.9808065509</v>
      </c>
      <c r="N38" s="16">
        <f t="shared" si="1"/>
        <v>0.59460297116043159</v>
      </c>
      <c r="O38" s="20">
        <f>'Dane - 30 kwietnia 2022 r'!X40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- 30 kwietnia 2022 r'!Z41</f>
        <v>32350381</v>
      </c>
      <c r="G39" s="19">
        <f>F39/'Dane - 30 kwietnia 2022 r'!$B$1</f>
        <v>6899059.7342773667</v>
      </c>
      <c r="H39" s="16">
        <f t="shared" si="0"/>
        <v>0.86238268238034144</v>
      </c>
      <c r="I39" s="19">
        <f>'Dane - 30 kwietnia 2022 r'!AK41</f>
        <v>8960</v>
      </c>
      <c r="J39" s="19">
        <f>I39/'Dane - 30 kwietnia 2022 r'!$B$1</f>
        <v>1910.8144420037961</v>
      </c>
      <c r="K39" s="16">
        <f t="shared" si="3"/>
        <v>2.3885186496344076E-4</v>
      </c>
      <c r="L39" s="19">
        <f>'Dane - 30 kwietnia 2022 r'!AQ41</f>
        <v>8960</v>
      </c>
      <c r="M39" s="19">
        <f>L39/'Dane - 30 kwietnia 2022 r'!$B$1</f>
        <v>1910.8144420037961</v>
      </c>
      <c r="N39" s="16">
        <f t="shared" si="1"/>
        <v>2.3885186496344076E-4</v>
      </c>
      <c r="O39" s="20">
        <f>'Dane - 30 kwietnia 2022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- 30 kwietnia 2022 r'!Z42</f>
        <v>32664050.289999999</v>
      </c>
      <c r="G40" s="19">
        <f>F40/'Dane - 30 kwietnia 2022 r'!$B$1</f>
        <v>6965953.0165703436</v>
      </c>
      <c r="H40" s="24">
        <f t="shared" si="0"/>
        <v>0.93700048552856396</v>
      </c>
      <c r="I40" s="19">
        <f>'Dane - 30 kwietnia 2022 r'!AK42</f>
        <v>30712741.120000001</v>
      </c>
      <c r="J40" s="19">
        <f>I40/'Dane - 30 kwietnia 2022 r'!$B$1</f>
        <v>6549815.7684843577</v>
      </c>
      <c r="K40" s="24">
        <f t="shared" si="3"/>
        <v>0.88102525822290156</v>
      </c>
      <c r="L40" s="19">
        <f>'Dane - 30 kwietnia 2022 r'!AQ42</f>
        <v>28128974.43</v>
      </c>
      <c r="M40" s="19">
        <f>L40/'Dane - 30 kwietnia 2022 r'!$B$1</f>
        <v>5998800.2879017293</v>
      </c>
      <c r="N40" s="24">
        <f t="shared" si="1"/>
        <v>0.80690736342637925</v>
      </c>
      <c r="O40" s="20">
        <f>'Dane - 30 kwietnia 2022 r'!X42</f>
        <v>4</v>
      </c>
    </row>
    <row r="41" spans="1:15" ht="11" thickBot="1" x14ac:dyDescent="0.3">
      <c r="A41" s="260" t="s">
        <v>131</v>
      </c>
      <c r="B41" s="26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20253012.492802456</v>
      </c>
      <c r="H41" s="45">
        <f t="shared" si="0"/>
        <v>0.85718550416542705</v>
      </c>
      <c r="I41" s="44">
        <f t="shared" si="8"/>
        <v>53565120.590000004</v>
      </c>
      <c r="J41" s="44">
        <f t="shared" si="8"/>
        <v>11423326.563732913</v>
      </c>
      <c r="K41" s="45">
        <f t="shared" si="3"/>
        <v>0.48347918331949752</v>
      </c>
      <c r="L41" s="44">
        <f t="shared" si="8"/>
        <v>50981353.899999999</v>
      </c>
      <c r="M41" s="44">
        <f t="shared" si="8"/>
        <v>10872311.083150284</v>
      </c>
      <c r="N41" s="45">
        <f t="shared" si="1"/>
        <v>0.46015808564605115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- 30 kwietnia 2022 r'!Z44</f>
        <v>84839.35</v>
      </c>
      <c r="G42" s="224">
        <f>F42/'Dane - 30 kwietnia 2022 r'!$B$1</f>
        <v>18092.885628372183</v>
      </c>
      <c r="H42" s="225">
        <f t="shared" si="0"/>
        <v>0.8514299119233969</v>
      </c>
      <c r="I42" s="224">
        <f>'Dane - 30 kwietnia 2022 r'!AK44</f>
        <v>84839.35</v>
      </c>
      <c r="J42" s="224">
        <f>I42/'Dane - 30 kwietnia 2022 r'!$B$1</f>
        <v>18092.885628372183</v>
      </c>
      <c r="K42" s="225">
        <f t="shared" si="3"/>
        <v>0.8514299119233969</v>
      </c>
      <c r="L42" s="224">
        <f>'Dane - 30 kwietnia 2022 r'!AQ44</f>
        <v>84839.35</v>
      </c>
      <c r="M42" s="224">
        <f>L42/'Dane - 30 kwietnia 2022 r'!$B$1</f>
        <v>18092.885628372183</v>
      </c>
      <c r="N42" s="225">
        <f t="shared" si="1"/>
        <v>0.8514299119233969</v>
      </c>
      <c r="O42" s="226">
        <f>'Dane - 30 kwietnia 2022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- 30 kwietnia 2022 r'!Z45</f>
        <v>285038988.60200006</v>
      </c>
      <c r="G43" s="224">
        <f>F43/'Dane - 30 kwietnia 2022 r'!$B$1</f>
        <v>60787568.744961731</v>
      </c>
      <c r="H43" s="218">
        <f t="shared" si="0"/>
        <v>0.78710622018588716</v>
      </c>
      <c r="I43" s="224">
        <f>'Dane - 30 kwietnia 2022 r'!AK45</f>
        <v>255592651.73000002</v>
      </c>
      <c r="J43" s="224">
        <f>I43/'Dane - 30 kwietnia 2022 r'!$B$1</f>
        <v>54507827.030773506</v>
      </c>
      <c r="K43" s="218">
        <f t="shared" si="3"/>
        <v>0.70579315130602649</v>
      </c>
      <c r="L43" s="224">
        <f>'Dane - 30 kwietnia 2022 r'!AQ45</f>
        <v>204493491.56</v>
      </c>
      <c r="M43" s="224">
        <f>L43/'Dane - 30 kwietnia 2022 r'!$B$1</f>
        <v>43610392.518820249</v>
      </c>
      <c r="N43" s="218">
        <f t="shared" si="1"/>
        <v>0.56468800981872702</v>
      </c>
      <c r="O43" s="226">
        <f>'Dane - 30 kwietnia 2022 r'!X45</f>
        <v>2429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- 30 kwietnia 2022 r'!Z46</f>
        <v>9288658.3599999994</v>
      </c>
      <c r="G44" s="224">
        <f>F44/'Dane - 30 kwietnia 2022 r'!$B$1</f>
        <v>1980904.3014650999</v>
      </c>
      <c r="H44" s="223">
        <f t="shared" si="0"/>
        <v>0.80867627931546182</v>
      </c>
      <c r="I44" s="224">
        <f>'Dane - 30 kwietnia 2022 r'!AK46</f>
        <v>4832031.25</v>
      </c>
      <c r="J44" s="224">
        <f>I44/'Dane - 30 kwietnia 2022 r'!$B$1</f>
        <v>1030481.5956153633</v>
      </c>
      <c r="K44" s="223">
        <f t="shared" si="3"/>
        <v>0.42067959670184707</v>
      </c>
      <c r="L44" s="224">
        <f>'Dane - 30 kwietnia 2022 r'!AQ46</f>
        <v>2962677.0999999996</v>
      </c>
      <c r="M44" s="224">
        <f>L44/'Dane - 30 kwietnia 2022 r'!$B$1</f>
        <v>631822.11938325048</v>
      </c>
      <c r="N44" s="223">
        <f t="shared" si="1"/>
        <v>0.25793248079382719</v>
      </c>
      <c r="O44" s="226">
        <f>'Dane - 30 kwietnia 2022 r'!X46</f>
        <v>105</v>
      </c>
    </row>
    <row r="45" spans="1:15" ht="11" thickBot="1" x14ac:dyDescent="0.3">
      <c r="A45" s="260" t="s">
        <v>138</v>
      </c>
      <c r="B45" s="26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294412486.3120001</v>
      </c>
      <c r="G45" s="44">
        <f t="shared" si="9"/>
        <v>62786565.932055205</v>
      </c>
      <c r="H45" s="45">
        <f t="shared" si="0"/>
        <v>0.78778632209519217</v>
      </c>
      <c r="I45" s="44">
        <f t="shared" si="9"/>
        <v>260509522.33000001</v>
      </c>
      <c r="J45" s="44">
        <f t="shared" si="9"/>
        <v>55556401.512017243</v>
      </c>
      <c r="K45" s="45">
        <f t="shared" si="3"/>
        <v>0.69706907148510167</v>
      </c>
      <c r="L45" s="44">
        <f t="shared" si="9"/>
        <v>207541008.00999999</v>
      </c>
      <c r="M45" s="44">
        <f>SUM(M42:M44)</f>
        <v>44260307.523831874</v>
      </c>
      <c r="N45" s="45">
        <f t="shared" si="1"/>
        <v>0.5553363902197469</v>
      </c>
      <c r="O45" s="46">
        <f t="shared" si="9"/>
        <v>2539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- 30 kwietnia 2022 r'!Z48</f>
        <v>38225778.620000005</v>
      </c>
      <c r="G46" s="224">
        <f>F46/'Dane - 30 kwietnia 2022 r'!$B$1</f>
        <v>8152050.2057964224</v>
      </c>
      <c r="H46" s="225">
        <f t="shared" si="0"/>
        <v>0.51019317413028764</v>
      </c>
      <c r="I46" s="224">
        <f>'Dane - 30 kwietnia 2022 r'!AK48</f>
        <v>32045460.260000002</v>
      </c>
      <c r="J46" s="224">
        <f>I46/'Dane - 30 kwietnia 2022 r'!$B$1</f>
        <v>6834032.1724851253</v>
      </c>
      <c r="K46" s="225">
        <f t="shared" si="3"/>
        <v>0.42770548244532763</v>
      </c>
      <c r="L46" s="224">
        <f>'Dane - 30 kwietnia 2022 r'!AQ48</f>
        <v>26073578.329999998</v>
      </c>
      <c r="M46" s="224">
        <f>L46/'Dane - 30 kwietnia 2022 r'!$B$1</f>
        <v>5560465.404875136</v>
      </c>
      <c r="N46" s="225">
        <f t="shared" si="1"/>
        <v>0.34799975747668321</v>
      </c>
      <c r="O46" s="226">
        <f>'Dane - 30 kwietnia 2022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- 30 kwietnia 2022 r'!Z49</f>
        <v>185755.13</v>
      </c>
      <c r="G47" s="224">
        <f>F47/'Dane - 30 kwietnia 2022 r'!$B$1</f>
        <v>39614.239406282657</v>
      </c>
      <c r="H47" s="218">
        <f t="shared" si="0"/>
        <v>1.5788843295574357E-2</v>
      </c>
      <c r="I47" s="224">
        <f>'Dane - 30 kwietnia 2022 r'!AK49</f>
        <v>185755.13</v>
      </c>
      <c r="J47" s="224">
        <f>I47/'Dane - 30 kwietnia 2022 r'!$B$1</f>
        <v>39614.239406282657</v>
      </c>
      <c r="K47" s="218">
        <f t="shared" si="3"/>
        <v>1.5788843295574357E-2</v>
      </c>
      <c r="L47" s="224">
        <f>'Dane - 30 kwietnia 2022 r'!AQ49</f>
        <v>185755.13</v>
      </c>
      <c r="M47" s="224">
        <f>L47/'Dane - 30 kwietnia 2022 r'!$B$1</f>
        <v>39614.239406282657</v>
      </c>
      <c r="N47" s="218">
        <f t="shared" si="1"/>
        <v>1.5788843295574357E-2</v>
      </c>
      <c r="O47" s="226">
        <f>'Dane - 30 kwietnia 2022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- 30 kwietnia 2022 r'!Z50</f>
        <v>51354258.060000002</v>
      </c>
      <c r="G48" s="224">
        <f>F48/'Dane - 30 kwietnia 2022 r'!$B$1</f>
        <v>10951836.825830117</v>
      </c>
      <c r="H48" s="218">
        <f t="shared" si="0"/>
        <v>0.79849258407410206</v>
      </c>
      <c r="I48" s="224">
        <f>'Dane - 30 kwietnia 2022 r'!AK50</f>
        <v>40161820.390000001</v>
      </c>
      <c r="J48" s="224">
        <f>I48/'Dane - 30 kwietnia 2022 r'!$B$1</f>
        <v>8564931.5199078713</v>
      </c>
      <c r="K48" s="218">
        <f t="shared" si="3"/>
        <v>0.62446459078160921</v>
      </c>
      <c r="L48" s="224">
        <f>'Dane - 30 kwietnia 2022 r'!AQ50</f>
        <v>23295911.739999998</v>
      </c>
      <c r="M48" s="224">
        <f>L48/'Dane - 30 kwietnia 2022 r'!$B$1</f>
        <v>4968098.7268345738</v>
      </c>
      <c r="N48" s="218">
        <f t="shared" si="1"/>
        <v>0.36222142946552793</v>
      </c>
      <c r="O48" s="226">
        <f>'Dane - 30 kwietnia 2022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- 30 kwietnia 2022 r'!Z51</f>
        <v>132870932.95000002</v>
      </c>
      <c r="G49" s="224">
        <f>F49/'Dane - 30 kwietnia 2022 r'!$B$1</f>
        <v>28336126.964662734</v>
      </c>
      <c r="H49" s="223">
        <f t="shared" si="0"/>
        <v>0.63900698373283349</v>
      </c>
      <c r="I49" s="224">
        <f>'Dane - 30 kwietnia 2022 r'!AK51</f>
        <v>115530777.81</v>
      </c>
      <c r="J49" s="224">
        <f>I49/'Dane - 30 kwietnia 2022 r'!$B$1</f>
        <v>24638156.108848181</v>
      </c>
      <c r="K49" s="223">
        <f t="shared" si="3"/>
        <v>0.55561417548303782</v>
      </c>
      <c r="L49" s="224">
        <f>'Dane - 30 kwietnia 2022 r'!AQ51</f>
        <v>109537483.66000001</v>
      </c>
      <c r="M49" s="224">
        <f>L49/'Dane - 30 kwietnia 2022 r'!$B$1</f>
        <v>23360022.959629782</v>
      </c>
      <c r="N49" s="223">
        <f t="shared" si="1"/>
        <v>0.52679104063791493</v>
      </c>
      <c r="O49" s="226">
        <f>'Dane - 30 kwietnia 2022 r'!X51</f>
        <v>204</v>
      </c>
    </row>
    <row r="50" spans="1:15" ht="11" thickBot="1" x14ac:dyDescent="0.3">
      <c r="A50" s="260" t="s">
        <v>145</v>
      </c>
      <c r="B50" s="260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222636724.76000002</v>
      </c>
      <c r="G50" s="44">
        <f t="shared" si="10"/>
        <v>47479628.235695556</v>
      </c>
      <c r="H50" s="45">
        <f t="shared" si="0"/>
        <v>0.62026762322004858</v>
      </c>
      <c r="I50" s="44">
        <f t="shared" si="10"/>
        <v>187923813.59</v>
      </c>
      <c r="J50" s="44">
        <f t="shared" si="10"/>
        <v>40076734.040647462</v>
      </c>
      <c r="K50" s="45">
        <f t="shared" si="3"/>
        <v>0.52355718638769277</v>
      </c>
      <c r="L50" s="44">
        <f t="shared" si="10"/>
        <v>159092728.86000001</v>
      </c>
      <c r="M50" s="44">
        <f t="shared" si="10"/>
        <v>33928201.330745772</v>
      </c>
      <c r="N50" s="45">
        <f t="shared" si="1"/>
        <v>0.44323356314174978</v>
      </c>
      <c r="O50" s="46">
        <f t="shared" si="10"/>
        <v>270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- 30 kwietnia 2022 r'!Z53</f>
        <v>845865.63</v>
      </c>
      <c r="G51" s="27">
        <f>F51/'Dane - 30 kwietnia 2022 r'!$B$1</f>
        <v>180389.76136145531</v>
      </c>
      <c r="H51" s="28">
        <f t="shared" si="0"/>
        <v>0.92509467559055214</v>
      </c>
      <c r="I51" s="27">
        <f>'Dane - 30 kwietnia 2022 r'!AK53</f>
        <v>0</v>
      </c>
      <c r="J51" s="27">
        <f>I51/'Dane - 30 kwietnia 2022 r'!$B$1</f>
        <v>0</v>
      </c>
      <c r="K51" s="28">
        <f t="shared" si="3"/>
        <v>0</v>
      </c>
      <c r="L51" s="27">
        <f>'Dane - 30 kwietnia 2022 r'!AQ53</f>
        <v>0</v>
      </c>
      <c r="M51" s="27">
        <f>L51/'Dane - 30 kwietnia 2022 r'!$B$1</f>
        <v>0</v>
      </c>
      <c r="N51" s="28">
        <f t="shared" si="1"/>
        <v>0</v>
      </c>
      <c r="O51" s="29">
        <f>'Dane - 30 kwietnia 2022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- 30 kwietnia 2022 r'!Z54</f>
        <v>0</v>
      </c>
      <c r="G52" s="27">
        <f>F52/'Dane - 30 kwietnia 2022 r'!$B$1</f>
        <v>0</v>
      </c>
      <c r="H52" s="16">
        <v>0</v>
      </c>
      <c r="I52" s="27">
        <f>'Dane - 30 kwietnia 2022 r'!AK54</f>
        <v>0</v>
      </c>
      <c r="J52" s="27">
        <f>I52/'Dane - 30 kwietnia 2022 r'!$B$1</f>
        <v>0</v>
      </c>
      <c r="K52" s="16">
        <v>0</v>
      </c>
      <c r="L52" s="27">
        <f>'Dane - 30 kwietnia 2022 r'!AQ54</f>
        <v>0</v>
      </c>
      <c r="M52" s="27">
        <f>L52/'Dane - 30 kwietnia 2022 r'!$B$1</f>
        <v>0</v>
      </c>
      <c r="N52" s="16">
        <v>0</v>
      </c>
      <c r="O52" s="29">
        <f>'Dane - 30 kwietnia 2022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- 30 kwietnia 2022 r'!Z55</f>
        <v>0</v>
      </c>
      <c r="G53" s="27">
        <f>F53/'Dane - 30 kwietnia 2022 r'!$B$1</f>
        <v>0</v>
      </c>
      <c r="H53" s="24">
        <v>0</v>
      </c>
      <c r="I53" s="27">
        <f>'Dane - 30 kwietnia 2022 r'!AK55</f>
        <v>0</v>
      </c>
      <c r="J53" s="27">
        <f>I53/'Dane - 30 kwietnia 2022 r'!$B$1</f>
        <v>0</v>
      </c>
      <c r="K53" s="24">
        <v>0</v>
      </c>
      <c r="L53" s="27">
        <f>'Dane - 30 kwietnia 2022 r'!AQ55</f>
        <v>0</v>
      </c>
      <c r="M53" s="27">
        <f>L53/'Dane - 30 kwietnia 2022 r'!$B$1</f>
        <v>0</v>
      </c>
      <c r="N53" s="24">
        <v>0</v>
      </c>
      <c r="O53" s="29">
        <f>'Dane - 30 kwietnia 2022 r'!X55</f>
        <v>0</v>
      </c>
    </row>
    <row r="54" spans="1:15" ht="11" thickBot="1" x14ac:dyDescent="0.3">
      <c r="A54" s="260" t="s">
        <v>154</v>
      </c>
      <c r="B54" s="26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180389.76136145531</v>
      </c>
      <c r="H54" s="45">
        <f t="shared" si="0"/>
        <v>0.92509467559055214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0" t="s">
        <v>163</v>
      </c>
      <c r="B55" s="260"/>
      <c r="C55" s="43" t="s">
        <v>161</v>
      </c>
      <c r="D55" s="44">
        <v>42497556</v>
      </c>
      <c r="E55" s="44">
        <v>31873167</v>
      </c>
      <c r="F55" s="44">
        <f>'Dane - 30 kwietnia 2022 r'!Z57</f>
        <v>126600214.24000007</v>
      </c>
      <c r="G55" s="44">
        <f>F55/'Dane - 30 kwietnia 2022 r'!$B$1</f>
        <v>26998830.103857897</v>
      </c>
      <c r="H55" s="45">
        <f t="shared" si="0"/>
        <v>0.84707083246098192</v>
      </c>
      <c r="I55" s="44">
        <f>'Dane - 30 kwietnia 2022 r'!AK57-'Dane - 30 kwietnia 2022 r'!AM57</f>
        <v>105579395.92</v>
      </c>
      <c r="J55" s="44">
        <f>I55/'Dane - 30 kwietnia 2022 r'!B1</f>
        <v>22515919.029238023</v>
      </c>
      <c r="K55" s="45">
        <f t="shared" si="3"/>
        <v>0.70642239690953912</v>
      </c>
      <c r="L55" s="44">
        <f>'Dane - 30 kwietnia 2022 r'!AQ57</f>
        <v>105579395.92</v>
      </c>
      <c r="M55" s="44">
        <f>L55/'Dane - 30 kwietnia 2022 r'!$B$1</f>
        <v>22515919.029238023</v>
      </c>
      <c r="N55" s="45">
        <f t="shared" si="1"/>
        <v>0.70642239690953912</v>
      </c>
      <c r="O55" s="46">
        <f>'Dane - 30 kwietnia 2022 r'!X57</f>
        <v>170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9">
        <f>D55+D54+D50+D45+D41+D36+D24</f>
        <v>710509513</v>
      </c>
      <c r="E56" s="209">
        <f t="shared" ref="E56:O56" si="12">E55+E54+E50+E45+E41+E36+E24</f>
        <v>531219456</v>
      </c>
      <c r="F56" s="209">
        <f t="shared" si="12"/>
        <v>1953322388.5419998</v>
      </c>
      <c r="G56" s="209">
        <f t="shared" si="12"/>
        <v>416566588.16020143</v>
      </c>
      <c r="H56" s="210">
        <f t="shared" si="0"/>
        <v>0.78417042797506542</v>
      </c>
      <c r="I56" s="209">
        <f t="shared" si="12"/>
        <v>1546128228.5100002</v>
      </c>
      <c r="J56" s="209">
        <f t="shared" si="12"/>
        <v>329728141.54315329</v>
      </c>
      <c r="K56" s="210">
        <f t="shared" si="3"/>
        <v>0.62070042393769798</v>
      </c>
      <c r="L56" s="209">
        <f t="shared" si="12"/>
        <v>1304353486.72</v>
      </c>
      <c r="M56" s="209">
        <f t="shared" si="12"/>
        <v>278167129.45341325</v>
      </c>
      <c r="N56" s="210">
        <f t="shared" si="1"/>
        <v>0.52363882066362655</v>
      </c>
      <c r="O56" s="211">
        <f t="shared" si="12"/>
        <v>10748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4" t="s">
        <v>184</v>
      </c>
      <c r="B1" s="297" t="s">
        <v>185</v>
      </c>
      <c r="C1" s="185" t="s">
        <v>201</v>
      </c>
      <c r="D1" s="185" t="s">
        <v>202</v>
      </c>
      <c r="E1" s="185" t="s">
        <v>203</v>
      </c>
      <c r="F1" s="185" t="s">
        <v>209</v>
      </c>
      <c r="G1" s="185" t="s">
        <v>204</v>
      </c>
      <c r="H1" s="185" t="s">
        <v>210</v>
      </c>
      <c r="I1" s="185" t="s">
        <v>205</v>
      </c>
      <c r="J1" s="185" t="s">
        <v>206</v>
      </c>
      <c r="K1" s="306" t="s">
        <v>213</v>
      </c>
      <c r="L1" s="309" t="s">
        <v>211</v>
      </c>
      <c r="M1" s="312" t="s">
        <v>212</v>
      </c>
    </row>
    <row r="2" spans="1:13" ht="15.5" x14ac:dyDescent="0.35">
      <c r="A2" s="295"/>
      <c r="B2" s="298"/>
      <c r="C2" s="186"/>
      <c r="D2" s="186"/>
      <c r="E2" s="186"/>
      <c r="F2" s="186"/>
      <c r="G2" s="186"/>
      <c r="H2" s="186"/>
      <c r="I2" s="186"/>
      <c r="J2" s="186"/>
      <c r="K2" s="307"/>
      <c r="L2" s="310"/>
      <c r="M2" s="313"/>
    </row>
    <row r="3" spans="1:13" ht="16" thickBot="1" x14ac:dyDescent="0.4">
      <c r="A3" s="296"/>
      <c r="B3" s="299"/>
      <c r="C3" s="187"/>
      <c r="D3" s="187"/>
      <c r="E3" s="187"/>
      <c r="F3" s="187"/>
      <c r="G3" s="187"/>
      <c r="H3" s="187"/>
      <c r="I3" s="187"/>
      <c r="J3" s="187"/>
      <c r="K3" s="308"/>
      <c r="L3" s="311"/>
      <c r="M3" s="314"/>
    </row>
    <row r="4" spans="1:13" ht="18" thickTop="1" thickBot="1" x14ac:dyDescent="0.4">
      <c r="A4" s="290" t="s">
        <v>186</v>
      </c>
      <c r="B4" s="291"/>
      <c r="C4" s="291"/>
      <c r="D4" s="291"/>
      <c r="E4" s="291"/>
      <c r="F4" s="291"/>
      <c r="G4" s="291"/>
      <c r="H4" s="291"/>
      <c r="I4" s="291"/>
      <c r="J4" s="291"/>
      <c r="K4" s="166"/>
      <c r="L4" s="166"/>
      <c r="M4" s="189"/>
    </row>
    <row r="5" spans="1:13" ht="32" thickTop="1" thickBot="1" x14ac:dyDescent="0.4">
      <c r="A5" s="81" t="s">
        <v>187</v>
      </c>
      <c r="B5" s="92" t="s">
        <v>96</v>
      </c>
      <c r="C5" s="92">
        <f>'Dane - 30 kwietnia 2022 r'!C17</f>
        <v>3969</v>
      </c>
      <c r="D5" s="93">
        <f>'Dane - 30 kwietnia 2022 r'!D17/'Dane - 30 kwietnia 2022 r'!$B$1</f>
        <v>74703056.2368045</v>
      </c>
      <c r="E5" s="92">
        <f>'Dane - 30 kwietnia 2022 r'!X17</f>
        <v>3850</v>
      </c>
      <c r="F5" s="93">
        <f>'Dane - 30 kwietnia 2022 r'!Y17/'Dane - 30 kwietnia 2022 r'!$B$1</f>
        <v>72347785.289287925</v>
      </c>
      <c r="G5" s="92">
        <f>'Dane - 30 kwietnia 2022 r'!AB17</f>
        <v>3868</v>
      </c>
      <c r="H5" s="93">
        <f>'Dane - 30 kwietnia 2022 r'!AD17/'Dane - 30 kwietnia 2022 r'!$B$1</f>
        <v>67670333.859375998</v>
      </c>
      <c r="I5" s="92">
        <f>'Dane - 30 kwietnia 2022 r'!AO17</f>
        <v>3849</v>
      </c>
      <c r="J5" s="93">
        <f>'Dane - 30 kwietnia 2022 r'!AP17/'Dane - 30 kwietnia 2022 r'!$B$1</f>
        <v>67350525.687232092</v>
      </c>
      <c r="K5" s="94">
        <v>4448</v>
      </c>
      <c r="L5" s="94">
        <f>G5</f>
        <v>3868</v>
      </c>
      <c r="M5" s="172">
        <f>L5/K5</f>
        <v>0.86960431654676262</v>
      </c>
    </row>
    <row r="6" spans="1:13" ht="43.5" customHeight="1" thickTop="1" thickBot="1" x14ac:dyDescent="0.4">
      <c r="A6" s="292" t="s">
        <v>188</v>
      </c>
      <c r="B6" s="92" t="s">
        <v>86</v>
      </c>
      <c r="C6" s="92">
        <f>'Dane - 30 kwietnia 2022 r'!C12</f>
        <v>13</v>
      </c>
      <c r="D6" s="93">
        <f>'Dane - 30 kwietnia 2022 r'!D12/'Dane - 30 kwietnia 2022 r'!$B$1</f>
        <v>6456869.2819517609</v>
      </c>
      <c r="E6" s="92">
        <f>'Dane - 30 kwietnia 2022 r'!X12</f>
        <v>11</v>
      </c>
      <c r="F6" s="93">
        <f>'Dane - 30 kwietnia 2022 r'!Y12/'Dane - 30 kwietnia 2022 r'!$B$1</f>
        <v>5313533.1150967143</v>
      </c>
      <c r="G6" s="92">
        <f>'Dane - 30 kwietnia 2022 r'!AB12</f>
        <v>9</v>
      </c>
      <c r="H6" s="93">
        <f>'Dane - 30 kwietnia 2022 r'!AD12/'Dane - 30 kwietnia 2022 r'!$B$1</f>
        <v>3730549.4231302384</v>
      </c>
      <c r="I6" s="92">
        <f>'Dane - 30 kwietnia 2022 r'!AO12</f>
        <v>8</v>
      </c>
      <c r="J6" s="93">
        <f>'Dane - 30 kwietnia 2022 r'!AP12/'Dane - 30 kwietnia 2022 r'!$B$1</f>
        <v>3440668.111151394</v>
      </c>
      <c r="K6" s="300">
        <v>123</v>
      </c>
      <c r="L6" s="302">
        <f>G6+G7+G8</f>
        <v>380</v>
      </c>
      <c r="M6" s="305">
        <f>L6/K6</f>
        <v>3.089430894308943</v>
      </c>
    </row>
    <row r="7" spans="1:13" ht="39.75" customHeight="1" thickTop="1" thickBot="1" x14ac:dyDescent="0.4">
      <c r="A7" s="293"/>
      <c r="B7" s="92" t="s">
        <v>98</v>
      </c>
      <c r="C7" s="92">
        <f>'Dane - 30 kwietnia 2022 r'!C20</f>
        <v>708</v>
      </c>
      <c r="D7" s="93">
        <f>'Dane - 30 kwietnia 2022 r'!D20/'Dane - 30 kwietnia 2022 r'!$B$1</f>
        <v>38783634.298692718</v>
      </c>
      <c r="E7" s="92">
        <f>'Dane - 30 kwietnia 2022 r'!X20</f>
        <v>407</v>
      </c>
      <c r="F7" s="93">
        <f>'Dane - 30 kwietnia 2022 r'!Y20/'Dane - 30 kwietnia 2022 r'!$B$1</f>
        <v>19579065.89537438</v>
      </c>
      <c r="G7" s="92">
        <f>'Dane - 30 kwietnia 2022 r'!AB20</f>
        <v>365</v>
      </c>
      <c r="H7" s="93">
        <f>'Dane - 30 kwietnia 2022 r'!AD20/'Dane - 30 kwietnia 2022 r'!$B$1</f>
        <v>16967745.981105119</v>
      </c>
      <c r="I7" s="92">
        <f>'Dane - 30 kwietnia 2022 r'!AO20</f>
        <v>326</v>
      </c>
      <c r="J7" s="93">
        <f>'Dane - 30 kwietnia 2022 r'!AP20/'Dane - 30 kwietnia 2022 r'!$B$1</f>
        <v>14126097.389690986</v>
      </c>
      <c r="K7" s="301"/>
      <c r="L7" s="303"/>
      <c r="M7" s="305"/>
    </row>
    <row r="8" spans="1:13" ht="51" customHeight="1" thickTop="1" thickBot="1" x14ac:dyDescent="0.4">
      <c r="A8" s="293"/>
      <c r="B8" s="92" t="s">
        <v>100</v>
      </c>
      <c r="C8" s="92">
        <f>'Dane - 30 kwietnia 2022 r'!C21</f>
        <v>42</v>
      </c>
      <c r="D8" s="93">
        <f>'Dane - 30 kwietnia 2022 r'!D21/'Dane - 30 kwietnia 2022 r'!$B$1</f>
        <v>111426849.90936427</v>
      </c>
      <c r="E8" s="92">
        <f>'Dane - 30 kwietnia 2022 r'!X21</f>
        <v>15</v>
      </c>
      <c r="F8" s="93">
        <f>'Dane - 30 kwietnia 2022 r'!Y21/'Dane - 30 kwietnia 2022 r'!$B$1</f>
        <v>29028340.707171947</v>
      </c>
      <c r="G8" s="92">
        <f>'Dane - 30 kwietnia 2022 r'!AB21</f>
        <v>6</v>
      </c>
      <c r="H8" s="93">
        <f>'Dane - 30 kwietnia 2022 r'!AD21/'Dane - 30 kwietnia 2022 r'!$B$1</f>
        <v>1069399.8038003028</v>
      </c>
      <c r="I8" s="92">
        <f>'Dane - 30 kwietnia 2022 r'!AO21</f>
        <v>4</v>
      </c>
      <c r="J8" s="93">
        <f>'Dane - 30 kwietnia 2022 r'!AP21/'Dane - 30 kwietnia 2022 r'!$B$1</f>
        <v>968217.65797274536</v>
      </c>
      <c r="K8" s="301"/>
      <c r="L8" s="304"/>
      <c r="M8" s="305"/>
    </row>
    <row r="9" spans="1:13" ht="16.5" thickTop="1" thickBot="1" x14ac:dyDescent="0.4">
      <c r="A9" s="284" t="s">
        <v>189</v>
      </c>
      <c r="B9" s="285"/>
      <c r="C9" s="184"/>
      <c r="D9" s="184"/>
      <c r="E9" s="184"/>
      <c r="F9" s="184"/>
      <c r="G9" s="184"/>
      <c r="H9" s="184"/>
      <c r="I9" s="184"/>
      <c r="J9" s="184"/>
      <c r="K9" s="167">
        <v>243471330</v>
      </c>
      <c r="L9" s="167">
        <f>'Dane - 30 kwietnia 2022 r'!AP4/'Dane - 30 kwietnia 2022 r'!$B$1</f>
        <v>140538657.44385913</v>
      </c>
      <c r="M9" s="172">
        <f>L9/K9</f>
        <v>0.57722877450851862</v>
      </c>
    </row>
    <row r="10" spans="1:13" ht="18" thickTop="1" thickBot="1" x14ac:dyDescent="0.4">
      <c r="A10" s="280" t="s">
        <v>208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166"/>
      <c r="L10" s="166"/>
      <c r="M10" s="189"/>
    </row>
    <row r="11" spans="1:13" ht="15.5" thickTop="1" thickBot="1" x14ac:dyDescent="0.4">
      <c r="A11" s="282" t="s">
        <v>190</v>
      </c>
      <c r="B11" s="92" t="s">
        <v>117</v>
      </c>
      <c r="C11" s="92">
        <f>'Dane - 30 kwietnia 2022 r'!C30</f>
        <v>931</v>
      </c>
      <c r="D11" s="93">
        <f>'Dane - 30 kwietnia 2022 r'!D30/'Dane - 30 kwietnia 2022 r'!$B$1</f>
        <v>119007227.27815574</v>
      </c>
      <c r="E11" s="92">
        <f>'Dane - 30 kwietnia 2022 r'!X30</f>
        <v>540</v>
      </c>
      <c r="F11" s="93">
        <f>'Dane - 30 kwietnia 2022 r'!Y30/'Dane - 30 kwietnia 2022 r'!$B$1</f>
        <v>56157278.882941283</v>
      </c>
      <c r="G11" s="92">
        <f>'Dane - 30 kwietnia 2022 r'!AB30</f>
        <v>409</v>
      </c>
      <c r="H11" s="93">
        <f>'Dane - 30 kwietnia 2022 r'!AD30/'Dane - 30 kwietnia 2022 r'!$B$1</f>
        <v>38382863.031285331</v>
      </c>
      <c r="I11" s="92">
        <f>'Dane - 30 kwietnia 2022 r'!AO30</f>
        <v>355</v>
      </c>
      <c r="J11" s="93">
        <f>'Dane - 30 kwietnia 2022 r'!AP30/'Dane - 30 kwietnia 2022 r'!$B$1</f>
        <v>29718403.951717816</v>
      </c>
      <c r="K11" s="300">
        <v>680</v>
      </c>
      <c r="L11" s="302">
        <f>G11+G12+G13</f>
        <v>555</v>
      </c>
      <c r="M11" s="305">
        <f>L11/K11</f>
        <v>0.81617647058823528</v>
      </c>
    </row>
    <row r="12" spans="1:13" ht="15.5" thickTop="1" thickBot="1" x14ac:dyDescent="0.4">
      <c r="A12" s="283"/>
      <c r="B12" s="92" t="s">
        <v>119</v>
      </c>
      <c r="C12" s="92">
        <f>'Dane - 30 kwietnia 2022 r'!C31</f>
        <v>252</v>
      </c>
      <c r="D12" s="93">
        <f>'Dane - 30 kwietnia 2022 r'!D31/'Dane - 30 kwietnia 2022 r'!$B$1</f>
        <v>11819559.725746945</v>
      </c>
      <c r="E12" s="92">
        <f>'Dane - 30 kwietnia 2022 r'!X31</f>
        <v>162</v>
      </c>
      <c r="F12" s="93">
        <f>'Dane - 30 kwietnia 2022 r'!Y31/'Dane - 30 kwietnia 2022 r'!$B$1</f>
        <v>5330462.6154272677</v>
      </c>
      <c r="G12" s="92">
        <f>'Dane - 30 kwietnia 2022 r'!AB31</f>
        <v>113</v>
      </c>
      <c r="H12" s="93">
        <f>'Dane - 30 kwietnia 2022 r'!AD31/'Dane - 30 kwietnia 2022 r'!$B$1</f>
        <v>3077098.7822823143</v>
      </c>
      <c r="I12" s="92">
        <f>'Dane - 30 kwietnia 2022 r'!AO31</f>
        <v>83</v>
      </c>
      <c r="J12" s="93">
        <f>'Dane - 30 kwietnia 2022 r'!AP31/'Dane - 30 kwietnia 2022 r'!$B$1</f>
        <v>2185178.6376916682</v>
      </c>
      <c r="K12" s="301"/>
      <c r="L12" s="303"/>
      <c r="M12" s="305"/>
    </row>
    <row r="13" spans="1:13" ht="15.5" thickTop="1" thickBot="1" x14ac:dyDescent="0.4">
      <c r="A13" s="283"/>
      <c r="B13" s="95" t="s">
        <v>121</v>
      </c>
      <c r="C13" s="92">
        <f>'Dane - 30 kwietnia 2022 r'!C32</f>
        <v>116</v>
      </c>
      <c r="D13" s="93">
        <f>'Dane - 30 kwietnia 2022 r'!D32/'Dane - 30 kwietnia 2022 r'!$B$1</f>
        <v>66732738.548975296</v>
      </c>
      <c r="E13" s="92">
        <f>'Dane - 30 kwietnia 2022 r'!X32</f>
        <v>47</v>
      </c>
      <c r="F13" s="93">
        <f>'Dane - 30 kwietnia 2022 r'!Y32/'Dane - 30 kwietnia 2022 r'!$B$1</f>
        <v>22857487.144654624</v>
      </c>
      <c r="G13" s="92">
        <f>'Dane - 30 kwietnia 2022 r'!AB32</f>
        <v>33</v>
      </c>
      <c r="H13" s="93">
        <f>'Dane - 30 kwietnia 2022 r'!AD32/'Dane - 30 kwietnia 2022 r'!$B$1</f>
        <v>6996978.7229958847</v>
      </c>
      <c r="I13" s="92">
        <f>'Dane - 30 kwietnia 2022 r'!AO32</f>
        <v>27</v>
      </c>
      <c r="J13" s="93">
        <f>'Dane - 30 kwietnia 2022 r'!AP32/'Dane - 30 kwietnia 2022 r'!$B$1</f>
        <v>3151089.0170821692</v>
      </c>
      <c r="K13" s="301"/>
      <c r="L13" s="304"/>
      <c r="M13" s="305"/>
    </row>
    <row r="14" spans="1:13" ht="16.5" thickTop="1" thickBot="1" x14ac:dyDescent="0.4">
      <c r="A14" s="284" t="s">
        <v>189</v>
      </c>
      <c r="B14" s="285"/>
      <c r="C14" s="184"/>
      <c r="D14" s="184"/>
      <c r="E14" s="184"/>
      <c r="F14" s="184"/>
      <c r="G14" s="184"/>
      <c r="H14" s="184"/>
      <c r="I14" s="184"/>
      <c r="J14" s="184"/>
      <c r="K14" s="98">
        <v>199464768</v>
      </c>
      <c r="L14" s="167">
        <f>'Dane - 30 kwietnia 2022 r'!AP26/'Dane - 30 kwietnia 2022 r'!$B$1</f>
        <v>96125729.971636355</v>
      </c>
      <c r="M14" s="172">
        <f>L14/K14</f>
        <v>0.48191834044414478</v>
      </c>
    </row>
    <row r="15" spans="1:13" ht="18" thickTop="1" thickBot="1" x14ac:dyDescent="0.4">
      <c r="A15" s="286" t="s">
        <v>191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66"/>
      <c r="L15" s="166"/>
      <c r="M15" s="189"/>
    </row>
    <row r="16" spans="1:13" ht="63" thickTop="1" thickBot="1" x14ac:dyDescent="0.4">
      <c r="A16" s="82" t="s">
        <v>192</v>
      </c>
      <c r="B16" s="165" t="s">
        <v>133</v>
      </c>
      <c r="C16" s="92">
        <f>'Dane - 30 kwietnia 2022 r'!C40</f>
        <v>56</v>
      </c>
      <c r="D16" s="93">
        <f>'Dane - 30 kwietnia 2022 r'!D40/'Dane - 30 kwietnia 2022 r'!$B$1</f>
        <v>7726328.3679170851</v>
      </c>
      <c r="E16" s="92">
        <f>'Dane - 30 kwietnia 2022 r'!X40</f>
        <v>52</v>
      </c>
      <c r="F16" s="93">
        <f>'Dane - 30 kwietnia 2022 r'!Y40/'Dane - 30 kwietnia 2022 r'!$B$1</f>
        <v>7097777.4967477769</v>
      </c>
      <c r="G16" s="92">
        <f>'Dane - 30 kwietnia 2022 r'!AB40</f>
        <v>52</v>
      </c>
      <c r="H16" s="93">
        <f>'Dane - 30 kwietnia 2022 r'!AD40/'Dane - 30 kwietnia 2022 r'!$B$1</f>
        <v>5952999.8485850161</v>
      </c>
      <c r="I16" s="92">
        <f>'Dane - 30 kwietnia 2022 r'!AO40</f>
        <v>47</v>
      </c>
      <c r="J16" s="93">
        <f>'Dane - 30 kwietnia 2022 r'!AP40/'Dane - 30 kwietnia 2022 r'!$B$1</f>
        <v>5412888.8955236617</v>
      </c>
      <c r="K16" s="182">
        <v>20</v>
      </c>
      <c r="L16" s="94">
        <f>G16</f>
        <v>52</v>
      </c>
      <c r="M16" s="172">
        <f>L16/K16</f>
        <v>2.6</v>
      </c>
    </row>
    <row r="17" spans="1:13" ht="16.5" thickTop="1" thickBot="1" x14ac:dyDescent="0.4">
      <c r="A17" s="284" t="s">
        <v>189</v>
      </c>
      <c r="B17" s="285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- 30 kwietnia 2022 r'!AP38/'Dane - 30 kwietnia 2022 r'!$B$1</f>
        <v>12914118.99724894</v>
      </c>
      <c r="M17" s="172">
        <f>L17/K17</f>
        <v>0.43299898649024565</v>
      </c>
    </row>
    <row r="18" spans="1:13" ht="18" thickTop="1" thickBot="1" x14ac:dyDescent="0.4">
      <c r="A18" s="288" t="s">
        <v>193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66"/>
      <c r="L18" s="166"/>
      <c r="M18" s="189"/>
    </row>
    <row r="19" spans="1:13" ht="32" thickTop="1" thickBot="1" x14ac:dyDescent="0.4">
      <c r="A19" s="168" t="s">
        <v>164</v>
      </c>
      <c r="B19" s="169" t="s">
        <v>141</v>
      </c>
      <c r="C19" s="170">
        <f>'Dane - 30 kwietnia 2022 r'!C45</f>
        <v>4167</v>
      </c>
      <c r="D19" s="171">
        <f>'Dane - 30 kwietnia 2022 r'!D45/'Dane - 30 kwietnia 2022 r'!$B$1</f>
        <v>123987484.57699771</v>
      </c>
      <c r="E19" s="170">
        <f>'Dane - 30 kwietnia 2022 r'!X45</f>
        <v>2429</v>
      </c>
      <c r="F19" s="171">
        <f>'Dane - 30 kwietnia 2022 r'!Y45/'Dane - 30 kwietnia 2022 r'!$B$1</f>
        <v>71514786.984709233</v>
      </c>
      <c r="G19" s="170">
        <f>'Dane - 30 kwietnia 2022 r'!AB45</f>
        <v>2057</v>
      </c>
      <c r="H19" s="171">
        <f>'Dane - 30 kwietnia 2022 r'!AD45/'Dane - 30 kwietnia 2022 r'!$B$1</f>
        <v>60452452.660425238</v>
      </c>
      <c r="I19" s="170">
        <f>'Dane - 30 kwietnia 2022 r'!AO45</f>
        <v>1805</v>
      </c>
      <c r="J19" s="171">
        <f>'Dane - 30 kwietnia 2022 r'!AP45/'Dane - 30 kwietnia 2022 r'!$B$1</f>
        <v>51306344.49894435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284" t="s">
        <v>189</v>
      </c>
      <c r="B20" s="285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- 30 kwietnia 2022 r'!AP43/'Dane - 30 kwietnia 2022 r'!$B$1</f>
        <v>52070950.399863504</v>
      </c>
      <c r="M20" s="172">
        <f>L20/K20</f>
        <v>0.55533639418526914</v>
      </c>
    </row>
    <row r="21" spans="1:13" ht="18" thickTop="1" thickBot="1" x14ac:dyDescent="0.4">
      <c r="A21" s="286" t="s">
        <v>194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66"/>
      <c r="L21" s="166"/>
      <c r="M21" s="189"/>
    </row>
    <row r="22" spans="1:13" ht="78.5" thickTop="1" thickBot="1" x14ac:dyDescent="0.4">
      <c r="A22" s="83" t="s">
        <v>165</v>
      </c>
      <c r="B22" s="96" t="s">
        <v>146</v>
      </c>
      <c r="C22" s="92">
        <f>'Dane - 30 kwietnia 2022 r'!C48</f>
        <v>48</v>
      </c>
      <c r="D22" s="93">
        <f>'Dane - 30 kwietnia 2022 r'!D48/'Dane - 30 kwietnia 2022 r'!$B$1</f>
        <v>22725317.007528096</v>
      </c>
      <c r="E22" s="92">
        <f>'Dane - 30 kwietnia 2022 r'!X48</f>
        <v>40</v>
      </c>
      <c r="F22" s="93">
        <f>'Dane - 30 kwietnia 2022 r'!Y48/'Dane - 30 kwietnia 2022 r'!$B$1</f>
        <v>10869400.307095177</v>
      </c>
      <c r="G22" s="92">
        <f>'Dane - 30 kwietnia 2022 r'!AB48</f>
        <v>37</v>
      </c>
      <c r="H22" s="93">
        <f>'Dane - 30 kwietnia 2022 r'!AD48/'Dane - 30 kwietnia 2022 r'!$B$1</f>
        <v>9909330.6732635275</v>
      </c>
      <c r="I22" s="92">
        <f>'Dane - 30 kwietnia 2022 r'!AO48</f>
        <v>27</v>
      </c>
      <c r="J22" s="93">
        <f>'Dane - 30 kwietnia 2022 r'!AP48/'Dane - 30 kwietnia 2022 r'!$B$1</f>
        <v>7413953.9037341923</v>
      </c>
      <c r="K22" s="182">
        <v>13</v>
      </c>
      <c r="L22" s="94">
        <v>13</v>
      </c>
      <c r="M22" s="172">
        <f>L22/K22</f>
        <v>1</v>
      </c>
    </row>
    <row r="23" spans="1:13" ht="32" thickTop="1" thickBot="1" x14ac:dyDescent="0.4">
      <c r="A23" s="84" t="s">
        <v>195</v>
      </c>
      <c r="B23" s="97" t="s">
        <v>152</v>
      </c>
      <c r="C23" s="92">
        <f>'Dane - 30 kwietnia 2022 r'!C51</f>
        <v>392</v>
      </c>
      <c r="D23" s="93">
        <f>'Dane - 30 kwietnia 2022 r'!D51/'Dane - 30 kwietnia 2022 r'!$B$1</f>
        <v>99737827.674820334</v>
      </c>
      <c r="E23" s="92">
        <f>'Dane - 30 kwietnia 2022 r'!X51</f>
        <v>204</v>
      </c>
      <c r="F23" s="93">
        <f>'Dane - 30 kwietnia 2022 r'!Y51/'Dane - 30 kwietnia 2022 r'!$B$1</f>
        <v>37781502.738265343</v>
      </c>
      <c r="G23" s="92">
        <f>'Dane - 30 kwietnia 2022 r'!AB51</f>
        <v>64</v>
      </c>
      <c r="H23" s="93">
        <f>'Dane - 30 kwietnia 2022 r'!AD51/'Dane - 30 kwietnia 2022 r'!$B$1</f>
        <v>12717005.796421489</v>
      </c>
      <c r="I23" s="92">
        <f>'Dane - 30 kwietnia 2022 r'!AO51</f>
        <v>190</v>
      </c>
      <c r="J23" s="93">
        <f>'Dane - 30 kwietnia 2022 r'!AP51/'Dane - 30 kwietnia 2022 r'!$B$1</f>
        <v>31146697.436608303</v>
      </c>
      <c r="K23" s="182">
        <v>220</v>
      </c>
      <c r="L23" s="94">
        <f>'Dane - 30 kwietnia 2022 r'!AO51</f>
        <v>190</v>
      </c>
      <c r="M23" s="172">
        <f>L23/K23</f>
        <v>0.86363636363636365</v>
      </c>
    </row>
    <row r="24" spans="1:13" ht="16.5" thickTop="1" thickBot="1" x14ac:dyDescent="0.4">
      <c r="A24" s="284" t="s">
        <v>189</v>
      </c>
      <c r="B24" s="285"/>
      <c r="C24" s="184"/>
      <c r="D24" s="184"/>
      <c r="E24" s="184"/>
      <c r="F24" s="184"/>
      <c r="G24" s="184"/>
      <c r="H24" s="184"/>
      <c r="I24" s="184"/>
      <c r="J24" s="184"/>
      <c r="K24" s="167">
        <v>101226338</v>
      </c>
      <c r="L24" s="167">
        <f>'Dane - 30 kwietnia 2022 r'!AP47/'Dane - 30 kwietnia 2022 r'!$B$1</f>
        <v>45224397.244673818</v>
      </c>
      <c r="M24" s="172">
        <f>L24/K24</f>
        <v>0.44676512198508866</v>
      </c>
    </row>
    <row r="25" spans="1:13" ht="18" thickTop="1" thickBot="1" x14ac:dyDescent="0.4">
      <c r="A25" s="276" t="s">
        <v>196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166"/>
      <c r="L25" s="166"/>
      <c r="M25" s="189"/>
    </row>
    <row r="26" spans="1:13" ht="32" thickTop="1" thickBot="1" x14ac:dyDescent="0.4">
      <c r="A26" s="82" t="s">
        <v>197</v>
      </c>
      <c r="B26" s="165" t="s">
        <v>155</v>
      </c>
      <c r="C26" s="92">
        <f>'Dane - 30 kwietnia 2022 r'!C52</f>
        <v>10</v>
      </c>
      <c r="D26" s="93">
        <f>'Dane - 30 kwietnia 2022 r'!D52/'Dane - 30 kwietnia 2022 r'!$B$1</f>
        <v>780732.99353820563</v>
      </c>
      <c r="E26" s="92">
        <f>'Dane - 30 kwietnia 2022 r'!X52</f>
        <v>1</v>
      </c>
      <c r="F26" s="93">
        <f>'Dane - 30 kwietnia 2022 r'!Y52/'Dane - 30 kwietnia 2022 r'!$B$1</f>
        <v>240519.68181527374</v>
      </c>
      <c r="G26" s="92">
        <f>'Dane - 30 kwietnia 2022 r'!AB52</f>
        <v>0</v>
      </c>
      <c r="H26" s="93">
        <f>'Dane - 30 kwietnia 2022 r'!AD52/'Dane - 30 kwietnia 2022 r'!$B$1</f>
        <v>0</v>
      </c>
      <c r="I26" s="92">
        <f>'Dane - 30 kwietnia 2022 r'!AO52</f>
        <v>0</v>
      </c>
      <c r="J26" s="93">
        <f>'Dane - 30 kwietnia 2022 r'!AP52/'Dane - 30 kwietnia 2022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278" t="s">
        <v>189</v>
      </c>
      <c r="B27" s="279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- 30 kwietnia 2022 r'!AP52/'Dane - 30 kwietnia 2022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2022-07-14T15:17:41Z</dcterms:modified>
</cp:coreProperties>
</file>