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8F52E0B5-D6AE-47C5-BB43-2C74396AC13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sierp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Q45" i="1" s="1"/>
  <c r="B49" i="1"/>
  <c r="B54" i="1"/>
  <c r="AN54" i="1" s="1"/>
  <c r="B58" i="1"/>
  <c r="F49" i="1" l="1"/>
  <c r="AN49" i="1"/>
  <c r="AR58" i="1"/>
  <c r="AN58" i="1"/>
  <c r="F45" i="1"/>
  <c r="J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AF60" i="1" l="1"/>
  <c r="AA60" i="1"/>
  <c r="Q60" i="1"/>
  <c r="F60" i="1"/>
  <c r="AN60" i="1"/>
  <c r="J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<sst xmlns="http://schemas.openxmlformats.org/spreadsheetml/2006/main" count="339" uniqueCount="233">
  <si>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</si>
  <si>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</si>
  <si>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</si>
  <si>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</si>
  <si>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</si>
  <si>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</si>
  <si>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</si>
  <si>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</si>
  <si>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</si>
  <si>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</si>
  <si>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</si>
  <si>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</si>
  <si>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</si>
  <si>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</si>
  <si>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</si>
  <si>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</si>
  <si>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</si>
  <si>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</si>
  <si>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</si>
  <si>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</si>
  <si>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</si>
  <si>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</si>
  <si>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</si>
  <si>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</si>
  <si>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</si>
  <si>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</si>
  <si>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</si>
  <si>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</si>
  <si>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</si>
  <si>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</si>
  <si>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</si>
  <si>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</si>
  <si>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</si>
  <si>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</si>
  <si>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</si>
  <si>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</si>
  <si>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</si>
  <si>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</si>
  <si>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</si>
  <si>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</si>
  <si>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</si>
  <si>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</si>
  <si>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</si>
  <si>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</si>
  <si>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</si>
  <si>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</si>
  <si>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</si>
  <si>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</si>
  <si>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</si>
  <si>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</si>
  <si>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</si>
  <si>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</si>
  <si>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</si>
  <si>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</si>
  <si>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</si>
  <si>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</si>
  <si>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</si>
  <si>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</si>
  <si>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</si>
  <si>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</si>
  <si>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</si>
  <si>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</si>
  <si>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</si>
  <si>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</si>
  <si>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</si>
  <si>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</si>
  <si>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</si>
  <si>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</si>
  <si>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</si>
  <si>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</si>
  <si>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</si>
  <si>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</si>
  <si>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</si>
  <si>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</si>
  <si>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</si>
  <si>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</si>
  <si>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</si>
  <si>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</si>
  <si>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</si>
  <si>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</si>
  <si>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</si>
  <si>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</si>
  <si>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</si>
  <si>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</si>
  <si>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</si>
  <si>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</si>
  <si>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</si>
  <si>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</si>
  <si>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</si>
  <si>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</si>
  <si>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</si>
  <si>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</si>
  <si>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</si>
  <si>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</si>
  <si>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</si>
  <si>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</si>
  <si>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</si>
  <si>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</si>
  <si>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</si>
  <si>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</si>
  <si>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</si>
  <si>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</si>
  <si>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</si>
  <si>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</si>
  <si>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</si>
  <si>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</si>
  <si>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</si>
  <si>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</si>
  <si>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</si>
  <si>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</si>
  <si>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</si>
  <si>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</si>
  <si>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</si>
  <si>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</si>
  <si>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</si>
  <si>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</si>
  <si>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</si>
  <si>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</si>
  <si>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</si>
  <si>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</si>
  <si>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</si>
  <si>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</si>
  <si>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</si>
  <si>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</si>
  <si>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</si>
  <si>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</si>
  <si>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</si>
  <si>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</si>
  <si>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</si>
  <si>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</si>
  <si>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</si>
  <si>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</si>
  <si>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</si>
  <si>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</si>
  <si>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</si>
  <si>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</si>
  <si>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</si>
  <si>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</si>
  <si>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</si>
  <si>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</si>
  <si>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</si>
  <si>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</si>
  <si>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</si>
  <si>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</si>
  <si>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</si>
  <si>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</si>
  <si>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</si>
  <si>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</si>
  <si>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</si>
  <si>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</si>
  <si>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</si>
  <si>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</si>
  <si>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</si>
  <si>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</si>
  <si>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</si>
  <si>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</si>
  <si>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</si>
  <si>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</si>
  <si>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</si>
  <si>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</si>
  <si>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</si>
  <si>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</si>
  <si>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</si>
  <si>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</si>
  <si>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</si>
  <si>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</si>
  <si>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</si>
  <si>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</si>
  <si>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</si>
  <si>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</si>
  <si>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</si>
  <si>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</si>
  <si>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</si>
  <si>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</si>
  <si>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</si>
  <si>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</si>
  <si>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</si>
  <si>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</si>
  <si>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</si>
  <si>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</si>
  <si>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</si>
  <si>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</si>
  <si>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</si>
  <si>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</si>
  <si>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</si>
  <si>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</si>
  <si>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</si>
  <si>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</si>
  <si>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</si>
  <si>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</si>
  <si>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</si>
  <si>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</si>
  <si>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</si>
  <si>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</si>
  <si>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</si>
  <si>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</si>
  <si>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</si>
  <si>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</si>
  <si>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</si>
  <si>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</si>
  <si>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</si>
  <si>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</si>
  <si>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</si>
  <si>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</si>
  <si>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</si>
  <si>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</si>
  <si>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</si>
  <si>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</si>
  <si>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</si>
  <si>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</si>
  <si>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</si>
  <si>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</si>
  <si>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</si>
  <si>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</si>
  <si>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</si>
  <si>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</si>
  <si>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</si>
  <si>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</si>
  <si>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</si>
  <si>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</si>
  <si>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</si>
  <si>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</si>
  <si>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</si>
  <si>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0,00%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</si>
  <si>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</si>
  <si>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</si>
  <si>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</si>
  <si>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</si>
  <si>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</si>
  <si>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</si>
  <si>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</si>
  <si>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31.08.2022</t>
  </si>
  <si>
    <t xml:space="preserve">Limit finansowy zgodny z arkuszem kalkulacyjnym z dnia 05.09.2022, kurs 1 EUR= 4,7323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</si>
</sst>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3" fillId="6" borderId="6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AF51" sqref="AF51"/>
    </sheetView>
  </sheetViews>
  <sheetFormatPr defaultColWidth="9.1796875" defaultRowHeight="13.5" outlineLevelRow="1" x14ac:dyDescent="0.3"/>
  <cols>
    <col min="1" max="1" width="59.54296875" style="71" customWidth="1"/>
    <col min="2" max="3" width="39.26953125" style="71" customWidth="1"/>
    <col min="4" max="4" width="30.26953125" style="75" bestFit="1" customWidth="1"/>
    <col min="5" max="5" width="30.26953125" style="56" bestFit="1" customWidth="1"/>
    <col min="6" max="6" width="23" style="71" customWidth="1"/>
    <col min="7" max="7" width="11.54296875" style="55" bestFit="1" customWidth="1"/>
    <col min="8" max="9" width="30.26953125" style="55" bestFit="1" customWidth="1"/>
    <col min="10" max="10" width="21.81640625" style="55" customWidth="1"/>
    <col min="11" max="11" width="17.26953125" style="71" customWidth="1"/>
    <col min="12" max="12" width="30.26953125" style="71" bestFit="1" customWidth="1"/>
    <col min="13" max="13" width="27.1796875" style="71" bestFit="1" customWidth="1"/>
    <col min="14" max="14" width="11.54296875" style="55" bestFit="1" customWidth="1"/>
    <col min="15" max="16" width="30.2695312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2695312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26953125" style="71" bestFit="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1" customWidth="1"/>
    <col min="37" max="37" width="30.26953125" style="71" bestFit="1" customWidth="1"/>
    <col min="38" max="39" width="27.1796875" style="71" bestFit="1" customWidth="1"/>
    <col min="40" max="40" width="21.54296875" style="71" customWidth="1"/>
    <col min="41" max="41" width="13.453125" style="71" customWidth="1"/>
    <col min="42" max="43" width="30.26953125" style="74" bestFit="1" customWidth="1"/>
    <col min="44" max="44" width="23.26953125" style="71" customWidth="1"/>
    <col min="45" max="16384" width="9.1796875" style="71"/>
  </cols>
  <sheetData>
    <row r="1" spans="1:44" s="51" customFormat="1" ht="20.25" customHeight="1" x14ac:dyDescent="0.3">
      <c r="A1" s="58" t="s">
        <v>228</v>
      </c>
      <c r="B1" s="59"/>
      <c r="C1" s="47"/>
      <c r="D1" s="48"/>
      <c r="E1" s="48"/>
      <c r="F1" s="49"/>
      <c r="G1" s="49"/>
      <c r="H1" s="49"/>
      <c r="I1" s="49"/>
      <c r="J1" s="49"/>
      <c r="K1" s="241"/>
      <c r="L1" s="241"/>
      <c r="M1" s="241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J2" s="52"/>
      <c r="AP2" s="52"/>
      <c r="AQ2" s="52"/>
    </row>
    <row r="3" spans="1:44" s="51" customFormat="1" ht="45" customHeight="1" thickBot="1" x14ac:dyDescent="0.35">
      <c r="A3" s="60" t="s">
        <v>232</v>
      </c>
      <c r="B3" s="116">
        <v>4.7323000000000004</v>
      </c>
      <c r="C3" s="243"/>
      <c r="D3" s="243"/>
      <c r="E3" s="53"/>
      <c r="F3" s="244"/>
      <c r="G3" s="244"/>
      <c r="H3" s="244"/>
      <c r="I3" s="244"/>
      <c r="J3" s="244"/>
      <c r="K3" s="61"/>
      <c r="L3" s="61"/>
      <c r="M3" s="62"/>
      <c r="N3" s="63"/>
      <c r="O3" s="64" t="s">
        <v>231</v>
      </c>
      <c r="P3" s="250"/>
      <c r="Q3" s="250"/>
      <c r="R3" s="245"/>
      <c r="S3" s="245"/>
      <c r="T3" s="245"/>
      <c r="U3" s="61"/>
      <c r="V3" s="61"/>
      <c r="W3" s="61"/>
      <c r="X3" s="200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51" t="s">
        <v>221</v>
      </c>
      <c r="B4" s="252" t="s">
        <v>0</v>
      </c>
      <c r="C4" s="239" t="s">
        <v>172</v>
      </c>
      <c r="D4" s="239"/>
      <c r="E4" s="239"/>
      <c r="F4" s="253"/>
      <c r="G4" s="254" t="s">
        <v>171</v>
      </c>
      <c r="H4" s="255"/>
      <c r="I4" s="255"/>
      <c r="J4" s="256"/>
      <c r="K4" s="246" t="s">
        <v>173</v>
      </c>
      <c r="L4" s="246"/>
      <c r="M4" s="246"/>
      <c r="N4" s="246" t="s">
        <v>1</v>
      </c>
      <c r="O4" s="246"/>
      <c r="P4" s="246"/>
      <c r="Q4" s="247"/>
      <c r="R4" s="248"/>
      <c r="S4" s="248"/>
      <c r="T4" s="248"/>
      <c r="U4" s="246" t="s">
        <v>2</v>
      </c>
      <c r="V4" s="246"/>
      <c r="W4" s="246"/>
      <c r="X4" s="246" t="s">
        <v>224</v>
      </c>
      <c r="Y4" s="246"/>
      <c r="Z4" s="246"/>
      <c r="AA4" s="247"/>
      <c r="AB4" s="239" t="s">
        <v>3</v>
      </c>
      <c r="AC4" s="249"/>
      <c r="AD4" s="249"/>
      <c r="AE4" s="249"/>
      <c r="AF4" s="240"/>
      <c r="AG4" s="249"/>
      <c r="AH4" s="249"/>
      <c r="AI4" s="239" t="s">
        <v>229</v>
      </c>
      <c r="AJ4" s="239"/>
      <c r="AK4" s="239"/>
      <c r="AL4" s="239"/>
      <c r="AM4" s="239"/>
      <c r="AN4" s="240"/>
      <c r="AO4" s="239" t="s">
        <v>230</v>
      </c>
      <c r="AP4" s="239"/>
      <c r="AQ4" s="239"/>
      <c r="AR4" s="240"/>
    </row>
    <row r="5" spans="1:44" s="65" customFormat="1" ht="58.5" thickBot="1" x14ac:dyDescent="0.4">
      <c r="A5" s="251"/>
      <c r="B5" s="252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1110236495.4993887</v>
      </c>
      <c r="C6" s="126">
        <v>6663</v>
      </c>
      <c r="D6" s="127">
        <v>1796581210.8199999</v>
      </c>
      <c r="E6" s="127">
        <v>1290241561.22</v>
      </c>
      <c r="F6" s="216">
        <f>D6/B6</f>
        <v>1.6181968599508978</v>
      </c>
      <c r="G6" s="217">
        <v>5562</v>
      </c>
      <c r="H6" s="218">
        <v>1050031895.42</v>
      </c>
      <c r="I6" s="218">
        <v>730329575.94999993</v>
      </c>
      <c r="J6" s="216">
        <v>0.94846591418274828</v>
      </c>
      <c r="K6" s="217">
        <v>712</v>
      </c>
      <c r="L6" s="218">
        <v>397275523.89999998</v>
      </c>
      <c r="M6" s="218">
        <v>293728264.02999997</v>
      </c>
      <c r="N6" s="217">
        <v>5421</v>
      </c>
      <c r="O6" s="218">
        <v>1171736946.95</v>
      </c>
      <c r="P6" s="218">
        <v>826421790.98999989</v>
      </c>
      <c r="Q6" s="216">
        <f>O6/B6</f>
        <v>1.0553940099248387</v>
      </c>
      <c r="R6" s="217">
        <v>93</v>
      </c>
      <c r="S6" s="218">
        <v>208847422.80999997</v>
      </c>
      <c r="T6" s="218">
        <v>155730215.16000003</v>
      </c>
      <c r="U6" s="217">
        <v>128</v>
      </c>
      <c r="V6" s="218">
        <v>3904297.8200000008</v>
      </c>
      <c r="W6" s="218">
        <v>2928223.35</v>
      </c>
      <c r="X6" s="217">
        <v>5328</v>
      </c>
      <c r="Y6" s="218">
        <v>958985226.31999981</v>
      </c>
      <c r="Z6" s="127">
        <v>667763352.48000002</v>
      </c>
      <c r="AA6" s="173">
        <f>Y6/B6</f>
        <v>0.86376662108251501</v>
      </c>
      <c r="AB6" s="228">
        <v>5101</v>
      </c>
      <c r="AC6" s="228">
        <v>5283</v>
      </c>
      <c r="AD6" s="127">
        <v>719383905.95000005</v>
      </c>
      <c r="AE6" s="127">
        <v>490709285.53999996</v>
      </c>
      <c r="AF6" s="173">
        <f>AD6/B6</f>
        <v>0.64795555619563594</v>
      </c>
      <c r="AG6" s="126">
        <v>23</v>
      </c>
      <c r="AH6" s="127">
        <v>1909449.39</v>
      </c>
      <c r="AI6" s="126">
        <v>5255</v>
      </c>
      <c r="AJ6" s="127">
        <v>762224233.86000001</v>
      </c>
      <c r="AK6" s="127">
        <v>520519949.20999998</v>
      </c>
      <c r="AL6" s="127">
        <v>363902792.79000002</v>
      </c>
      <c r="AM6" s="127">
        <v>272927093.43999994</v>
      </c>
      <c r="AN6" s="173">
        <f>AJ6/B6</f>
        <v>0.6865422249672567</v>
      </c>
      <c r="AO6" s="126">
        <v>5109</v>
      </c>
      <c r="AP6" s="127">
        <v>681237451.57999992</v>
      </c>
      <c r="AQ6" s="127">
        <v>459779863</v>
      </c>
      <c r="AR6" s="173">
        <f>AP6/B6</f>
        <v>0.61359670155103008</v>
      </c>
    </row>
    <row r="7" spans="1:44" x14ac:dyDescent="0.3">
      <c r="A7" s="146" t="s">
        <v>14</v>
      </c>
      <c r="B7" s="154">
        <v>9343074.5360000003</v>
      </c>
      <c r="C7" s="120">
        <v>3</v>
      </c>
      <c r="D7" s="121">
        <v>9954416.0800000001</v>
      </c>
      <c r="E7" s="122">
        <v>7465812.0599999996</v>
      </c>
      <c r="F7" s="172">
        <f t="shared" ref="F7:F59" si="0">D7/B7</f>
        <v>1.0654325877038042</v>
      </c>
      <c r="G7" s="136">
        <v>1</v>
      </c>
      <c r="H7" s="135">
        <v>8181268.0800000001</v>
      </c>
      <c r="I7" s="135">
        <v>6135951.0599999996</v>
      </c>
      <c r="J7" s="185">
        <v>0.87834180293768871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0.87559727994018433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8180770.6500000004</v>
      </c>
      <c r="Z7" s="121">
        <v>6135577.9800000004</v>
      </c>
      <c r="AA7" s="172">
        <f t="shared" ref="AA7:AA59" si="1">Y7/B7</f>
        <v>0.87559727994018433</v>
      </c>
      <c r="AB7" s="123">
        <v>1</v>
      </c>
      <c r="AC7" s="125">
        <v>3</v>
      </c>
      <c r="AD7" s="121">
        <v>7787870.1399999997</v>
      </c>
      <c r="AE7" s="121">
        <v>5840902.5899999999</v>
      </c>
      <c r="AF7" s="172">
        <f t="shared" ref="AF7:AF59" si="2">AD7/B7</f>
        <v>0.83354468702913487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3">AJ7/B7</f>
        <v>0.87711050665645673</v>
      </c>
      <c r="AO7" s="123">
        <v>1</v>
      </c>
      <c r="AP7" s="121">
        <v>703897.97</v>
      </c>
      <c r="AQ7" s="121">
        <v>527923.47</v>
      </c>
      <c r="AR7" s="172">
        <f t="shared" ref="AR7:AR59" si="4">AP7/B7</f>
        <v>7.5339008298370702E-2</v>
      </c>
    </row>
    <row r="8" spans="1:44" x14ac:dyDescent="0.3">
      <c r="A8" s="147" t="s">
        <v>15</v>
      </c>
      <c r="B8" s="155">
        <v>19283880.088190664</v>
      </c>
      <c r="C8" s="66">
        <v>370</v>
      </c>
      <c r="D8" s="67">
        <v>23277761.059999999</v>
      </c>
      <c r="E8" s="77">
        <v>17458320.68</v>
      </c>
      <c r="F8" s="172">
        <f t="shared" si="0"/>
        <v>1.2071098219623946</v>
      </c>
      <c r="G8" s="102">
        <v>270</v>
      </c>
      <c r="H8" s="101">
        <v>16579367.529999997</v>
      </c>
      <c r="I8" s="101">
        <v>12434525.58</v>
      </c>
      <c r="J8" s="185">
        <v>0.86042452296151284</v>
      </c>
      <c r="K8" s="102">
        <v>80</v>
      </c>
      <c r="L8" s="101">
        <v>5565657.0800000001</v>
      </c>
      <c r="M8" s="103">
        <v>4174242.7700000005</v>
      </c>
      <c r="N8" s="102">
        <v>290</v>
      </c>
      <c r="O8" s="101">
        <v>16854324.68</v>
      </c>
      <c r="P8" s="101">
        <v>12640743.470000003</v>
      </c>
      <c r="Q8" s="185">
        <f t="shared" ref="Q8:Q27" si="5">O8/$B8</f>
        <v>0.87401107053769178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15790751.479999997</v>
      </c>
      <c r="Z8" s="67">
        <v>11843063.560000001</v>
      </c>
      <c r="AA8" s="172">
        <f t="shared" si="1"/>
        <v>0.81885758508061668</v>
      </c>
      <c r="AB8" s="102">
        <v>271</v>
      </c>
      <c r="AC8" s="70">
        <v>282</v>
      </c>
      <c r="AD8" s="67">
        <v>15782309.42</v>
      </c>
      <c r="AE8" s="67">
        <v>11836732.01</v>
      </c>
      <c r="AF8" s="172">
        <f t="shared" si="2"/>
        <v>0.81841980700061467</v>
      </c>
      <c r="AG8" s="70">
        <v>5</v>
      </c>
      <c r="AH8" s="68">
        <v>260536.08000000002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3"/>
        <v>0.83418373151216374</v>
      </c>
      <c r="AO8" s="69">
        <v>266</v>
      </c>
      <c r="AP8" s="67">
        <v>15008114.16</v>
      </c>
      <c r="AQ8" s="67">
        <v>11256085.48</v>
      </c>
      <c r="AR8" s="172">
        <f t="shared" si="4"/>
        <v>0.77827253080622927</v>
      </c>
    </row>
    <row r="9" spans="1:44" ht="27" x14ac:dyDescent="0.3">
      <c r="A9" s="147" t="s">
        <v>16</v>
      </c>
      <c r="B9" s="155">
        <v>11119089.777182668</v>
      </c>
      <c r="C9" s="87">
        <v>8</v>
      </c>
      <c r="D9" s="83">
        <v>27789237.25</v>
      </c>
      <c r="E9" s="84">
        <v>20841927.920000002</v>
      </c>
      <c r="F9" s="172">
        <f t="shared" si="0"/>
        <v>2.4992367007437886</v>
      </c>
      <c r="G9" s="107">
        <v>2</v>
      </c>
      <c r="H9" s="106">
        <v>4194998.17</v>
      </c>
      <c r="I9" s="106">
        <v>3146248.62</v>
      </c>
      <c r="J9" s="185">
        <v>0.37841887126126916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5"/>
        <v>0.37723569231426768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f t="shared" si="1"/>
        <v>0.37723569231426768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2"/>
        <v>1.6853602565972105E-2</v>
      </c>
      <c r="AG9" s="86">
        <v>0</v>
      </c>
      <c r="AH9" s="88">
        <v>0</v>
      </c>
      <c r="AI9" s="85">
        <v>2</v>
      </c>
      <c r="AJ9" s="106">
        <v>2417847.21</v>
      </c>
      <c r="AK9" s="106">
        <v>1813385.38</v>
      </c>
      <c r="AL9" s="83">
        <v>2394672.36</v>
      </c>
      <c r="AM9" s="83">
        <v>1796004.25</v>
      </c>
      <c r="AN9" s="172">
        <f t="shared" si="3"/>
        <v>0.21745010234215673</v>
      </c>
      <c r="AO9" s="85">
        <v>1</v>
      </c>
      <c r="AP9" s="83">
        <v>187396.72</v>
      </c>
      <c r="AQ9" s="83">
        <v>140547.53</v>
      </c>
      <c r="AR9" s="172">
        <f t="shared" si="4"/>
        <v>1.6853602565972105E-2</v>
      </c>
    </row>
    <row r="10" spans="1:44" x14ac:dyDescent="0.3">
      <c r="A10" s="147" t="s">
        <v>17</v>
      </c>
      <c r="B10" s="155">
        <v>177841479.8006542</v>
      </c>
      <c r="C10" s="69">
        <v>69</v>
      </c>
      <c r="D10" s="89">
        <v>195492921.06999999</v>
      </c>
      <c r="E10" s="89">
        <v>146619690.69</v>
      </c>
      <c r="F10" s="172">
        <f t="shared" si="0"/>
        <v>1.0992537921362981</v>
      </c>
      <c r="G10" s="102">
        <v>47</v>
      </c>
      <c r="H10" s="201">
        <v>155739210.40000001</v>
      </c>
      <c r="I10" s="201">
        <v>116804407.72000001</v>
      </c>
      <c r="J10" s="185">
        <v>0.87705805071256981</v>
      </c>
      <c r="K10" s="102">
        <v>18</v>
      </c>
      <c r="L10" s="201">
        <v>30645413.359999999</v>
      </c>
      <c r="M10" s="103">
        <v>22984059.990000002</v>
      </c>
      <c r="N10" s="107">
        <v>46</v>
      </c>
      <c r="O10" s="201">
        <v>152596641.65000001</v>
      </c>
      <c r="P10" s="201">
        <v>114447481.13</v>
      </c>
      <c r="Q10" s="185">
        <f t="shared" si="5"/>
        <v>0.85804864996090002</v>
      </c>
      <c r="R10" s="102">
        <v>0</v>
      </c>
      <c r="S10" s="201">
        <v>0</v>
      </c>
      <c r="T10" s="103">
        <v>0</v>
      </c>
      <c r="U10" s="107">
        <v>19</v>
      </c>
      <c r="V10" s="201">
        <v>1370257.55</v>
      </c>
      <c r="W10" s="201">
        <v>1027693.1599999999</v>
      </c>
      <c r="X10" s="107">
        <v>46</v>
      </c>
      <c r="Y10" s="89">
        <v>151226384.09999999</v>
      </c>
      <c r="Z10" s="89">
        <v>113419787.97</v>
      </c>
      <c r="AA10" s="172">
        <f t="shared" si="1"/>
        <v>0.8503437121053673</v>
      </c>
      <c r="AB10" s="85">
        <v>44</v>
      </c>
      <c r="AC10" s="86">
        <v>69</v>
      </c>
      <c r="AD10" s="89">
        <v>141208906.59999999</v>
      </c>
      <c r="AE10" s="89">
        <v>105906679.81999999</v>
      </c>
      <c r="AF10" s="172">
        <f t="shared" si="2"/>
        <v>0.79401558488089319</v>
      </c>
      <c r="AG10" s="85">
        <v>1</v>
      </c>
      <c r="AH10" s="68">
        <v>0</v>
      </c>
      <c r="AI10" s="85">
        <v>45</v>
      </c>
      <c r="AJ10" s="201">
        <v>143760240.94</v>
      </c>
      <c r="AK10" s="201">
        <v>107820180.48</v>
      </c>
      <c r="AL10" s="89">
        <v>139058249.77000001</v>
      </c>
      <c r="AM10" s="89">
        <v>104293687.22</v>
      </c>
      <c r="AN10" s="172">
        <f t="shared" si="3"/>
        <v>0.80836169998778407</v>
      </c>
      <c r="AO10" s="85">
        <v>43</v>
      </c>
      <c r="AP10" s="89">
        <v>138322800.75999999</v>
      </c>
      <c r="AQ10" s="89">
        <v>103742100.38</v>
      </c>
      <c r="AR10" s="172">
        <f t="shared" si="4"/>
        <v>0.77778705460080833</v>
      </c>
    </row>
    <row r="11" spans="1:44" s="117" customFormat="1" outlineLevel="1" collapsed="1" x14ac:dyDescent="0.3">
      <c r="A11" s="148" t="s">
        <v>18</v>
      </c>
      <c r="B11" s="156">
        <v>86853380.975450814</v>
      </c>
      <c r="C11" s="66">
        <v>15</v>
      </c>
      <c r="D11" s="67">
        <v>91804817.5</v>
      </c>
      <c r="E11" s="77">
        <v>68853613.099999994</v>
      </c>
      <c r="F11" s="172">
        <f t="shared" si="0"/>
        <v>1.0570091396436105</v>
      </c>
      <c r="G11" s="102">
        <v>14</v>
      </c>
      <c r="H11" s="101">
        <v>85778346.5</v>
      </c>
      <c r="I11" s="101">
        <v>64333759.850000001</v>
      </c>
      <c r="J11" s="185">
        <v>0.98939723741336794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5"/>
        <v>0.96540162718247913</v>
      </c>
      <c r="R11" s="102">
        <v>0</v>
      </c>
      <c r="S11" s="101">
        <v>0</v>
      </c>
      <c r="T11" s="103">
        <v>0</v>
      </c>
      <c r="U11" s="102">
        <v>12</v>
      </c>
      <c r="V11" s="101">
        <v>809017.82000000007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f t="shared" si="1"/>
        <v>0.95608687384859725</v>
      </c>
      <c r="AB11" s="69">
        <v>14</v>
      </c>
      <c r="AC11" s="70">
        <v>29</v>
      </c>
      <c r="AD11" s="67">
        <v>83238445.460000008</v>
      </c>
      <c r="AE11" s="67">
        <v>62428834.040000007</v>
      </c>
      <c r="AF11" s="172">
        <f t="shared" si="2"/>
        <v>0.95837887397299393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3"/>
        <v>0.98045126618696943</v>
      </c>
      <c r="AO11" s="102">
        <v>14</v>
      </c>
      <c r="AP11" s="101">
        <v>82387495.890000001</v>
      </c>
      <c r="AQ11" s="101">
        <v>61790621.850000009</v>
      </c>
      <c r="AR11" s="172">
        <f t="shared" si="4"/>
        <v>0.94858133287047164</v>
      </c>
    </row>
    <row r="12" spans="1:44" s="117" customFormat="1" ht="27" outlineLevel="1" x14ac:dyDescent="0.3">
      <c r="A12" s="148" t="s">
        <v>19</v>
      </c>
      <c r="B12" s="156">
        <v>89519861.287105083</v>
      </c>
      <c r="C12" s="66">
        <v>26</v>
      </c>
      <c r="D12" s="67">
        <v>102042233.97</v>
      </c>
      <c r="E12" s="77">
        <v>76531675.419999987</v>
      </c>
      <c r="F12" s="172">
        <f t="shared" si="0"/>
        <v>1.1398837364451848</v>
      </c>
      <c r="G12" s="102">
        <v>14</v>
      </c>
      <c r="H12" s="101">
        <v>68596455.799999997</v>
      </c>
      <c r="I12" s="101">
        <v>51447341.82</v>
      </c>
      <c r="J12" s="185">
        <v>0.76725246643507683</v>
      </c>
      <c r="K12" s="102">
        <v>8</v>
      </c>
      <c r="L12" s="101">
        <v>24337480.859999999</v>
      </c>
      <c r="M12" s="103">
        <v>18253110.620000001</v>
      </c>
      <c r="N12" s="102">
        <v>14</v>
      </c>
      <c r="O12" s="101">
        <v>67440326.129999995</v>
      </c>
      <c r="P12" s="101">
        <v>50580244.539999999</v>
      </c>
      <c r="Q12" s="185">
        <f t="shared" si="5"/>
        <v>0.75335601686990616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420929.79000000004</v>
      </c>
      <c r="X12" s="102">
        <v>14</v>
      </c>
      <c r="Y12" s="67">
        <v>66879086.399999991</v>
      </c>
      <c r="Z12" s="67">
        <v>50159314.749999993</v>
      </c>
      <c r="AA12" s="172">
        <f t="shared" si="1"/>
        <v>0.74708657317405391</v>
      </c>
      <c r="AB12" s="69">
        <v>13</v>
      </c>
      <c r="AC12" s="70">
        <v>23</v>
      </c>
      <c r="AD12" s="67">
        <v>56711501.439999998</v>
      </c>
      <c r="AE12" s="67">
        <v>42533626.030000001</v>
      </c>
      <c r="AF12" s="172">
        <f t="shared" si="2"/>
        <v>0.6335074767164437</v>
      </c>
      <c r="AG12" s="70">
        <v>0</v>
      </c>
      <c r="AH12" s="68">
        <v>0</v>
      </c>
      <c r="AI12" s="69">
        <v>14</v>
      </c>
      <c r="AJ12" s="101">
        <v>57345773.390000001</v>
      </c>
      <c r="AK12" s="101">
        <v>43009329.960000001</v>
      </c>
      <c r="AL12" s="67">
        <v>56854073.200000003</v>
      </c>
      <c r="AM12" s="67">
        <v>42640554.840000004</v>
      </c>
      <c r="AN12" s="172">
        <f t="shared" si="3"/>
        <v>0.64059274182834769</v>
      </c>
      <c r="AO12" s="102">
        <v>12</v>
      </c>
      <c r="AP12" s="101">
        <v>54676344.670000002</v>
      </c>
      <c r="AQ12" s="101">
        <v>41007258.439999998</v>
      </c>
      <c r="AR12" s="172">
        <f t="shared" si="4"/>
        <v>0.6107733399479236</v>
      </c>
    </row>
    <row r="13" spans="1:44" s="117" customFormat="1" ht="27" outlineLevel="1" x14ac:dyDescent="0.3">
      <c r="A13" s="148" t="s">
        <v>20</v>
      </c>
      <c r="B13" s="156">
        <v>1468237.5380983073</v>
      </c>
      <c r="C13" s="66">
        <v>28</v>
      </c>
      <c r="D13" s="67">
        <v>1645869.5999999999</v>
      </c>
      <c r="E13" s="77">
        <v>1234402.17</v>
      </c>
      <c r="F13" s="172">
        <f t="shared" si="0"/>
        <v>1.1209831905890142</v>
      </c>
      <c r="G13" s="102">
        <v>19</v>
      </c>
      <c r="H13" s="101">
        <v>1364408.0999999999</v>
      </c>
      <c r="I13" s="101">
        <v>1023306.05</v>
      </c>
      <c r="J13" s="185">
        <v>0.92999769634434548</v>
      </c>
      <c r="K13" s="102">
        <v>9</v>
      </c>
      <c r="L13" s="101">
        <v>281461.5</v>
      </c>
      <c r="M13" s="103">
        <v>211096.12</v>
      </c>
      <c r="N13" s="102">
        <v>18</v>
      </c>
      <c r="O13" s="101">
        <v>1307920.2</v>
      </c>
      <c r="P13" s="101">
        <v>980940.13</v>
      </c>
      <c r="Q13" s="185">
        <f t="shared" si="5"/>
        <v>0.89080967218291274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18</v>
      </c>
      <c r="Y13" s="67">
        <v>1307920.2</v>
      </c>
      <c r="Z13" s="67">
        <v>980940.13</v>
      </c>
      <c r="AA13" s="172">
        <f t="shared" si="1"/>
        <v>0.89080967218291274</v>
      </c>
      <c r="AB13" s="69">
        <v>17</v>
      </c>
      <c r="AC13" s="70">
        <v>17</v>
      </c>
      <c r="AD13" s="67">
        <v>1258959.7</v>
      </c>
      <c r="AE13" s="67">
        <v>944219.75</v>
      </c>
      <c r="AF13" s="172">
        <f t="shared" si="2"/>
        <v>0.85746322875699765</v>
      </c>
      <c r="AG13" s="70">
        <v>0</v>
      </c>
      <c r="AH13" s="68">
        <v>0</v>
      </c>
      <c r="AI13" s="102">
        <v>17</v>
      </c>
      <c r="AJ13" s="101">
        <v>1258960.2</v>
      </c>
      <c r="AK13" s="101">
        <v>944220.09</v>
      </c>
      <c r="AL13" s="67">
        <v>0</v>
      </c>
      <c r="AM13" s="67">
        <v>0</v>
      </c>
      <c r="AN13" s="172">
        <f t="shared" si="3"/>
        <v>0.85746356930134893</v>
      </c>
      <c r="AO13" s="102">
        <v>17</v>
      </c>
      <c r="AP13" s="101">
        <v>1258960.2</v>
      </c>
      <c r="AQ13" s="101">
        <v>944220.09</v>
      </c>
      <c r="AR13" s="172">
        <f t="shared" si="4"/>
        <v>0.85746356930134893</v>
      </c>
    </row>
    <row r="14" spans="1:44" ht="36.75" customHeight="1" x14ac:dyDescent="0.3">
      <c r="A14" s="147" t="s">
        <v>21</v>
      </c>
      <c r="B14" s="155">
        <v>26655735.221477337</v>
      </c>
      <c r="C14" s="66">
        <v>13</v>
      </c>
      <c r="D14" s="67">
        <v>30276905.75</v>
      </c>
      <c r="E14" s="77">
        <v>22707679.270000003</v>
      </c>
      <c r="F14" s="172">
        <f t="shared" si="0"/>
        <v>1.1358495835299631</v>
      </c>
      <c r="G14" s="102">
        <v>11</v>
      </c>
      <c r="H14" s="101">
        <v>25712899.84</v>
      </c>
      <c r="I14" s="101">
        <v>19284674.850000001</v>
      </c>
      <c r="J14" s="185">
        <v>0.96579730969028244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25076104.820000004</v>
      </c>
      <c r="P14" s="101">
        <v>18807078.580000002</v>
      </c>
      <c r="Q14" s="185">
        <f t="shared" si="5"/>
        <v>0.94073956736317754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24915688.130000003</v>
      </c>
      <c r="Z14" s="67">
        <v>18686766.060000002</v>
      </c>
      <c r="AA14" s="172">
        <f t="shared" si="1"/>
        <v>0.93472147449621557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2"/>
        <v>0.67202348392051581</v>
      </c>
      <c r="AG14" s="70">
        <v>0</v>
      </c>
      <c r="AH14" s="68">
        <v>0</v>
      </c>
      <c r="AI14" s="102">
        <v>11</v>
      </c>
      <c r="AJ14" s="101">
        <v>21980817.989999998</v>
      </c>
      <c r="AK14" s="101">
        <v>16485613.449999999</v>
      </c>
      <c r="AL14" s="67">
        <v>19664354.550000001</v>
      </c>
      <c r="AM14" s="67">
        <v>14748265.890000001</v>
      </c>
      <c r="AN14" s="172">
        <f t="shared" si="3"/>
        <v>0.82461870990860475</v>
      </c>
      <c r="AO14" s="102">
        <v>8</v>
      </c>
      <c r="AP14" s="101">
        <v>16133636.84</v>
      </c>
      <c r="AQ14" s="101">
        <v>12100227.59</v>
      </c>
      <c r="AR14" s="172">
        <f t="shared" si="4"/>
        <v>0.60525949503732457</v>
      </c>
    </row>
    <row r="15" spans="1:44" x14ac:dyDescent="0.3">
      <c r="A15" s="147" t="s">
        <v>22</v>
      </c>
      <c r="B15" s="155">
        <v>53437399.147256002</v>
      </c>
      <c r="C15" s="66">
        <v>207</v>
      </c>
      <c r="D15" s="67">
        <v>71015925.830000013</v>
      </c>
      <c r="E15" s="77">
        <v>35507962.82</v>
      </c>
      <c r="F15" s="172">
        <f t="shared" si="0"/>
        <v>1.3289555061297675</v>
      </c>
      <c r="G15" s="102">
        <v>207</v>
      </c>
      <c r="H15" s="101">
        <v>71015925.829999998</v>
      </c>
      <c r="I15" s="101">
        <v>35507962.82</v>
      </c>
      <c r="J15" s="185">
        <v>1.3289555063894039</v>
      </c>
      <c r="K15" s="102">
        <v>51</v>
      </c>
      <c r="L15" s="101">
        <v>11225762.990000002</v>
      </c>
      <c r="M15" s="103">
        <v>5612881.4800000014</v>
      </c>
      <c r="N15" s="102">
        <v>156</v>
      </c>
      <c r="O15" s="101">
        <v>58485169.600000001</v>
      </c>
      <c r="P15" s="101">
        <v>29242584.699999999</v>
      </c>
      <c r="Q15" s="185">
        <f t="shared" si="5"/>
        <v>1.0944613797320861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f t="shared" si="1"/>
        <v>1.0288817022791659</v>
      </c>
      <c r="AB15" s="102">
        <v>46</v>
      </c>
      <c r="AC15" s="70">
        <v>46</v>
      </c>
      <c r="AD15" s="67">
        <v>44344668.969999999</v>
      </c>
      <c r="AE15" s="67">
        <v>22172334.380000003</v>
      </c>
      <c r="AF15" s="172">
        <f t="shared" si="2"/>
        <v>0.82984332466856381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3"/>
        <v>1.0043788958010322</v>
      </c>
      <c r="AO15" s="102">
        <v>154</v>
      </c>
      <c r="AP15" s="101">
        <v>53671395.950000003</v>
      </c>
      <c r="AQ15" s="101">
        <v>26835697.870000001</v>
      </c>
      <c r="AR15" s="172">
        <f t="shared" si="4"/>
        <v>1.0043788958010322</v>
      </c>
    </row>
    <row r="16" spans="1:44" x14ac:dyDescent="0.3">
      <c r="A16" s="147" t="s">
        <v>23</v>
      </c>
      <c r="B16" s="155">
        <v>3857575.5324626667</v>
      </c>
      <c r="C16" s="66">
        <v>3</v>
      </c>
      <c r="D16" s="67">
        <v>2700000</v>
      </c>
      <c r="E16" s="77">
        <v>2025000</v>
      </c>
      <c r="F16" s="172">
        <f t="shared" si="0"/>
        <v>0.69992148624924699</v>
      </c>
      <c r="G16" s="102">
        <v>3</v>
      </c>
      <c r="H16" s="101">
        <v>2700000</v>
      </c>
      <c r="I16" s="101">
        <v>2025000</v>
      </c>
      <c r="J16" s="185">
        <v>0.70145007788349467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5"/>
        <v>0.69992148624924699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f t="shared" si="1"/>
        <v>0.69992148624924699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2"/>
        <v>0.2887881625713265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3"/>
        <v>0.2887881625713265</v>
      </c>
      <c r="AO16" s="102">
        <v>3</v>
      </c>
      <c r="AP16" s="101">
        <v>1114022.1499999999</v>
      </c>
      <c r="AQ16" s="101">
        <v>835516.61</v>
      </c>
      <c r="AR16" s="172">
        <f t="shared" si="4"/>
        <v>0.2887881625713265</v>
      </c>
    </row>
    <row r="17" spans="1:44" ht="27" x14ac:dyDescent="0.3">
      <c r="A17" s="147" t="s">
        <v>24</v>
      </c>
      <c r="B17" s="155">
        <v>68494722.274549335</v>
      </c>
      <c r="C17" s="66">
        <v>468</v>
      </c>
      <c r="D17" s="67">
        <v>117886042.94</v>
      </c>
      <c r="E17" s="77">
        <v>88414531.420000002</v>
      </c>
      <c r="F17" s="172">
        <f t="shared" si="0"/>
        <v>1.721096736000681</v>
      </c>
      <c r="G17" s="102">
        <v>228</v>
      </c>
      <c r="H17" s="101">
        <v>54463970.120000005</v>
      </c>
      <c r="I17" s="101">
        <v>40847977.229999997</v>
      </c>
      <c r="J17" s="185">
        <v>0.81270171834585858</v>
      </c>
      <c r="K17" s="102">
        <v>166</v>
      </c>
      <c r="L17" s="101">
        <v>42096589.370000005</v>
      </c>
      <c r="M17" s="103">
        <v>31572441.799999993</v>
      </c>
      <c r="N17" s="102">
        <v>213</v>
      </c>
      <c r="O17" s="101">
        <v>45227506.049999997</v>
      </c>
      <c r="P17" s="101">
        <v>33920628.949999988</v>
      </c>
      <c r="Q17" s="185">
        <f t="shared" si="5"/>
        <v>0.66030643746117113</v>
      </c>
      <c r="R17" s="102">
        <v>17</v>
      </c>
      <c r="S17" s="101">
        <v>3565892.11</v>
      </c>
      <c r="T17" s="103">
        <v>2674419.04</v>
      </c>
      <c r="U17" s="102">
        <v>11</v>
      </c>
      <c r="V17" s="101">
        <v>390612.38</v>
      </c>
      <c r="W17" s="103">
        <v>292959.27</v>
      </c>
      <c r="X17" s="102">
        <v>196</v>
      </c>
      <c r="Y17" s="67">
        <v>41271001.560000002</v>
      </c>
      <c r="Z17" s="67">
        <v>30953250.639999982</v>
      </c>
      <c r="AA17" s="172">
        <f t="shared" si="1"/>
        <v>0.60254279730593374</v>
      </c>
      <c r="AB17" s="102">
        <v>158</v>
      </c>
      <c r="AC17" s="70">
        <v>166</v>
      </c>
      <c r="AD17" s="67">
        <v>30634161.879999999</v>
      </c>
      <c r="AE17" s="67">
        <v>22975620.960000001</v>
      </c>
      <c r="AF17" s="172">
        <f t="shared" si="2"/>
        <v>0.44724850123792342</v>
      </c>
      <c r="AG17" s="70">
        <v>2</v>
      </c>
      <c r="AH17" s="68">
        <v>181041.25</v>
      </c>
      <c r="AI17" s="102">
        <v>172</v>
      </c>
      <c r="AJ17" s="103">
        <v>34451346.630000003</v>
      </c>
      <c r="AK17" s="201">
        <v>25838509.399999999</v>
      </c>
      <c r="AL17" s="67">
        <v>31353341.629999999</v>
      </c>
      <c r="AM17" s="67">
        <v>23515005.809999999</v>
      </c>
      <c r="AN17" s="172">
        <f t="shared" si="3"/>
        <v>0.50297811986020902</v>
      </c>
      <c r="AO17" s="102">
        <v>134</v>
      </c>
      <c r="AP17" s="101">
        <v>25524342.630000003</v>
      </c>
      <c r="AQ17" s="101">
        <v>19143256.539999999</v>
      </c>
      <c r="AR17" s="172">
        <f t="shared" si="4"/>
        <v>0.37264685193831515</v>
      </c>
    </row>
    <row r="18" spans="1:44" x14ac:dyDescent="0.3">
      <c r="A18" s="147" t="s">
        <v>25</v>
      </c>
      <c r="B18" s="155">
        <v>49890530.977472007</v>
      </c>
      <c r="C18" s="66">
        <v>499</v>
      </c>
      <c r="D18" s="67">
        <v>63798204.24000001</v>
      </c>
      <c r="E18" s="77">
        <v>47848652.600000001</v>
      </c>
      <c r="F18" s="172">
        <f t="shared" si="0"/>
        <v>1.2787637852322717</v>
      </c>
      <c r="G18" s="102">
        <v>283</v>
      </c>
      <c r="H18" s="101">
        <v>35350642.119999997</v>
      </c>
      <c r="I18" s="101">
        <v>26512981.219999991</v>
      </c>
      <c r="J18" s="185">
        <v>0.70823281852040443</v>
      </c>
      <c r="K18" s="102">
        <v>91</v>
      </c>
      <c r="L18" s="101">
        <v>10593290.390000001</v>
      </c>
      <c r="M18" s="103">
        <v>7944967.7000000011</v>
      </c>
      <c r="N18" s="102">
        <v>308</v>
      </c>
      <c r="O18" s="101">
        <v>33298935.649999999</v>
      </c>
      <c r="P18" s="101">
        <v>24974201.359999996</v>
      </c>
      <c r="Q18" s="185">
        <f t="shared" si="5"/>
        <v>0.66743999307275526</v>
      </c>
      <c r="R18" s="102">
        <v>27</v>
      </c>
      <c r="S18" s="101">
        <v>3584698.36</v>
      </c>
      <c r="T18" s="103">
        <v>2688523.7300000004</v>
      </c>
      <c r="U18" s="102">
        <v>33</v>
      </c>
      <c r="V18" s="101">
        <v>465926.01</v>
      </c>
      <c r="W18" s="103">
        <v>349444.51</v>
      </c>
      <c r="X18" s="102">
        <v>281</v>
      </c>
      <c r="Y18" s="67">
        <v>29248311.280000001</v>
      </c>
      <c r="Z18" s="67">
        <v>21936233.119999994</v>
      </c>
      <c r="AA18" s="172">
        <f t="shared" si="1"/>
        <v>0.58624974934035146</v>
      </c>
      <c r="AB18" s="102">
        <v>262</v>
      </c>
      <c r="AC18" s="70">
        <v>270</v>
      </c>
      <c r="AD18" s="67">
        <v>23284395.93</v>
      </c>
      <c r="AE18" s="67">
        <v>17463296.600000001</v>
      </c>
      <c r="AF18" s="172">
        <f t="shared" si="2"/>
        <v>0.46670972374525405</v>
      </c>
      <c r="AG18" s="70">
        <v>4</v>
      </c>
      <c r="AH18" s="68">
        <v>100187.64</v>
      </c>
      <c r="AI18" s="102">
        <v>268</v>
      </c>
      <c r="AJ18" s="101">
        <v>24435463.77</v>
      </c>
      <c r="AK18" s="101">
        <v>18326597.420000002</v>
      </c>
      <c r="AL18" s="67">
        <v>21266599.77</v>
      </c>
      <c r="AM18" s="67">
        <v>15949949.6</v>
      </c>
      <c r="AN18" s="172">
        <f t="shared" si="3"/>
        <v>0.48978159364617296</v>
      </c>
      <c r="AO18" s="102">
        <v>245</v>
      </c>
      <c r="AP18" s="101">
        <v>20319081.259999998</v>
      </c>
      <c r="AQ18" s="101">
        <v>15239310.690000001</v>
      </c>
      <c r="AR18" s="172">
        <f t="shared" si="4"/>
        <v>0.40727330140412915</v>
      </c>
    </row>
    <row r="19" spans="1:44" ht="27" x14ac:dyDescent="0.3">
      <c r="A19" s="147" t="s">
        <v>26</v>
      </c>
      <c r="B19" s="155">
        <v>365989906.20885795</v>
      </c>
      <c r="C19" s="66">
        <v>3969</v>
      </c>
      <c r="D19" s="67">
        <v>350290101</v>
      </c>
      <c r="E19" s="77">
        <v>223277213.25</v>
      </c>
      <c r="F19" s="172">
        <f t="shared" si="0"/>
        <v>0.95710317431569103</v>
      </c>
      <c r="G19" s="102">
        <v>3969</v>
      </c>
      <c r="H19" s="101">
        <v>350290101</v>
      </c>
      <c r="I19" s="101">
        <v>223277213.25</v>
      </c>
      <c r="J19" s="185">
        <v>0.95750546647247081</v>
      </c>
      <c r="K19" s="102">
        <v>115</v>
      </c>
      <c r="L19" s="101">
        <v>8908150</v>
      </c>
      <c r="M19" s="103">
        <v>5259175</v>
      </c>
      <c r="N19" s="102">
        <v>3854</v>
      </c>
      <c r="O19" s="101">
        <v>339790000</v>
      </c>
      <c r="P19" s="101">
        <v>217082875</v>
      </c>
      <c r="Q19" s="185">
        <f t="shared" si="5"/>
        <v>0.92841358254862205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102">
        <v>3852</v>
      </c>
      <c r="Y19" s="67">
        <v>339445500</v>
      </c>
      <c r="Z19" s="67">
        <v>216853750</v>
      </c>
      <c r="AA19" s="172">
        <f t="shared" si="1"/>
        <v>0.92747229975869894</v>
      </c>
      <c r="AB19" s="229">
        <v>3870</v>
      </c>
      <c r="AC19" s="230">
        <v>3961</v>
      </c>
      <c r="AD19" s="67">
        <v>317512462.5</v>
      </c>
      <c r="AE19" s="67">
        <v>200391871.87</v>
      </c>
      <c r="AF19" s="172">
        <f t="shared" si="2"/>
        <v>0.86754431505771223</v>
      </c>
      <c r="AG19" s="70">
        <v>3</v>
      </c>
      <c r="AH19" s="68">
        <v>160500</v>
      </c>
      <c r="AI19" s="102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3"/>
        <v>0.86414814899161674</v>
      </c>
      <c r="AO19" s="102">
        <v>3853</v>
      </c>
      <c r="AP19" s="101">
        <v>316269500</v>
      </c>
      <c r="AQ19" s="101">
        <v>199471750</v>
      </c>
      <c r="AR19" s="172">
        <f t="shared" si="4"/>
        <v>0.86414814899161674</v>
      </c>
    </row>
    <row r="20" spans="1:44" outlineLevel="1" x14ac:dyDescent="0.3">
      <c r="A20" s="148" t="s">
        <v>213</v>
      </c>
      <c r="B20" s="156">
        <v>172818984.21957397</v>
      </c>
      <c r="C20" s="190">
        <v>2745</v>
      </c>
      <c r="D20" s="191">
        <v>157761450</v>
      </c>
      <c r="E20" s="192">
        <v>78880725</v>
      </c>
      <c r="F20" s="193">
        <f t="shared" si="0"/>
        <v>0.91287106397730744</v>
      </c>
      <c r="G20" s="220">
        <v>2745</v>
      </c>
      <c r="H20" s="221">
        <v>157761450</v>
      </c>
      <c r="I20" s="221">
        <v>78880725</v>
      </c>
      <c r="J20" s="222">
        <v>0.91322631784050357</v>
      </c>
      <c r="K20" s="220">
        <v>98</v>
      </c>
      <c r="L20" s="221">
        <v>5687750</v>
      </c>
      <c r="M20" s="223">
        <v>2843875</v>
      </c>
      <c r="N20" s="220">
        <v>2647</v>
      </c>
      <c r="O20" s="221">
        <v>151038500</v>
      </c>
      <c r="P20" s="221">
        <v>75519250</v>
      </c>
      <c r="Q20" s="222">
        <f t="shared" si="5"/>
        <v>0.87396937716112877</v>
      </c>
      <c r="R20" s="220">
        <v>1</v>
      </c>
      <c r="S20" s="221">
        <v>117000</v>
      </c>
      <c r="T20" s="223">
        <v>58500</v>
      </c>
      <c r="U20" s="220">
        <v>0</v>
      </c>
      <c r="V20" s="221">
        <v>0</v>
      </c>
      <c r="W20" s="223">
        <v>0</v>
      </c>
      <c r="X20" s="220">
        <v>2646</v>
      </c>
      <c r="Y20" s="191">
        <v>150921500</v>
      </c>
      <c r="Z20" s="191">
        <v>75460750</v>
      </c>
      <c r="AA20" s="193">
        <f t="shared" si="1"/>
        <v>0.87329236820561174</v>
      </c>
      <c r="AB20" s="229">
        <v>2647</v>
      </c>
      <c r="AC20" s="230">
        <v>2649</v>
      </c>
      <c r="AD20" s="67">
        <v>150969900</v>
      </c>
      <c r="AE20" s="67">
        <v>75484950</v>
      </c>
      <c r="AF20" s="193">
        <f t="shared" si="2"/>
        <v>0.87357243002994522</v>
      </c>
      <c r="AG20" s="70">
        <v>3</v>
      </c>
      <c r="AH20" s="68">
        <v>160500</v>
      </c>
      <c r="AI20" s="102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3">
        <f t="shared" si="3"/>
        <v>0.87329236820561174</v>
      </c>
      <c r="AO20" s="102">
        <v>2646</v>
      </c>
      <c r="AP20" s="101">
        <v>150921500</v>
      </c>
      <c r="AQ20" s="101">
        <v>75460750</v>
      </c>
      <c r="AR20" s="193">
        <f t="shared" si="4"/>
        <v>0.87329236820561174</v>
      </c>
    </row>
    <row r="21" spans="1:44" ht="27" outlineLevel="1" x14ac:dyDescent="0.3">
      <c r="A21" s="148" t="s">
        <v>215</v>
      </c>
      <c r="B21" s="156">
        <v>193170921.98928398</v>
      </c>
      <c r="C21" s="190">
        <v>1224</v>
      </c>
      <c r="D21" s="191">
        <v>192528651</v>
      </c>
      <c r="E21" s="192">
        <v>144396488.25</v>
      </c>
      <c r="F21" s="193">
        <f t="shared" si="0"/>
        <v>0.99667511557811161</v>
      </c>
      <c r="G21" s="220">
        <v>1224</v>
      </c>
      <c r="H21" s="221">
        <v>192528651</v>
      </c>
      <c r="I21" s="221">
        <v>144396488.25</v>
      </c>
      <c r="J21" s="222">
        <v>0.99712182818028794</v>
      </c>
      <c r="K21" s="220">
        <v>17</v>
      </c>
      <c r="L21" s="221">
        <v>3220400</v>
      </c>
      <c r="M21" s="223">
        <v>2415300</v>
      </c>
      <c r="N21" s="220">
        <v>1207</v>
      </c>
      <c r="O21" s="221">
        <v>188751500</v>
      </c>
      <c r="P21" s="221">
        <v>141563625</v>
      </c>
      <c r="Q21" s="222">
        <f t="shared" si="5"/>
        <v>0.97712170163204404</v>
      </c>
      <c r="R21" s="220">
        <v>1</v>
      </c>
      <c r="S21" s="221">
        <v>202350</v>
      </c>
      <c r="T21" s="223">
        <v>151762.5</v>
      </c>
      <c r="U21" s="220">
        <v>1</v>
      </c>
      <c r="V21" s="221">
        <v>25150</v>
      </c>
      <c r="W21" s="223">
        <v>18862.5</v>
      </c>
      <c r="X21" s="220">
        <v>1206</v>
      </c>
      <c r="Y21" s="191">
        <v>188524000</v>
      </c>
      <c r="Z21" s="191">
        <v>141393000</v>
      </c>
      <c r="AA21" s="193">
        <f t="shared" si="1"/>
        <v>0.97594398814568084</v>
      </c>
      <c r="AB21" s="229">
        <v>1223</v>
      </c>
      <c r="AC21" s="230">
        <v>1312</v>
      </c>
      <c r="AD21" s="67">
        <v>166542562.5</v>
      </c>
      <c r="AE21" s="67">
        <v>124906921.87</v>
      </c>
      <c r="AF21" s="193">
        <f t="shared" si="2"/>
        <v>0.86215130509776639</v>
      </c>
      <c r="AG21" s="70">
        <v>0</v>
      </c>
      <c r="AH21" s="68">
        <v>0</v>
      </c>
      <c r="AI21" s="102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3">
        <f t="shared" si="3"/>
        <v>0.85596733865137609</v>
      </c>
      <c r="AO21" s="102">
        <v>1207</v>
      </c>
      <c r="AP21" s="101">
        <v>165348000</v>
      </c>
      <c r="AQ21" s="101">
        <v>124011000</v>
      </c>
      <c r="AR21" s="193">
        <f t="shared" si="4"/>
        <v>0.85596733865137609</v>
      </c>
    </row>
    <row r="22" spans="1:44" ht="27" x14ac:dyDescent="0.3">
      <c r="A22" s="147" t="s">
        <v>27</v>
      </c>
      <c r="B22" s="155">
        <v>105605250.38743199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2.1938430905663777</v>
      </c>
      <c r="G22" s="102">
        <v>442</v>
      </c>
      <c r="H22" s="101">
        <v>116672311.40999998</v>
      </c>
      <c r="I22" s="101">
        <v>87504233.039999977</v>
      </c>
      <c r="J22" s="185">
        <v>1.1074801810067669</v>
      </c>
      <c r="K22" s="102">
        <v>113</v>
      </c>
      <c r="L22" s="101">
        <v>28408290.610000003</v>
      </c>
      <c r="M22" s="103">
        <v>21306217.849999998</v>
      </c>
      <c r="N22" s="102">
        <v>434</v>
      </c>
      <c r="O22" s="101">
        <v>98706377.609999985</v>
      </c>
      <c r="P22" s="101">
        <v>74029782.789999992</v>
      </c>
      <c r="Q22" s="185">
        <f t="shared" si="5"/>
        <v>0.93467301339543019</v>
      </c>
      <c r="R22" s="102">
        <v>19</v>
      </c>
      <c r="S22" s="101">
        <v>3670982.98</v>
      </c>
      <c r="T22" s="103">
        <v>2753237.2199999997</v>
      </c>
      <c r="U22" s="102">
        <v>37</v>
      </c>
      <c r="V22" s="101">
        <v>952386.58000000007</v>
      </c>
      <c r="W22" s="103">
        <v>714289.92999999993</v>
      </c>
      <c r="X22" s="102">
        <v>415</v>
      </c>
      <c r="Y22" s="67">
        <v>94083008.050000012</v>
      </c>
      <c r="Z22" s="67">
        <v>70562255.639999986</v>
      </c>
      <c r="AA22" s="172">
        <f t="shared" si="1"/>
        <v>0.89089328139310742</v>
      </c>
      <c r="AB22" s="102">
        <v>377</v>
      </c>
      <c r="AC22" s="70">
        <v>398</v>
      </c>
      <c r="AD22" s="67">
        <v>82048271.879999995</v>
      </c>
      <c r="AE22" s="67">
        <v>61536203.510000005</v>
      </c>
      <c r="AF22" s="172">
        <f t="shared" si="2"/>
        <v>0.77693364277809152</v>
      </c>
      <c r="AG22" s="70">
        <v>5</v>
      </c>
      <c r="AH22" s="68">
        <v>894446.03</v>
      </c>
      <c r="AI22" s="102">
        <v>399</v>
      </c>
      <c r="AJ22" s="101">
        <v>87311515.980000004</v>
      </c>
      <c r="AK22" s="101">
        <v>65483636.450000003</v>
      </c>
      <c r="AL22" s="67">
        <v>82919282.049999997</v>
      </c>
      <c r="AM22" s="67">
        <v>62189461.240000002</v>
      </c>
      <c r="AN22" s="172">
        <f t="shared" si="3"/>
        <v>0.82677249151611198</v>
      </c>
      <c r="AO22" s="102">
        <v>357</v>
      </c>
      <c r="AP22" s="101">
        <v>75335962.329999998</v>
      </c>
      <c r="AQ22" s="101">
        <v>56501971.349999994</v>
      </c>
      <c r="AR22" s="172">
        <f t="shared" si="4"/>
        <v>0.71337326556791802</v>
      </c>
    </row>
    <row r="23" spans="1:44" ht="27" collapsed="1" x14ac:dyDescent="0.3">
      <c r="A23" s="147" t="s">
        <v>28</v>
      </c>
      <c r="B23" s="155">
        <v>148587661.42955601</v>
      </c>
      <c r="C23" s="66">
        <v>42</v>
      </c>
      <c r="D23" s="67">
        <v>522491641.90999997</v>
      </c>
      <c r="E23" s="77">
        <v>391868731.34000003</v>
      </c>
      <c r="F23" s="172">
        <f t="shared" si="0"/>
        <v>3.5163864676456211</v>
      </c>
      <c r="G23" s="102">
        <v>16</v>
      </c>
      <c r="H23" s="101">
        <v>153552694.35999998</v>
      </c>
      <c r="I23" s="101">
        <v>115164520.72999999</v>
      </c>
      <c r="J23" s="185">
        <v>1.0364936695121183</v>
      </c>
      <c r="K23" s="102">
        <v>24</v>
      </c>
      <c r="L23" s="101">
        <v>166363221.54999998</v>
      </c>
      <c r="M23" s="103">
        <v>124772416.11000001</v>
      </c>
      <c r="N23" s="102">
        <v>17</v>
      </c>
      <c r="O23" s="101">
        <v>331007995.13999999</v>
      </c>
      <c r="P23" s="101">
        <v>248255996.30000001</v>
      </c>
      <c r="Q23" s="185">
        <f t="shared" si="5"/>
        <v>2.2276950317098012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f t="shared" si="1"/>
        <v>0.95333653761794235</v>
      </c>
      <c r="AB23" s="102">
        <v>10</v>
      </c>
      <c r="AC23" s="104">
        <v>13</v>
      </c>
      <c r="AD23" s="101">
        <v>6827792.7199999997</v>
      </c>
      <c r="AE23" s="101">
        <v>5120844.51</v>
      </c>
      <c r="AF23" s="172">
        <f t="shared" si="2"/>
        <v>4.5951276534741015E-2</v>
      </c>
      <c r="AG23" s="70">
        <v>2</v>
      </c>
      <c r="AH23" s="68">
        <v>274653.2</v>
      </c>
      <c r="AI23" s="102">
        <v>10</v>
      </c>
      <c r="AJ23" s="101">
        <v>18363127.920000002</v>
      </c>
      <c r="AK23" s="101">
        <v>13772345.9</v>
      </c>
      <c r="AL23" s="67">
        <v>12272285.24</v>
      </c>
      <c r="AM23" s="67">
        <v>9204213.9199999999</v>
      </c>
      <c r="AN23" s="172">
        <f t="shared" si="3"/>
        <v>0.12358447359174425</v>
      </c>
      <c r="AO23" s="69">
        <v>6</v>
      </c>
      <c r="AP23" s="67">
        <v>6120842.6799999997</v>
      </c>
      <c r="AQ23" s="67">
        <v>4590631.9800000004</v>
      </c>
      <c r="AR23" s="172">
        <f t="shared" si="4"/>
        <v>4.119347879300081E-2</v>
      </c>
    </row>
    <row r="24" spans="1:44" x14ac:dyDescent="0.3">
      <c r="A24" s="147" t="s">
        <v>29</v>
      </c>
      <c r="B24" s="155">
        <v>42920203.606969334</v>
      </c>
      <c r="C24" s="66">
        <v>30</v>
      </c>
      <c r="D24" s="67">
        <v>122351326.03999999</v>
      </c>
      <c r="E24" s="77">
        <v>91763494.429999992</v>
      </c>
      <c r="F24" s="172">
        <f t="shared" si="0"/>
        <v>2.8506697489229227</v>
      </c>
      <c r="G24" s="102">
        <v>7</v>
      </c>
      <c r="H24" s="101">
        <v>37709288.939999998</v>
      </c>
      <c r="I24" s="101">
        <v>28281966.670000002</v>
      </c>
      <c r="J24" s="185">
        <v>0.88087115532464888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5"/>
        <v>0.93047749623245479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36255831.089999996</v>
      </c>
      <c r="Z24" s="67">
        <v>27191873.289999999</v>
      </c>
      <c r="AA24" s="172">
        <f t="shared" si="1"/>
        <v>0.84472644682684628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2"/>
        <v>0.53874830468523882</v>
      </c>
      <c r="AG24" s="70">
        <v>0</v>
      </c>
      <c r="AH24" s="68">
        <v>0</v>
      </c>
      <c r="AI24" s="102">
        <v>8</v>
      </c>
      <c r="AJ24" s="101">
        <v>24823900.460000001</v>
      </c>
      <c r="AK24" s="101">
        <v>18617925.309999999</v>
      </c>
      <c r="AL24" s="67">
        <v>24613402.379999999</v>
      </c>
      <c r="AM24" s="67">
        <v>18460051.760000002</v>
      </c>
      <c r="AN24" s="172">
        <f t="shared" si="3"/>
        <v>0.5783733154511207</v>
      </c>
      <c r="AO24" s="69">
        <v>3</v>
      </c>
      <c r="AP24" s="67">
        <v>6655210.1500000004</v>
      </c>
      <c r="AQ24" s="67">
        <v>4991407.57</v>
      </c>
      <c r="AR24" s="172">
        <f t="shared" si="4"/>
        <v>0.15506007872058031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85" t="s">
        <v>223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5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>
        <v>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20536166.048632003</v>
      </c>
      <c r="C26" s="66">
        <v>95</v>
      </c>
      <c r="D26" s="67">
        <v>18435485.5</v>
      </c>
      <c r="E26" s="77">
        <v>13826614.07</v>
      </c>
      <c r="F26" s="172">
        <f t="shared" si="0"/>
        <v>0.8977082409804561</v>
      </c>
      <c r="G26" s="102">
        <v>63</v>
      </c>
      <c r="H26" s="101">
        <v>11936067.859999999</v>
      </c>
      <c r="I26" s="101">
        <v>8952050.8500000015</v>
      </c>
      <c r="J26" s="185">
        <v>0.60189321026034892</v>
      </c>
      <c r="K26" s="102">
        <v>25</v>
      </c>
      <c r="L26" s="101">
        <v>4859659.7300000004</v>
      </c>
      <c r="M26" s="103">
        <v>3644744.79</v>
      </c>
      <c r="N26" s="102">
        <v>65</v>
      </c>
      <c r="O26" s="101">
        <v>10006858.32</v>
      </c>
      <c r="P26" s="101">
        <v>7505143.6999999993</v>
      </c>
      <c r="Q26" s="185">
        <f t="shared" si="5"/>
        <v>0.48727977249027926</v>
      </c>
      <c r="R26" s="102">
        <v>4</v>
      </c>
      <c r="S26" s="101">
        <v>637210.48</v>
      </c>
      <c r="T26" s="103">
        <v>477907.86</v>
      </c>
      <c r="U26" s="102">
        <v>1</v>
      </c>
      <c r="V26" s="101">
        <v>3560</v>
      </c>
      <c r="W26" s="103">
        <v>2670</v>
      </c>
      <c r="X26" s="102">
        <v>61</v>
      </c>
      <c r="Y26" s="67">
        <v>9366087.8399999999</v>
      </c>
      <c r="Z26" s="67">
        <v>7024565.8399999999</v>
      </c>
      <c r="AA26" s="172">
        <f t="shared" si="1"/>
        <v>0.45607772248335093</v>
      </c>
      <c r="AB26" s="102">
        <v>34</v>
      </c>
      <c r="AC26" s="70">
        <v>34</v>
      </c>
      <c r="AD26" s="67">
        <v>5254647.74</v>
      </c>
      <c r="AE26" s="67">
        <v>3940985.78</v>
      </c>
      <c r="AF26" s="172">
        <f t="shared" si="2"/>
        <v>0.25587286972438722</v>
      </c>
      <c r="AG26" s="70">
        <v>0</v>
      </c>
      <c r="AH26" s="68">
        <v>0</v>
      </c>
      <c r="AI26" s="102">
        <v>46</v>
      </c>
      <c r="AJ26" s="101">
        <v>6312255.6200000001</v>
      </c>
      <c r="AK26" s="101">
        <v>4734191.68</v>
      </c>
      <c r="AL26" s="67">
        <v>6035542.8600000003</v>
      </c>
      <c r="AM26" s="67">
        <v>4526657.13</v>
      </c>
      <c r="AN26" s="172">
        <f t="shared" si="3"/>
        <v>0.30737264224743083</v>
      </c>
      <c r="AO26" s="69">
        <v>28</v>
      </c>
      <c r="AP26" s="67">
        <v>4133478.14</v>
      </c>
      <c r="AQ26" s="67">
        <v>3100108.58</v>
      </c>
      <c r="AR26" s="172">
        <f t="shared" si="4"/>
        <v>0.2012779858816611</v>
      </c>
    </row>
    <row r="27" spans="1:44" ht="14" thickBot="1" x14ac:dyDescent="0.35">
      <c r="A27" s="149" t="s">
        <v>32</v>
      </c>
      <c r="B27" s="157">
        <v>6673820.4626968578</v>
      </c>
      <c r="C27" s="87">
        <v>19</v>
      </c>
      <c r="D27" s="83">
        <v>9139893.2599999998</v>
      </c>
      <c r="E27" s="84">
        <v>6854919.9299999997</v>
      </c>
      <c r="F27" s="172">
        <f t="shared" si="0"/>
        <v>1.3695144049929409</v>
      </c>
      <c r="G27" s="107">
        <v>13</v>
      </c>
      <c r="H27" s="106">
        <v>5933149.7599999998</v>
      </c>
      <c r="I27" s="106">
        <v>4449862.3100000005</v>
      </c>
      <c r="J27" s="185">
        <v>0.89114116038736202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4256596.2200000007</v>
      </c>
      <c r="Q27" s="185">
        <f t="shared" si="5"/>
        <v>0.85040670358497694</v>
      </c>
      <c r="R27" s="107">
        <v>0</v>
      </c>
      <c r="S27" s="106">
        <v>0</v>
      </c>
      <c r="T27" s="108">
        <v>0</v>
      </c>
      <c r="U27" s="107">
        <v>3</v>
      </c>
      <c r="V27" s="106">
        <v>2895.93</v>
      </c>
      <c r="W27" s="108">
        <v>2171.9499999999998</v>
      </c>
      <c r="X27" s="107">
        <v>13</v>
      </c>
      <c r="Y27" s="83">
        <v>5672565.7300000004</v>
      </c>
      <c r="Z27" s="83">
        <v>4254424.2699999996</v>
      </c>
      <c r="AA27" s="172">
        <f t="shared" si="1"/>
        <v>0.8499727797154053</v>
      </c>
      <c r="AB27" s="107">
        <v>8</v>
      </c>
      <c r="AC27" s="109">
        <v>13</v>
      </c>
      <c r="AD27" s="106">
        <v>2360532.3200000003</v>
      </c>
      <c r="AE27" s="106">
        <v>1770399.22</v>
      </c>
      <c r="AF27" s="172">
        <f t="shared" si="2"/>
        <v>0.35370030302644984</v>
      </c>
      <c r="AG27" s="86">
        <v>1</v>
      </c>
      <c r="AH27" s="88">
        <v>38085.19</v>
      </c>
      <c r="AI27" s="107">
        <v>11</v>
      </c>
      <c r="AJ27" s="106">
        <v>3031591.35</v>
      </c>
      <c r="AK27" s="106">
        <v>2273693.4900000002</v>
      </c>
      <c r="AL27" s="83">
        <v>2986269.96</v>
      </c>
      <c r="AM27" s="83">
        <v>2239702.46</v>
      </c>
      <c r="AN27" s="172">
        <f t="shared" si="3"/>
        <v>0.45425125937159971</v>
      </c>
      <c r="AO27" s="85">
        <v>7</v>
      </c>
      <c r="AP27" s="83">
        <v>1737769.8399999999</v>
      </c>
      <c r="AQ27" s="83">
        <v>1303327.3599999999</v>
      </c>
      <c r="AR27" s="172">
        <f t="shared" si="4"/>
        <v>0.26038606368169748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923442240.65580726</v>
      </c>
      <c r="C28" s="126">
        <v>3299</v>
      </c>
      <c r="D28" s="127">
        <v>1457485365.28</v>
      </c>
      <c r="E28" s="127">
        <v>1093114016.6700001</v>
      </c>
      <c r="F28" s="173">
        <f t="shared" si="0"/>
        <v>1.5783178428625138</v>
      </c>
      <c r="G28" s="217">
        <v>2585</v>
      </c>
      <c r="H28" s="218">
        <v>835389634.34000003</v>
      </c>
      <c r="I28" s="218">
        <v>626542219.69000006</v>
      </c>
      <c r="J28" s="216">
        <v>0.90531992760187863</v>
      </c>
      <c r="K28" s="217">
        <v>603</v>
      </c>
      <c r="L28" s="218">
        <v>537038336.68000007</v>
      </c>
      <c r="M28" s="218">
        <v>402778751.48999995</v>
      </c>
      <c r="N28" s="217">
        <v>2474</v>
      </c>
      <c r="O28" s="218">
        <v>790544064.42000008</v>
      </c>
      <c r="P28" s="218">
        <v>592908042.1500001</v>
      </c>
      <c r="Q28" s="216">
        <f t="shared" ref="Q28" si="6">O28/B28</f>
        <v>0.85608393206983258</v>
      </c>
      <c r="R28" s="217">
        <v>50</v>
      </c>
      <c r="S28" s="218">
        <v>39597032.959999993</v>
      </c>
      <c r="T28" s="218">
        <v>29697774.59</v>
      </c>
      <c r="U28" s="217">
        <v>124</v>
      </c>
      <c r="V28" s="218">
        <v>3686162.2400000007</v>
      </c>
      <c r="W28" s="218">
        <v>2764621.72</v>
      </c>
      <c r="X28" s="227">
        <v>2424</v>
      </c>
      <c r="Y28" s="127">
        <v>747260869.22000003</v>
      </c>
      <c r="Z28" s="127">
        <v>560445645.84000015</v>
      </c>
      <c r="AA28" s="173">
        <f t="shared" si="1"/>
        <v>0.80921235386558954</v>
      </c>
      <c r="AB28" s="126">
        <v>634</v>
      </c>
      <c r="AC28" s="126">
        <v>791</v>
      </c>
      <c r="AD28" s="127">
        <v>286257434.25</v>
      </c>
      <c r="AE28" s="127">
        <v>214693073.86999997</v>
      </c>
      <c r="AF28" s="173">
        <f t="shared" si="2"/>
        <v>0.30998953875740687</v>
      </c>
      <c r="AG28" s="126">
        <v>23</v>
      </c>
      <c r="AH28" s="127">
        <v>7711011.4999999991</v>
      </c>
      <c r="AI28" s="126">
        <v>2308</v>
      </c>
      <c r="AJ28" s="127">
        <v>600789152.73999989</v>
      </c>
      <c r="AK28" s="127">
        <v>450591855.35000002</v>
      </c>
      <c r="AL28" s="127">
        <v>229568781.08000001</v>
      </c>
      <c r="AM28" s="127">
        <v>172176585</v>
      </c>
      <c r="AN28" s="173">
        <f t="shared" si="3"/>
        <v>0.65059743456540753</v>
      </c>
      <c r="AO28" s="126">
        <v>2161</v>
      </c>
      <c r="AP28" s="127">
        <v>485291524.44999999</v>
      </c>
      <c r="AQ28" s="127">
        <v>363968634.40999997</v>
      </c>
      <c r="AR28" s="173">
        <f t="shared" si="4"/>
        <v>0.52552450287021435</v>
      </c>
    </row>
    <row r="29" spans="1:44" x14ac:dyDescent="0.3">
      <c r="A29" s="150" t="s">
        <v>34</v>
      </c>
      <c r="B29" s="154">
        <v>76973956.445662677</v>
      </c>
      <c r="C29" s="184">
        <v>27</v>
      </c>
      <c r="D29" s="135">
        <v>161062932.82999998</v>
      </c>
      <c r="E29" s="135">
        <v>120797199.54000002</v>
      </c>
      <c r="F29" s="185">
        <f t="shared" si="0"/>
        <v>2.0924341201520185</v>
      </c>
      <c r="G29" s="136">
        <v>11</v>
      </c>
      <c r="H29" s="135">
        <v>62304943.490000002</v>
      </c>
      <c r="I29" s="135">
        <v>46728707.590000004</v>
      </c>
      <c r="J29" s="185">
        <v>0.81152766466235204</v>
      </c>
      <c r="K29" s="136">
        <v>11</v>
      </c>
      <c r="L29" s="135">
        <v>80167114.25</v>
      </c>
      <c r="M29" s="137">
        <v>60125335.649999999</v>
      </c>
      <c r="N29" s="136">
        <v>11</v>
      </c>
      <c r="O29" s="135">
        <v>60117504.020000003</v>
      </c>
      <c r="P29" s="135">
        <v>45088127.980000004</v>
      </c>
      <c r="Q29" s="185">
        <f t="shared" ref="Q29:Q59" si="7">O29/$B29</f>
        <v>0.78101096521442348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11</v>
      </c>
      <c r="Y29" s="129">
        <v>60066755.609999999</v>
      </c>
      <c r="Z29" s="129">
        <v>45050066.669999994</v>
      </c>
      <c r="AA29" s="172">
        <f t="shared" si="1"/>
        <v>0.78035167196325972</v>
      </c>
      <c r="AB29" s="130">
        <v>9</v>
      </c>
      <c r="AC29" s="132">
        <v>18</v>
      </c>
      <c r="AD29" s="129">
        <v>28515604.870000001</v>
      </c>
      <c r="AE29" s="129">
        <v>21386703.609999999</v>
      </c>
      <c r="AF29" s="172">
        <f t="shared" si="2"/>
        <v>0.37045782998214061</v>
      </c>
      <c r="AG29" s="132">
        <v>2</v>
      </c>
      <c r="AH29" s="131">
        <v>1522226.26</v>
      </c>
      <c r="AI29" s="136">
        <v>10</v>
      </c>
      <c r="AJ29" s="135">
        <v>41894405.060000002</v>
      </c>
      <c r="AK29" s="135">
        <v>31420803.609999999</v>
      </c>
      <c r="AL29" s="129">
        <v>38740314.689999998</v>
      </c>
      <c r="AM29" s="129">
        <v>29055235.890000001</v>
      </c>
      <c r="AN29" s="172">
        <f t="shared" si="3"/>
        <v>0.5442672690155147</v>
      </c>
      <c r="AO29" s="130">
        <v>4</v>
      </c>
      <c r="AP29" s="129">
        <v>22021482.77</v>
      </c>
      <c r="AQ29" s="129">
        <v>16516111.949999999</v>
      </c>
      <c r="AR29" s="172">
        <f t="shared" si="4"/>
        <v>0.28609004638530394</v>
      </c>
    </row>
    <row r="30" spans="1:44" s="65" customFormat="1" x14ac:dyDescent="0.35">
      <c r="A30" s="147" t="s">
        <v>35</v>
      </c>
      <c r="B30" s="155">
        <v>9395672.4806373343</v>
      </c>
      <c r="C30" s="66">
        <v>34</v>
      </c>
      <c r="D30" s="106">
        <v>17356707.68</v>
      </c>
      <c r="E30" s="106">
        <v>13017530.75</v>
      </c>
      <c r="F30" s="185">
        <f t="shared" si="0"/>
        <v>1.8473087174727323</v>
      </c>
      <c r="G30" s="102">
        <v>12</v>
      </c>
      <c r="H30" s="106">
        <v>8876041.6500000004</v>
      </c>
      <c r="I30" s="106">
        <v>6657031.2300000004</v>
      </c>
      <c r="J30" s="185">
        <v>0.94676185121211565</v>
      </c>
      <c r="K30" s="102">
        <v>22</v>
      </c>
      <c r="L30" s="106">
        <v>8480666.0300000012</v>
      </c>
      <c r="M30" s="103">
        <v>6360499.5200000005</v>
      </c>
      <c r="N30" s="102">
        <v>12</v>
      </c>
      <c r="O30" s="106">
        <v>8485207.120000001</v>
      </c>
      <c r="P30" s="106">
        <v>6363905.3300000001</v>
      </c>
      <c r="Q30" s="185">
        <f t="shared" si="7"/>
        <v>0.90309737142140423</v>
      </c>
      <c r="R30" s="107">
        <v>0</v>
      </c>
      <c r="S30" s="106">
        <v>0</v>
      </c>
      <c r="T30" s="103">
        <v>0</v>
      </c>
      <c r="U30" s="102">
        <v>0</v>
      </c>
      <c r="V30" s="106">
        <v>0</v>
      </c>
      <c r="W30" s="103">
        <v>0</v>
      </c>
      <c r="X30" s="69">
        <v>12</v>
      </c>
      <c r="Y30" s="83">
        <v>8485207.120000001</v>
      </c>
      <c r="Z30" s="83">
        <v>6363905.3300000001</v>
      </c>
      <c r="AA30" s="172">
        <f t="shared" si="1"/>
        <v>0.90309737142140423</v>
      </c>
      <c r="AB30" s="69">
        <v>8</v>
      </c>
      <c r="AC30" s="86">
        <v>15</v>
      </c>
      <c r="AD30" s="83">
        <v>5704355.6899999995</v>
      </c>
      <c r="AE30" s="83">
        <v>4278266.71</v>
      </c>
      <c r="AF30" s="172">
        <f t="shared" si="2"/>
        <v>0.60712585520148499</v>
      </c>
      <c r="AG30" s="86">
        <v>0</v>
      </c>
      <c r="AH30" s="68">
        <v>0</v>
      </c>
      <c r="AI30" s="102">
        <v>11</v>
      </c>
      <c r="AJ30" s="106">
        <v>5384301.1399999997</v>
      </c>
      <c r="AK30" s="106">
        <v>4038225.79</v>
      </c>
      <c r="AL30" s="83">
        <v>3819036.69</v>
      </c>
      <c r="AM30" s="83">
        <v>2864277.48</v>
      </c>
      <c r="AN30" s="172">
        <f t="shared" si="3"/>
        <v>0.57306181660716715</v>
      </c>
      <c r="AO30" s="69">
        <v>8</v>
      </c>
      <c r="AP30" s="83">
        <v>3333446.1899999995</v>
      </c>
      <c r="AQ30" s="83">
        <v>2500084.59</v>
      </c>
      <c r="AR30" s="172">
        <f t="shared" si="4"/>
        <v>0.35478526916190278</v>
      </c>
    </row>
    <row r="31" spans="1:44" s="65" customFormat="1" ht="39" customHeight="1" x14ac:dyDescent="0.35">
      <c r="A31" s="147" t="s">
        <v>36</v>
      </c>
      <c r="B31" s="155">
        <v>541214024.06113112</v>
      </c>
      <c r="C31" s="169">
        <v>1493</v>
      </c>
      <c r="D31" s="219">
        <v>980750131.06000018</v>
      </c>
      <c r="E31" s="219">
        <v>735562595.57999992</v>
      </c>
      <c r="F31" s="172">
        <f t="shared" si="0"/>
        <v>1.812129929118804</v>
      </c>
      <c r="G31" s="169">
        <v>937</v>
      </c>
      <c r="H31" s="219">
        <v>480881436.91000003</v>
      </c>
      <c r="I31" s="219">
        <v>360661075.81000006</v>
      </c>
      <c r="J31" s="172">
        <v>0.88871297093388479</v>
      </c>
      <c r="K31" s="169">
        <v>461</v>
      </c>
      <c r="L31" s="219">
        <v>434640143.62999994</v>
      </c>
      <c r="M31" s="219">
        <v>325980107.02999997</v>
      </c>
      <c r="N31" s="112">
        <v>815</v>
      </c>
      <c r="O31" s="219">
        <v>445998297.64999998</v>
      </c>
      <c r="P31" s="219">
        <v>334498721.40999997</v>
      </c>
      <c r="Q31" s="172">
        <f t="shared" si="7"/>
        <v>0.82407010502673828</v>
      </c>
      <c r="R31" s="169">
        <v>39</v>
      </c>
      <c r="S31" s="219">
        <v>38546374.839999996</v>
      </c>
      <c r="T31" s="170">
        <v>28909781.030000001</v>
      </c>
      <c r="U31" s="112">
        <v>111</v>
      </c>
      <c r="V31" s="219">
        <v>3583482.5900000003</v>
      </c>
      <c r="W31" s="219">
        <v>2687611.98</v>
      </c>
      <c r="X31" s="85">
        <v>776</v>
      </c>
      <c r="Y31" s="89">
        <v>403868440.22000003</v>
      </c>
      <c r="Z31" s="89">
        <v>302901328.4000001</v>
      </c>
      <c r="AA31" s="172">
        <f t="shared" si="1"/>
        <v>0.74622685714881321</v>
      </c>
      <c r="AB31" s="107">
        <v>609</v>
      </c>
      <c r="AC31" s="86">
        <v>739</v>
      </c>
      <c r="AD31" s="89">
        <v>247343104.76000002</v>
      </c>
      <c r="AE31" s="89">
        <v>185507326.92000002</v>
      </c>
      <c r="AF31" s="172">
        <f t="shared" si="2"/>
        <v>0.45701532806559753</v>
      </c>
      <c r="AG31" s="85">
        <v>21</v>
      </c>
      <c r="AH31" s="68">
        <v>6188785.2399999993</v>
      </c>
      <c r="AI31" s="107">
        <v>652</v>
      </c>
      <c r="AJ31" s="201">
        <v>279058607.26999998</v>
      </c>
      <c r="AK31" s="201">
        <v>209293953.59</v>
      </c>
      <c r="AL31" s="89">
        <v>182033671.09</v>
      </c>
      <c r="AM31" s="89">
        <v>136525252.75</v>
      </c>
      <c r="AN31" s="172">
        <f t="shared" si="3"/>
        <v>0.5156159945302522</v>
      </c>
      <c r="AO31" s="107">
        <v>517</v>
      </c>
      <c r="AP31" s="201">
        <v>187465880.12</v>
      </c>
      <c r="AQ31" s="201">
        <v>140599408.40000001</v>
      </c>
      <c r="AR31" s="172">
        <f t="shared" si="4"/>
        <v>0.34638030757832949</v>
      </c>
    </row>
    <row r="32" spans="1:44" s="118" customFormat="1" ht="35.25" customHeight="1" outlineLevel="1" x14ac:dyDescent="0.35">
      <c r="A32" s="148" t="s">
        <v>37</v>
      </c>
      <c r="B32" s="156">
        <v>301788089.47565955</v>
      </c>
      <c r="C32" s="167">
        <v>1076</v>
      </c>
      <c r="D32" s="168">
        <v>597964127.34000003</v>
      </c>
      <c r="E32" s="168">
        <v>448473093.28000003</v>
      </c>
      <c r="F32" s="172">
        <f t="shared" si="0"/>
        <v>1.9814039990078147</v>
      </c>
      <c r="G32" s="169">
        <v>686</v>
      </c>
      <c r="H32" s="168">
        <v>317020732.76000005</v>
      </c>
      <c r="I32" s="168">
        <v>237765548.04000002</v>
      </c>
      <c r="J32" s="172">
        <v>1.0470757102432318</v>
      </c>
      <c r="K32" s="169">
        <v>316</v>
      </c>
      <c r="L32" s="168">
        <v>234934347.04999995</v>
      </c>
      <c r="M32" s="170">
        <v>176200759.73000002</v>
      </c>
      <c r="N32" s="169">
        <v>584</v>
      </c>
      <c r="O32" s="168">
        <v>289940446.84000003</v>
      </c>
      <c r="P32" s="168">
        <v>217455333.67000002</v>
      </c>
      <c r="Q32" s="172">
        <f t="shared" si="7"/>
        <v>0.96074184817484298</v>
      </c>
      <c r="R32" s="169">
        <v>28</v>
      </c>
      <c r="S32" s="168">
        <v>22217496.049999997</v>
      </c>
      <c r="T32" s="170">
        <v>16663121.949999999</v>
      </c>
      <c r="U32" s="169">
        <v>92</v>
      </c>
      <c r="V32" s="168">
        <v>3132320.3600000003</v>
      </c>
      <c r="W32" s="170">
        <v>2349240.3199999998</v>
      </c>
      <c r="X32" s="69">
        <v>556</v>
      </c>
      <c r="Y32" s="67">
        <v>264590630.42999998</v>
      </c>
      <c r="Z32" s="67">
        <v>198442971.40000001</v>
      </c>
      <c r="AA32" s="172">
        <f t="shared" si="1"/>
        <v>0.87674311762837243</v>
      </c>
      <c r="AB32" s="102">
        <v>443</v>
      </c>
      <c r="AC32" s="70">
        <v>554</v>
      </c>
      <c r="AD32" s="67">
        <v>188051772.56999999</v>
      </c>
      <c r="AE32" s="67">
        <v>141038828.06</v>
      </c>
      <c r="AF32" s="172">
        <f t="shared" si="2"/>
        <v>0.62312522968262185</v>
      </c>
      <c r="AG32" s="70">
        <v>18</v>
      </c>
      <c r="AH32" s="68">
        <v>6011175.4799999995</v>
      </c>
      <c r="AI32" s="102">
        <v>482</v>
      </c>
      <c r="AJ32" s="101">
        <v>201815318.50999999</v>
      </c>
      <c r="AK32" s="101">
        <v>151361487.31</v>
      </c>
      <c r="AL32" s="67">
        <v>116655329.84999999</v>
      </c>
      <c r="AM32" s="67">
        <v>87491496.959999993</v>
      </c>
      <c r="AN32" s="172">
        <f t="shared" si="3"/>
        <v>0.66873188687016494</v>
      </c>
      <c r="AO32" s="102">
        <v>389</v>
      </c>
      <c r="AP32" s="101">
        <v>158007272.78999999</v>
      </c>
      <c r="AQ32" s="101">
        <v>118505453.11</v>
      </c>
      <c r="AR32" s="172">
        <f t="shared" si="4"/>
        <v>0.52357027430913217</v>
      </c>
    </row>
    <row r="33" spans="1:44" s="118" customFormat="1" outlineLevel="1" x14ac:dyDescent="0.35">
      <c r="A33" s="148" t="s">
        <v>38</v>
      </c>
      <c r="B33" s="156">
        <v>29795854.939300466</v>
      </c>
      <c r="C33" s="167">
        <v>293</v>
      </c>
      <c r="D33" s="168">
        <v>60745023.759999998</v>
      </c>
      <c r="E33" s="168">
        <v>45558767.539999999</v>
      </c>
      <c r="F33" s="172">
        <f t="shared" si="0"/>
        <v>2.038707192116104</v>
      </c>
      <c r="G33" s="169">
        <v>194</v>
      </c>
      <c r="H33" s="168">
        <v>35019782.049999997</v>
      </c>
      <c r="I33" s="168">
        <v>26264836.32</v>
      </c>
      <c r="J33" s="172">
        <v>1.1985814775218413</v>
      </c>
      <c r="K33" s="169">
        <v>84</v>
      </c>
      <c r="L33" s="168">
        <v>22528562.210000001</v>
      </c>
      <c r="M33" s="170">
        <v>16896421.600000001</v>
      </c>
      <c r="N33" s="169">
        <v>176</v>
      </c>
      <c r="O33" s="168">
        <v>26586695.630000003</v>
      </c>
      <c r="P33" s="168">
        <v>19940021.48</v>
      </c>
      <c r="Q33" s="172">
        <f t="shared" si="7"/>
        <v>0.89229510897277153</v>
      </c>
      <c r="R33" s="169">
        <v>5</v>
      </c>
      <c r="S33" s="168">
        <v>331837.5</v>
      </c>
      <c r="T33" s="170">
        <v>248878.12</v>
      </c>
      <c r="U33" s="169">
        <v>15</v>
      </c>
      <c r="V33" s="168">
        <v>158091.31000000003</v>
      </c>
      <c r="W33" s="170">
        <v>118568.48</v>
      </c>
      <c r="X33" s="69">
        <v>171</v>
      </c>
      <c r="Y33" s="67">
        <v>26096766.82</v>
      </c>
      <c r="Z33" s="67">
        <v>19572574.880000003</v>
      </c>
      <c r="AA33" s="172">
        <f t="shared" si="1"/>
        <v>0.87585225774403264</v>
      </c>
      <c r="AB33" s="102">
        <v>131</v>
      </c>
      <c r="AC33" s="70">
        <v>136</v>
      </c>
      <c r="AD33" s="67">
        <v>17107059.66</v>
      </c>
      <c r="AE33" s="67">
        <v>12830294.59</v>
      </c>
      <c r="AF33" s="172">
        <f t="shared" si="2"/>
        <v>0.57414226558862524</v>
      </c>
      <c r="AG33" s="70">
        <v>1</v>
      </c>
      <c r="AH33" s="68">
        <v>65000</v>
      </c>
      <c r="AI33" s="102">
        <v>124</v>
      </c>
      <c r="AJ33" s="101">
        <v>17772315.84</v>
      </c>
      <c r="AK33" s="101">
        <v>13329236.720000001</v>
      </c>
      <c r="AL33" s="67">
        <v>13060908.25</v>
      </c>
      <c r="AM33" s="67">
        <v>9795681.0999999996</v>
      </c>
      <c r="AN33" s="172">
        <f t="shared" si="3"/>
        <v>0.59646940409011306</v>
      </c>
      <c r="AO33" s="102">
        <v>100</v>
      </c>
      <c r="AP33" s="101">
        <v>11525441.75</v>
      </c>
      <c r="AQ33" s="101">
        <v>8644081.2199999988</v>
      </c>
      <c r="AR33" s="172">
        <f t="shared" si="4"/>
        <v>0.38681359449089159</v>
      </c>
    </row>
    <row r="34" spans="1:44" s="118" customFormat="1" outlineLevel="1" x14ac:dyDescent="0.35">
      <c r="A34" s="148" t="s">
        <v>39</v>
      </c>
      <c r="B34" s="156">
        <v>209630079.64617106</v>
      </c>
      <c r="C34" s="167">
        <v>124</v>
      </c>
      <c r="D34" s="168">
        <v>322040979.96000004</v>
      </c>
      <c r="E34" s="168">
        <v>241530734.75999999</v>
      </c>
      <c r="F34" s="172">
        <f t="shared" si="0"/>
        <v>1.5362345923999279</v>
      </c>
      <c r="G34" s="169">
        <v>57</v>
      </c>
      <c r="H34" s="168">
        <v>128840922.09999999</v>
      </c>
      <c r="I34" s="168">
        <v>96630691.449999988</v>
      </c>
      <c r="J34" s="172">
        <v>0.61636254785035083</v>
      </c>
      <c r="K34" s="169">
        <v>61</v>
      </c>
      <c r="L34" s="168">
        <v>177177234.37</v>
      </c>
      <c r="M34" s="170">
        <v>132882925.69999999</v>
      </c>
      <c r="N34" s="169">
        <v>55</v>
      </c>
      <c r="O34" s="168">
        <v>129471155.17999999</v>
      </c>
      <c r="P34" s="168">
        <v>97103366.260000005</v>
      </c>
      <c r="Q34" s="172">
        <f t="shared" si="7"/>
        <v>0.61761725892835062</v>
      </c>
      <c r="R34" s="169">
        <v>6</v>
      </c>
      <c r="S34" s="168">
        <v>15997041.289999999</v>
      </c>
      <c r="T34" s="170">
        <v>11997780.960000001</v>
      </c>
      <c r="U34" s="169">
        <v>4</v>
      </c>
      <c r="V34" s="168">
        <v>293070.92</v>
      </c>
      <c r="W34" s="170">
        <v>219803.18</v>
      </c>
      <c r="X34" s="69">
        <v>49</v>
      </c>
      <c r="Y34" s="67">
        <v>113181042.97</v>
      </c>
      <c r="Z34" s="67">
        <v>84885782.120000005</v>
      </c>
      <c r="AA34" s="172">
        <f t="shared" si="1"/>
        <v>0.53990840990489164</v>
      </c>
      <c r="AB34" s="102">
        <v>35</v>
      </c>
      <c r="AC34" s="70">
        <v>49</v>
      </c>
      <c r="AD34" s="67">
        <v>42184272.530000001</v>
      </c>
      <c r="AE34" s="67">
        <v>31638204.27</v>
      </c>
      <c r="AF34" s="172">
        <f t="shared" si="2"/>
        <v>0.20123196347204414</v>
      </c>
      <c r="AG34" s="70">
        <v>2</v>
      </c>
      <c r="AH34" s="68">
        <v>112609.76</v>
      </c>
      <c r="AI34" s="102">
        <v>46</v>
      </c>
      <c r="AJ34" s="101">
        <v>59470972.920000002</v>
      </c>
      <c r="AK34" s="101">
        <v>44603229.560000002</v>
      </c>
      <c r="AL34" s="67">
        <v>52317432.990000002</v>
      </c>
      <c r="AM34" s="67">
        <v>39238074.689999998</v>
      </c>
      <c r="AN34" s="172">
        <f t="shared" si="3"/>
        <v>0.2836948448446876</v>
      </c>
      <c r="AO34" s="102">
        <v>28</v>
      </c>
      <c r="AP34" s="101">
        <v>17933165.579999998</v>
      </c>
      <c r="AQ34" s="101">
        <v>13449874.07</v>
      </c>
      <c r="AR34" s="172">
        <f t="shared" si="4"/>
        <v>8.5546719298437046E-2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 t="s">
        <v>223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>
        <v>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201">
        <v>0</v>
      </c>
      <c r="AR35" s="172">
        <v>0</v>
      </c>
    </row>
    <row r="36" spans="1:44" x14ac:dyDescent="0.3">
      <c r="A36" s="147" t="s">
        <v>41</v>
      </c>
      <c r="B36" s="155">
        <v>223404799.31882668</v>
      </c>
      <c r="C36" s="167">
        <v>967</v>
      </c>
      <c r="D36" s="168">
        <v>221662935.52000001</v>
      </c>
      <c r="E36" s="168">
        <v>166247198.40999994</v>
      </c>
      <c r="F36" s="172">
        <f t="shared" si="0"/>
        <v>0.99220310483867091</v>
      </c>
      <c r="G36" s="169">
        <v>903</v>
      </c>
      <c r="H36" s="168">
        <v>216123448.51999995</v>
      </c>
      <c r="I36" s="168">
        <v>162092583.40000004</v>
      </c>
      <c r="J36" s="172">
        <v>0.96870263040948623</v>
      </c>
      <c r="K36" s="169">
        <v>55</v>
      </c>
      <c r="L36" s="168">
        <v>4388073.3499999996</v>
      </c>
      <c r="M36" s="170">
        <v>3291054.8100000005</v>
      </c>
      <c r="N36" s="169">
        <v>912</v>
      </c>
      <c r="O36" s="168">
        <v>210198815.06</v>
      </c>
      <c r="P36" s="168">
        <v>157649107.98999998</v>
      </c>
      <c r="Q36" s="172">
        <f t="shared" si="7"/>
        <v>0.94088764297323768</v>
      </c>
      <c r="R36" s="169">
        <v>9</v>
      </c>
      <c r="S36" s="168">
        <v>964103.11999999988</v>
      </c>
      <c r="T36" s="170">
        <v>723077.31</v>
      </c>
      <c r="U36" s="169">
        <v>3</v>
      </c>
      <c r="V36" s="168">
        <v>4012.0999999999995</v>
      </c>
      <c r="W36" s="170">
        <v>3009.07</v>
      </c>
      <c r="X36" s="69">
        <v>903</v>
      </c>
      <c r="Y36" s="67">
        <v>209230699.83999997</v>
      </c>
      <c r="Z36" s="67">
        <v>156923021.60999995</v>
      </c>
      <c r="AA36" s="172">
        <f t="shared" si="1"/>
        <v>0.93655418539778779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2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3"/>
        <v>0.94087221604413629</v>
      </c>
      <c r="AO36" s="102">
        <v>912</v>
      </c>
      <c r="AP36" s="101">
        <v>210195368.61000001</v>
      </c>
      <c r="AQ36" s="101">
        <v>157646523.12000003</v>
      </c>
      <c r="AR36" s="172">
        <f t="shared" si="4"/>
        <v>0.94087221604413629</v>
      </c>
    </row>
    <row r="37" spans="1:44" x14ac:dyDescent="0.3">
      <c r="A37" s="147" t="s">
        <v>42</v>
      </c>
      <c r="B37" s="155">
        <v>8705517.2463253327</v>
      </c>
      <c r="C37" s="167">
        <v>24</v>
      </c>
      <c r="D37" s="168">
        <v>12327574.620000001</v>
      </c>
      <c r="E37" s="168">
        <v>9245680.9199999999</v>
      </c>
      <c r="F37" s="172">
        <f t="shared" si="0"/>
        <v>1.4160645796438538</v>
      </c>
      <c r="G37" s="169">
        <v>11</v>
      </c>
      <c r="H37" s="168">
        <v>7747782.1900000004</v>
      </c>
      <c r="I37" s="168">
        <v>5810836.6200000001</v>
      </c>
      <c r="J37" s="172">
        <v>0.89167946356441541</v>
      </c>
      <c r="K37" s="169">
        <v>12</v>
      </c>
      <c r="L37" s="168">
        <v>4504822.43</v>
      </c>
      <c r="M37" s="170">
        <v>3378616.8000000003</v>
      </c>
      <c r="N37" s="169">
        <v>12</v>
      </c>
      <c r="O37" s="168">
        <v>7583029.4099999992</v>
      </c>
      <c r="P37" s="168">
        <v>5687272.0300000003</v>
      </c>
      <c r="Q37" s="172">
        <f t="shared" si="7"/>
        <v>0.87106017889986442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7460140.2699999986</v>
      </c>
      <c r="Z37" s="67">
        <v>5595105.1699999999</v>
      </c>
      <c r="AA37" s="172">
        <f t="shared" si="1"/>
        <v>0.85694394243477978</v>
      </c>
      <c r="AB37" s="69">
        <v>8</v>
      </c>
      <c r="AC37" s="70">
        <v>19</v>
      </c>
      <c r="AD37" s="67">
        <v>4694368.9300000006</v>
      </c>
      <c r="AE37" s="67">
        <v>3520776.63</v>
      </c>
      <c r="AF37" s="172">
        <f t="shared" si="2"/>
        <v>0.53924066740336773</v>
      </c>
      <c r="AG37" s="70">
        <v>0</v>
      </c>
      <c r="AH37" s="68">
        <v>0</v>
      </c>
      <c r="AI37" s="102">
        <v>11</v>
      </c>
      <c r="AJ37" s="101">
        <v>6095259.5</v>
      </c>
      <c r="AK37" s="101">
        <v>4571444.5199999996</v>
      </c>
      <c r="AL37" s="67">
        <v>4975758.6100000003</v>
      </c>
      <c r="AM37" s="67">
        <v>3731818.88</v>
      </c>
      <c r="AN37" s="172">
        <f t="shared" si="3"/>
        <v>0.7001605220612086</v>
      </c>
      <c r="AO37" s="102">
        <v>8</v>
      </c>
      <c r="AP37" s="101">
        <v>4114135.6</v>
      </c>
      <c r="AQ37" s="101">
        <v>3085601.63</v>
      </c>
      <c r="AR37" s="172">
        <f t="shared" si="4"/>
        <v>0.47258944914922879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 t="s">
        <v>223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>
        <v>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63748271.103223994</v>
      </c>
      <c r="C39" s="110">
        <v>754</v>
      </c>
      <c r="D39" s="111">
        <v>64325083.569999993</v>
      </c>
      <c r="E39" s="111">
        <v>48243811.469999999</v>
      </c>
      <c r="F39" s="172">
        <f t="shared" si="0"/>
        <v>1.0090482840835322</v>
      </c>
      <c r="G39" s="112">
        <v>711</v>
      </c>
      <c r="H39" s="111">
        <v>59455981.579999991</v>
      </c>
      <c r="I39" s="111">
        <v>44591985.039999999</v>
      </c>
      <c r="J39" s="172">
        <v>0.93291866938711709</v>
      </c>
      <c r="K39" s="112">
        <v>42</v>
      </c>
      <c r="L39" s="111">
        <v>4857516.99</v>
      </c>
      <c r="M39" s="113">
        <v>3643137.6799999997</v>
      </c>
      <c r="N39" s="112">
        <v>712</v>
      </c>
      <c r="O39" s="111">
        <v>58161211.159999996</v>
      </c>
      <c r="P39" s="111">
        <v>43620907.410000004</v>
      </c>
      <c r="Q39" s="172">
        <f t="shared" si="7"/>
        <v>0.91235746716680077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43612218.660000004</v>
      </c>
      <c r="AA39" s="172">
        <f t="shared" si="1"/>
        <v>0.91217573674808483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2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3"/>
        <v>0.91235746716680077</v>
      </c>
      <c r="AO39" s="85">
        <v>712</v>
      </c>
      <c r="AP39" s="83">
        <v>58161211.159999996</v>
      </c>
      <c r="AQ39" s="83">
        <v>43620904.719999991</v>
      </c>
      <c r="AR39" s="172">
        <f t="shared" si="4"/>
        <v>0.91235746716680077</v>
      </c>
    </row>
    <row r="40" spans="1:44" s="72" customFormat="1" ht="27.5" thickBot="1" x14ac:dyDescent="0.35">
      <c r="A40" s="145" t="s">
        <v>177</v>
      </c>
      <c r="B40" s="119">
        <f>B41+B44</f>
        <v>136515741.99997276</v>
      </c>
      <c r="C40" s="126">
        <v>66</v>
      </c>
      <c r="D40" s="127">
        <v>130078202.22</v>
      </c>
      <c r="E40" s="127">
        <v>103353413.16</v>
      </c>
      <c r="F40" s="173">
        <f t="shared" si="0"/>
        <v>0.95284397472656268</v>
      </c>
      <c r="G40" s="217">
        <v>66</v>
      </c>
      <c r="H40" s="218">
        <v>130078202.22</v>
      </c>
      <c r="I40" s="218">
        <v>103353413.16</v>
      </c>
      <c r="J40" s="216">
        <v>0.92649199998840914</v>
      </c>
      <c r="K40" s="217">
        <v>4</v>
      </c>
      <c r="L40" s="218">
        <v>1559500</v>
      </c>
      <c r="M40" s="218">
        <v>1403550</v>
      </c>
      <c r="N40" s="217">
        <v>60</v>
      </c>
      <c r="O40" s="218">
        <v>122614069.83</v>
      </c>
      <c r="P40" s="218">
        <v>96764312.789999992</v>
      </c>
      <c r="Q40" s="216">
        <f t="shared" ref="Q40" si="8">O40/B40</f>
        <v>0.89816799171794026</v>
      </c>
      <c r="R40" s="217">
        <v>1</v>
      </c>
      <c r="S40" s="218">
        <v>960000</v>
      </c>
      <c r="T40" s="218">
        <v>672000</v>
      </c>
      <c r="U40" s="217">
        <v>7</v>
      </c>
      <c r="V40" s="218">
        <v>1328477.43</v>
      </c>
      <c r="W40" s="218">
        <v>1125251.96</v>
      </c>
      <c r="X40" s="126">
        <v>59</v>
      </c>
      <c r="Y40" s="127">
        <v>120325592.39999999</v>
      </c>
      <c r="Z40" s="127">
        <v>94967060.830000013</v>
      </c>
      <c r="AA40" s="173">
        <f t="shared" si="1"/>
        <v>0.88140452256432078</v>
      </c>
      <c r="AB40" s="126">
        <v>58</v>
      </c>
      <c r="AC40" s="126">
        <v>149</v>
      </c>
      <c r="AD40" s="127">
        <v>73332802.660000011</v>
      </c>
      <c r="AE40" s="127">
        <v>60188302.950000003</v>
      </c>
      <c r="AF40" s="173">
        <f t="shared" si="2"/>
        <v>0.53717469931060879</v>
      </c>
      <c r="AG40" s="126">
        <v>1</v>
      </c>
      <c r="AH40" s="127">
        <v>139922.82999999999</v>
      </c>
      <c r="AI40" s="126">
        <v>58</v>
      </c>
      <c r="AJ40" s="127">
        <v>80281055.549999997</v>
      </c>
      <c r="AK40" s="127">
        <v>65699147.180000007</v>
      </c>
      <c r="AL40" s="127">
        <v>7150000</v>
      </c>
      <c r="AM40" s="127">
        <v>5720000</v>
      </c>
      <c r="AN40" s="173">
        <f t="shared" si="3"/>
        <v>0.5880717811284798</v>
      </c>
      <c r="AO40" s="126">
        <v>57</v>
      </c>
      <c r="AP40" s="127">
        <v>77051347.189999998</v>
      </c>
      <c r="AQ40" s="127">
        <v>63115380.490000002</v>
      </c>
      <c r="AR40" s="173">
        <f t="shared" si="4"/>
        <v>0.56441364242092584</v>
      </c>
    </row>
    <row r="41" spans="1:44" x14ac:dyDescent="0.3">
      <c r="A41" s="150" t="s">
        <v>45</v>
      </c>
      <c r="B41" s="154">
        <v>95138881.698881701</v>
      </c>
      <c r="C41" s="128">
        <v>62</v>
      </c>
      <c r="D41" s="133">
        <v>87262514.039999992</v>
      </c>
      <c r="E41" s="133">
        <v>69100862.620000005</v>
      </c>
      <c r="F41" s="172">
        <f t="shared" si="0"/>
        <v>0.91721189572302597</v>
      </c>
      <c r="G41" s="136">
        <v>62</v>
      </c>
      <c r="H41" s="224">
        <v>87262514.039999992</v>
      </c>
      <c r="I41" s="224">
        <v>69100862.620000005</v>
      </c>
      <c r="J41" s="185">
        <v>0.8791111090020084</v>
      </c>
      <c r="K41" s="136">
        <v>4</v>
      </c>
      <c r="L41" s="135">
        <v>1559500</v>
      </c>
      <c r="M41" s="137">
        <v>1403550</v>
      </c>
      <c r="N41" s="136">
        <v>56</v>
      </c>
      <c r="O41" s="224">
        <v>81080229.590000004</v>
      </c>
      <c r="P41" s="224">
        <v>63537240.609999992</v>
      </c>
      <c r="Q41" s="185">
        <f t="shared" si="7"/>
        <v>0.85223021484131078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f t="shared" si="1"/>
        <v>0.83557351211680697</v>
      </c>
      <c r="AB41" s="130">
        <v>55</v>
      </c>
      <c r="AC41" s="130">
        <v>143</v>
      </c>
      <c r="AD41" s="134">
        <v>42367710</v>
      </c>
      <c r="AE41" s="134">
        <v>35416228.850000001</v>
      </c>
      <c r="AF41" s="172">
        <f t="shared" si="2"/>
        <v>0.4453248686913881</v>
      </c>
      <c r="AG41" s="132">
        <v>1</v>
      </c>
      <c r="AH41" s="131">
        <v>139922.82999999999</v>
      </c>
      <c r="AI41" s="130">
        <v>54</v>
      </c>
      <c r="AJ41" s="134">
        <v>41890129.119999997</v>
      </c>
      <c r="AK41" s="134">
        <v>34986406.060000002</v>
      </c>
      <c r="AL41" s="134">
        <v>0</v>
      </c>
      <c r="AM41" s="134">
        <v>0</v>
      </c>
      <c r="AN41" s="172">
        <f t="shared" si="3"/>
        <v>0.44030504008428334</v>
      </c>
      <c r="AO41" s="130">
        <v>54</v>
      </c>
      <c r="AP41" s="134">
        <v>41890129.120000005</v>
      </c>
      <c r="AQ41" s="134">
        <v>34986406.060000002</v>
      </c>
      <c r="AR41" s="172">
        <f t="shared" si="4"/>
        <v>0.44030504008428339</v>
      </c>
    </row>
    <row r="42" spans="1:44" s="117" customFormat="1" ht="37.5" customHeight="1" outlineLevel="1" x14ac:dyDescent="0.3">
      <c r="A42" s="151" t="s">
        <v>46</v>
      </c>
      <c r="B42" s="156">
        <v>41074388.623208962</v>
      </c>
      <c r="C42" s="167">
        <v>58</v>
      </c>
      <c r="D42" s="168">
        <v>40085514.039999999</v>
      </c>
      <c r="E42" s="168">
        <v>36076962.620000005</v>
      </c>
      <c r="F42" s="172">
        <f t="shared" si="0"/>
        <v>0.97592478874657673</v>
      </c>
      <c r="G42" s="102">
        <v>58</v>
      </c>
      <c r="H42" s="101">
        <v>40085514.039999992</v>
      </c>
      <c r="I42" s="101">
        <v>36076962.619999997</v>
      </c>
      <c r="J42" s="185">
        <v>0.88425382763019367</v>
      </c>
      <c r="K42" s="102">
        <v>4</v>
      </c>
      <c r="L42" s="101">
        <v>1559500</v>
      </c>
      <c r="M42" s="103">
        <v>1403550</v>
      </c>
      <c r="N42" s="102">
        <v>52</v>
      </c>
      <c r="O42" s="101">
        <v>33905399.590000004</v>
      </c>
      <c r="P42" s="101">
        <v>30514859.609999996</v>
      </c>
      <c r="Q42" s="185">
        <f t="shared" si="7"/>
        <v>0.82546328080564191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29952629.539999995</v>
      </c>
      <c r="AA42" s="172">
        <f t="shared" si="1"/>
        <v>0.81025428826942636</v>
      </c>
      <c r="AB42" s="169">
        <v>52</v>
      </c>
      <c r="AC42" s="171">
        <v>139</v>
      </c>
      <c r="AD42" s="168">
        <v>28794160</v>
      </c>
      <c r="AE42" s="168">
        <v>25914743.849999998</v>
      </c>
      <c r="AF42" s="172">
        <f t="shared" si="2"/>
        <v>0.70102467657254297</v>
      </c>
      <c r="AG42" s="171">
        <v>1</v>
      </c>
      <c r="AH42" s="170">
        <v>139922.82999999999</v>
      </c>
      <c r="AI42" s="102">
        <v>51</v>
      </c>
      <c r="AJ42" s="101">
        <v>28316579.120000001</v>
      </c>
      <c r="AK42" s="101">
        <v>25484921.059999999</v>
      </c>
      <c r="AL42" s="168">
        <v>0</v>
      </c>
      <c r="AM42" s="168">
        <v>0</v>
      </c>
      <c r="AN42" s="172">
        <f t="shared" si="3"/>
        <v>0.68939745834706845</v>
      </c>
      <c r="AO42" s="169">
        <v>51</v>
      </c>
      <c r="AP42" s="168">
        <v>28316579.120000001</v>
      </c>
      <c r="AQ42" s="168">
        <v>25484921.059999999</v>
      </c>
      <c r="AR42" s="172">
        <f t="shared" si="4"/>
        <v>0.68939745834706845</v>
      </c>
    </row>
    <row r="43" spans="1:44" s="117" customFormat="1" outlineLevel="1" x14ac:dyDescent="0.3">
      <c r="A43" s="151" t="s">
        <v>47</v>
      </c>
      <c r="B43" s="156">
        <v>54064493.075672738</v>
      </c>
      <c r="C43" s="110">
        <v>4</v>
      </c>
      <c r="D43" s="111">
        <v>47177000</v>
      </c>
      <c r="E43" s="111">
        <v>33023900</v>
      </c>
      <c r="F43" s="172">
        <f t="shared" si="0"/>
        <v>0.87260598067510808</v>
      </c>
      <c r="G43" s="107">
        <v>4</v>
      </c>
      <c r="H43" s="106">
        <v>47177000</v>
      </c>
      <c r="I43" s="106">
        <v>33023900</v>
      </c>
      <c r="J43" s="185">
        <v>0.87519682047976421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7"/>
        <v>0.8725658434264898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f t="shared" si="1"/>
        <v>0.8548092726091826</v>
      </c>
      <c r="AB43" s="112">
        <v>3</v>
      </c>
      <c r="AC43" s="114">
        <v>4</v>
      </c>
      <c r="AD43" s="111">
        <v>13573550</v>
      </c>
      <c r="AE43" s="111">
        <v>9501485</v>
      </c>
      <c r="AF43" s="172">
        <f t="shared" si="2"/>
        <v>0.25106218939297992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3"/>
        <v>0.25106218939297992</v>
      </c>
      <c r="AO43" s="112">
        <v>3</v>
      </c>
      <c r="AP43" s="111">
        <v>13573550</v>
      </c>
      <c r="AQ43" s="111">
        <v>9501485</v>
      </c>
      <c r="AR43" s="172">
        <f t="shared" si="4"/>
        <v>0.25106218939297992</v>
      </c>
    </row>
    <row r="44" spans="1:44" ht="14" thickBot="1" x14ac:dyDescent="0.35">
      <c r="A44" s="152" t="s">
        <v>48</v>
      </c>
      <c r="B44" s="157">
        <v>41376860.301091075</v>
      </c>
      <c r="C44" s="110">
        <v>4</v>
      </c>
      <c r="D44" s="111">
        <v>42815688.18</v>
      </c>
      <c r="E44" s="111">
        <v>34252550.539999999</v>
      </c>
      <c r="F44" s="172">
        <f t="shared" si="0"/>
        <v>1.0347737326718089</v>
      </c>
      <c r="G44" s="107">
        <v>4</v>
      </c>
      <c r="H44" s="106">
        <v>42815688.18</v>
      </c>
      <c r="I44" s="106">
        <v>34252550.539999999</v>
      </c>
      <c r="J44" s="185">
        <v>1.0352502398917496</v>
      </c>
      <c r="K44" s="107">
        <v>0</v>
      </c>
      <c r="L44" s="106">
        <v>0</v>
      </c>
      <c r="M44" s="108">
        <v>0</v>
      </c>
      <c r="N44" s="107">
        <v>4</v>
      </c>
      <c r="O44" s="106">
        <v>41533840.239999995</v>
      </c>
      <c r="P44" s="106">
        <v>33227072.18</v>
      </c>
      <c r="Q44" s="185">
        <f t="shared" si="7"/>
        <v>1.0037939064918557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40830062.879999995</v>
      </c>
      <c r="Z44" s="111">
        <v>32664050.289999999</v>
      </c>
      <c r="AA44" s="172">
        <f t="shared" si="1"/>
        <v>0.98678494653504045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2"/>
        <v>0.74836738299313332</v>
      </c>
      <c r="AG44" s="114">
        <v>0</v>
      </c>
      <c r="AH44" s="113">
        <v>0</v>
      </c>
      <c r="AI44" s="112">
        <v>4</v>
      </c>
      <c r="AJ44" s="111">
        <v>38390926.43</v>
      </c>
      <c r="AK44" s="111">
        <v>30712741.120000001</v>
      </c>
      <c r="AL44" s="111">
        <v>7150000</v>
      </c>
      <c r="AM44" s="111">
        <v>5720000</v>
      </c>
      <c r="AN44" s="172">
        <f t="shared" si="3"/>
        <v>0.92783565864197926</v>
      </c>
      <c r="AO44" s="112">
        <v>3</v>
      </c>
      <c r="AP44" s="111">
        <v>35161218.07</v>
      </c>
      <c r="AQ44" s="111">
        <v>28128974.43</v>
      </c>
      <c r="AR44" s="172">
        <f t="shared" si="4"/>
        <v>0.84977975163264929</v>
      </c>
    </row>
    <row r="45" spans="1:44" s="72" customFormat="1" ht="27.5" thickBot="1" x14ac:dyDescent="0.35">
      <c r="A45" s="145" t="s">
        <v>178</v>
      </c>
      <c r="B45" s="119">
        <f>SUM(B46:B48)</f>
        <v>426502842.04963762</v>
      </c>
      <c r="C45" s="126">
        <v>4461</v>
      </c>
      <c r="D45" s="127">
        <v>612818058.01000011</v>
      </c>
      <c r="E45" s="218">
        <v>520895347.61999995</v>
      </c>
      <c r="F45" s="216">
        <f>D45/B45</f>
        <v>1.4368440197607841</v>
      </c>
      <c r="G45" s="217">
        <v>4402</v>
      </c>
      <c r="H45" s="218">
        <v>605167958.85000002</v>
      </c>
      <c r="I45" s="218">
        <v>514392763.30000001</v>
      </c>
      <c r="J45" s="216">
        <f t="shared" ref="J45:J48" si="9">H45/B45</f>
        <v>1.4189072127673392</v>
      </c>
      <c r="K45" s="217">
        <v>1185</v>
      </c>
      <c r="L45" s="218">
        <v>167034090.30000001</v>
      </c>
      <c r="M45" s="218">
        <v>141978975.96000001</v>
      </c>
      <c r="N45" s="217">
        <v>3018</v>
      </c>
      <c r="O45" s="218">
        <v>409867458.32999998</v>
      </c>
      <c r="P45" s="218">
        <v>348387338.79000002</v>
      </c>
      <c r="Q45" s="216">
        <f>O45/B45</f>
        <v>0.96099584321714426</v>
      </c>
      <c r="R45" s="217">
        <v>261</v>
      </c>
      <c r="S45" s="218">
        <v>37422875.159999996</v>
      </c>
      <c r="T45" s="218">
        <v>31809443.82</v>
      </c>
      <c r="U45" s="217">
        <v>369</v>
      </c>
      <c r="V45" s="218">
        <v>5820115.0800000001</v>
      </c>
      <c r="W45" s="218">
        <v>4947340.3899999997</v>
      </c>
      <c r="X45" s="217">
        <v>2757</v>
      </c>
      <c r="Y45" s="218">
        <v>366624468.08999997</v>
      </c>
      <c r="Z45" s="218">
        <v>311630554.57999998</v>
      </c>
      <c r="AA45" s="173">
        <f t="shared" si="1"/>
        <v>0.85960615485730141</v>
      </c>
      <c r="AB45" s="126">
        <v>2273</v>
      </c>
      <c r="AC45" s="126">
        <v>2441</v>
      </c>
      <c r="AD45" s="127">
        <v>303143046.48000002</v>
      </c>
      <c r="AE45" s="127">
        <v>257671587.94999999</v>
      </c>
      <c r="AF45" s="173">
        <f t="shared" si="2"/>
        <v>0.71076442310018506</v>
      </c>
      <c r="AG45" s="126">
        <v>49</v>
      </c>
      <c r="AH45" s="127">
        <v>7454336.0499999998</v>
      </c>
      <c r="AI45" s="126">
        <v>2392</v>
      </c>
      <c r="AJ45" s="127">
        <v>327215552.22000003</v>
      </c>
      <c r="AK45" s="127">
        <v>278133217.07999998</v>
      </c>
      <c r="AL45" s="127">
        <v>174705079.53999999</v>
      </c>
      <c r="AM45" s="127">
        <v>148499316.80000001</v>
      </c>
      <c r="AN45" s="173">
        <f t="shared" si="3"/>
        <v>0.76720602997041165</v>
      </c>
      <c r="AO45" s="126">
        <v>2019</v>
      </c>
      <c r="AP45" s="127">
        <v>263081926.72999999</v>
      </c>
      <c r="AQ45" s="127">
        <v>223619635.56999999</v>
      </c>
      <c r="AR45" s="173">
        <f t="shared" si="4"/>
        <v>0.61683510821571919</v>
      </c>
    </row>
    <row r="46" spans="1:44" s="105" customFormat="1" x14ac:dyDescent="0.3">
      <c r="A46" s="146" t="s">
        <v>50</v>
      </c>
      <c r="B46" s="154">
        <v>109861.62576235292</v>
      </c>
      <c r="C46" s="184">
        <v>5</v>
      </c>
      <c r="D46" s="135">
        <v>99811</v>
      </c>
      <c r="E46" s="135">
        <v>84839.35</v>
      </c>
      <c r="F46" s="185">
        <f>D46/B46</f>
        <v>0.90851559229522116</v>
      </c>
      <c r="G46" s="136">
        <v>5</v>
      </c>
      <c r="H46" s="135">
        <v>99811</v>
      </c>
      <c r="I46" s="135">
        <v>84839.35</v>
      </c>
      <c r="J46" s="185">
        <f t="shared" si="9"/>
        <v>0.90851559229522116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0">O46/B46</f>
        <v>0.90851559229522116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1"/>
        <v>0.90851559229522116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2"/>
        <v>0.90851559229522116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3"/>
        <v>0.90851559229522116</v>
      </c>
      <c r="AO46" s="136">
        <v>5</v>
      </c>
      <c r="AP46" s="135">
        <v>99811</v>
      </c>
      <c r="AQ46" s="135">
        <v>84839.35</v>
      </c>
      <c r="AR46" s="185">
        <f t="shared" si="4"/>
        <v>0.90851559229522116</v>
      </c>
    </row>
    <row r="47" spans="1:44" s="105" customFormat="1" x14ac:dyDescent="0.3">
      <c r="A47" s="147" t="s">
        <v>51</v>
      </c>
      <c r="B47" s="155">
        <v>413025498.94760585</v>
      </c>
      <c r="C47" s="186">
        <v>4324</v>
      </c>
      <c r="D47" s="101">
        <v>598213232.31000006</v>
      </c>
      <c r="E47" s="101">
        <v>508481245.80999994</v>
      </c>
      <c r="F47" s="185">
        <f t="shared" ref="F47:F48" si="11">D47/B47</f>
        <v>1.4483687661760711</v>
      </c>
      <c r="G47" s="102">
        <v>4265</v>
      </c>
      <c r="H47" s="101">
        <v>590563133.14999998</v>
      </c>
      <c r="I47" s="101">
        <v>501978661.49000001</v>
      </c>
      <c r="J47" s="185">
        <f t="shared" si="9"/>
        <v>1.4298466672269927</v>
      </c>
      <c r="K47" s="102">
        <v>1177</v>
      </c>
      <c r="L47" s="101">
        <v>165483764.30000001</v>
      </c>
      <c r="M47" s="103">
        <v>140661198.86000001</v>
      </c>
      <c r="N47" s="102">
        <v>2889</v>
      </c>
      <c r="O47" s="101">
        <v>396846208.06</v>
      </c>
      <c r="P47" s="101">
        <v>337319276.06999999</v>
      </c>
      <c r="Q47" s="185">
        <f t="shared" si="10"/>
        <v>0.96082738007984769</v>
      </c>
      <c r="R47" s="102">
        <v>251</v>
      </c>
      <c r="S47" s="101">
        <v>36855775.159999996</v>
      </c>
      <c r="T47" s="103">
        <v>31327408.82</v>
      </c>
      <c r="U47" s="102">
        <v>348</v>
      </c>
      <c r="V47" s="101">
        <v>5699987.1900000004</v>
      </c>
      <c r="W47" s="103">
        <v>4845231.68</v>
      </c>
      <c r="X47" s="102">
        <v>2638</v>
      </c>
      <c r="Y47" s="101">
        <v>354290445.70999998</v>
      </c>
      <c r="Z47" s="103">
        <v>301146635.56999999</v>
      </c>
      <c r="AA47" s="185">
        <f t="shared" si="1"/>
        <v>0.85779315469077932</v>
      </c>
      <c r="AB47" s="102">
        <v>2190</v>
      </c>
      <c r="AC47" s="104">
        <v>2357</v>
      </c>
      <c r="AD47" s="101">
        <v>298013178.07999998</v>
      </c>
      <c r="AE47" s="101">
        <v>253311199.86000001</v>
      </c>
      <c r="AF47" s="185">
        <f t="shared" si="2"/>
        <v>0.72153699672136784</v>
      </c>
      <c r="AG47" s="104">
        <v>49</v>
      </c>
      <c r="AH47" s="103">
        <v>7454336.0499999998</v>
      </c>
      <c r="AI47" s="229">
        <v>2282</v>
      </c>
      <c r="AJ47" s="101">
        <v>317169089.25</v>
      </c>
      <c r="AK47" s="135">
        <v>269593723.61000001</v>
      </c>
      <c r="AL47" s="101">
        <v>166308421.43000001</v>
      </c>
      <c r="AM47" s="101">
        <v>141362157.41</v>
      </c>
      <c r="AN47" s="185">
        <f t="shared" si="3"/>
        <v>0.76791648471619989</v>
      </c>
      <c r="AO47" s="102">
        <v>1946</v>
      </c>
      <c r="AP47" s="101">
        <v>259117598.88</v>
      </c>
      <c r="AQ47" s="101">
        <v>220249956.94999999</v>
      </c>
      <c r="AR47" s="185">
        <f t="shared" si="4"/>
        <v>0.62736465312731271</v>
      </c>
    </row>
    <row r="48" spans="1:44" s="105" customFormat="1" ht="33.75" customHeight="1" thickBot="1" x14ac:dyDescent="0.35">
      <c r="A48" s="149" t="s">
        <v>52</v>
      </c>
      <c r="B48" s="157">
        <v>13367481.476269413</v>
      </c>
      <c r="C48" s="187">
        <v>132</v>
      </c>
      <c r="D48" s="106">
        <v>14505014.700000001</v>
      </c>
      <c r="E48" s="101">
        <v>12329262.459999999</v>
      </c>
      <c r="F48" s="185">
        <f t="shared" si="11"/>
        <v>1.085097048815814</v>
      </c>
      <c r="G48" s="107">
        <v>132</v>
      </c>
      <c r="H48" s="106">
        <v>14505014.700000001</v>
      </c>
      <c r="I48" s="106">
        <v>12329262.459999999</v>
      </c>
      <c r="J48" s="185">
        <f t="shared" si="9"/>
        <v>1.085097048815814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0"/>
        <v>0.96663229292209996</v>
      </c>
      <c r="R48" s="107">
        <v>10</v>
      </c>
      <c r="S48" s="106">
        <v>567100</v>
      </c>
      <c r="T48" s="108">
        <v>482035</v>
      </c>
      <c r="U48" s="107">
        <v>21</v>
      </c>
      <c r="V48" s="106">
        <v>120127.89</v>
      </c>
      <c r="W48" s="108">
        <v>102108.71</v>
      </c>
      <c r="X48" s="107">
        <v>114</v>
      </c>
      <c r="Y48" s="106">
        <v>12234211.380000001</v>
      </c>
      <c r="Z48" s="108">
        <v>10399079.66</v>
      </c>
      <c r="AA48" s="185">
        <f t="shared" si="1"/>
        <v>0.91522186896003954</v>
      </c>
      <c r="AB48" s="107">
        <v>78</v>
      </c>
      <c r="AC48" s="109">
        <v>79</v>
      </c>
      <c r="AD48" s="106">
        <v>5030057.4000000004</v>
      </c>
      <c r="AE48" s="101">
        <v>4275548.74</v>
      </c>
      <c r="AF48" s="185">
        <f t="shared" si="2"/>
        <v>0.37629058315357289</v>
      </c>
      <c r="AG48" s="109">
        <v>0</v>
      </c>
      <c r="AH48" s="108">
        <v>0</v>
      </c>
      <c r="AI48" s="107">
        <v>105</v>
      </c>
      <c r="AJ48" s="106">
        <v>9946651.9700000007</v>
      </c>
      <c r="AK48" s="106">
        <v>8454654.1199999992</v>
      </c>
      <c r="AL48" s="106">
        <v>8396658.1099999994</v>
      </c>
      <c r="AM48" s="106">
        <v>7137159.3899999997</v>
      </c>
      <c r="AN48" s="185">
        <f t="shared" si="3"/>
        <v>0.74409319269735064</v>
      </c>
      <c r="AO48" s="107">
        <v>68</v>
      </c>
      <c r="AP48" s="106">
        <v>3864516.85</v>
      </c>
      <c r="AQ48" s="106">
        <v>3284839.27</v>
      </c>
      <c r="AR48" s="185">
        <f t="shared" si="4"/>
        <v>0.28909835086440733</v>
      </c>
    </row>
    <row r="49" spans="1:44" s="72" customFormat="1" ht="48" customHeight="1" thickBot="1" x14ac:dyDescent="0.35">
      <c r="A49" s="145" t="s">
        <v>179</v>
      </c>
      <c r="B49" s="119">
        <f>SUM(B50:B53)</f>
        <v>466478341.0970757</v>
      </c>
      <c r="C49" s="126">
        <v>502</v>
      </c>
      <c r="D49" s="127">
        <v>686599993.03999996</v>
      </c>
      <c r="E49" s="127">
        <v>514996441.64999998</v>
      </c>
      <c r="F49" s="173">
        <f>D49/B49</f>
        <v>1.471879683470912</v>
      </c>
      <c r="G49" s="217">
        <v>333</v>
      </c>
      <c r="H49" s="218">
        <v>467641465.08000004</v>
      </c>
      <c r="I49" s="218">
        <v>350777546.00999999</v>
      </c>
      <c r="J49" s="216">
        <v>0.99452465348112173</v>
      </c>
      <c r="K49" s="217">
        <v>164</v>
      </c>
      <c r="L49" s="218">
        <v>209895890.11999997</v>
      </c>
      <c r="M49" s="218">
        <v>157421917.26999998</v>
      </c>
      <c r="N49" s="217">
        <v>289</v>
      </c>
      <c r="O49" s="218">
        <v>330993190.29000002</v>
      </c>
      <c r="P49" s="218">
        <v>248291330.86000001</v>
      </c>
      <c r="Q49" s="216">
        <f t="shared" si="7"/>
        <v>0.70955746736614134</v>
      </c>
      <c r="R49" s="217">
        <v>5</v>
      </c>
      <c r="S49" s="218">
        <v>3871413.9399999995</v>
      </c>
      <c r="T49" s="218">
        <v>2903560.45</v>
      </c>
      <c r="U49" s="217">
        <v>34</v>
      </c>
      <c r="V49" s="218">
        <v>7062344.5599999996</v>
      </c>
      <c r="W49" s="218">
        <v>5296758.43</v>
      </c>
      <c r="X49" s="217">
        <v>284</v>
      </c>
      <c r="Y49" s="218">
        <v>320059431.79000002</v>
      </c>
      <c r="Z49" s="127">
        <v>240091011.98000002</v>
      </c>
      <c r="AA49" s="173">
        <f t="shared" si="1"/>
        <v>0.68611852596902156</v>
      </c>
      <c r="AB49" s="126">
        <v>132</v>
      </c>
      <c r="AC49" s="126">
        <v>196</v>
      </c>
      <c r="AD49" s="127">
        <v>163023189.16</v>
      </c>
      <c r="AE49" s="127">
        <v>122267391.27000001</v>
      </c>
      <c r="AF49" s="173">
        <f t="shared" si="2"/>
        <v>0.34947643823419089</v>
      </c>
      <c r="AG49" s="126">
        <v>3</v>
      </c>
      <c r="AH49" s="127">
        <v>294811.88</v>
      </c>
      <c r="AI49" s="126">
        <v>258</v>
      </c>
      <c r="AJ49" s="127">
        <v>259612626.63999999</v>
      </c>
      <c r="AK49" s="127">
        <v>194755907.97</v>
      </c>
      <c r="AL49" s="127">
        <v>91864157.399999991</v>
      </c>
      <c r="AM49" s="127">
        <v>68898117.930000007</v>
      </c>
      <c r="AN49" s="173">
        <f t="shared" si="3"/>
        <v>0.55653736469186621</v>
      </c>
      <c r="AO49" s="126">
        <v>244</v>
      </c>
      <c r="AP49" s="127">
        <v>219047447.97</v>
      </c>
      <c r="AQ49" s="127">
        <v>164332023.94999999</v>
      </c>
      <c r="AR49" s="173">
        <f t="shared" si="4"/>
        <v>0.46957688851070473</v>
      </c>
    </row>
    <row r="50" spans="1:44" x14ac:dyDescent="0.3">
      <c r="A50" s="146" t="s">
        <v>54</v>
      </c>
      <c r="B50" s="154">
        <v>98364668.073730662</v>
      </c>
      <c r="C50" s="120">
        <v>60</v>
      </c>
      <c r="D50" s="121">
        <v>123604243.53</v>
      </c>
      <c r="E50" s="135">
        <v>92703182.520000011</v>
      </c>
      <c r="F50" s="185">
        <f t="shared" si="0"/>
        <v>1.256591883554679</v>
      </c>
      <c r="G50" s="136">
        <v>57</v>
      </c>
      <c r="H50" s="135">
        <v>123348619.70999999</v>
      </c>
      <c r="I50" s="135">
        <v>92511464.659999996</v>
      </c>
      <c r="J50" s="185">
        <v>1.2564824556376899</v>
      </c>
      <c r="K50" s="136">
        <v>2</v>
      </c>
      <c r="L50" s="135">
        <v>85531</v>
      </c>
      <c r="M50" s="137">
        <v>64148.25</v>
      </c>
      <c r="N50" s="136">
        <v>45</v>
      </c>
      <c r="O50" s="135">
        <v>55551755.430000007</v>
      </c>
      <c r="P50" s="135">
        <v>41663816.450000003</v>
      </c>
      <c r="Q50" s="185">
        <f t="shared" si="7"/>
        <v>0.56475314274796706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1660321.4700000002</v>
      </c>
      <c r="X50" s="123">
        <v>44</v>
      </c>
      <c r="Y50" s="121">
        <v>53303294.670000002</v>
      </c>
      <c r="Z50" s="121">
        <v>39977470.880000003</v>
      </c>
      <c r="AA50" s="172">
        <f t="shared" si="1"/>
        <v>0.54189472413047479</v>
      </c>
      <c r="AB50" s="136">
        <v>43</v>
      </c>
      <c r="AC50" s="138">
        <v>53</v>
      </c>
      <c r="AD50" s="135">
        <v>51342722.620000005</v>
      </c>
      <c r="AE50" s="135">
        <v>38507041.780000001</v>
      </c>
      <c r="AF50" s="172">
        <f t="shared" si="2"/>
        <v>0.52196305467645476</v>
      </c>
      <c r="AG50" s="125">
        <v>1</v>
      </c>
      <c r="AH50" s="124">
        <v>32938.699999999997</v>
      </c>
      <c r="AI50" s="123">
        <v>35</v>
      </c>
      <c r="AJ50" s="135">
        <v>44773672.369999997</v>
      </c>
      <c r="AK50" s="135">
        <v>33580254.140000001</v>
      </c>
      <c r="AL50" s="121">
        <v>20090828.18</v>
      </c>
      <c r="AM50" s="121">
        <v>15068121.130000001</v>
      </c>
      <c r="AN50" s="172">
        <f t="shared" si="3"/>
        <v>0.45518043467029484</v>
      </c>
      <c r="AO50" s="123">
        <v>30</v>
      </c>
      <c r="AP50" s="135">
        <v>36811163.109999999</v>
      </c>
      <c r="AQ50" s="135">
        <v>27608372.210000001</v>
      </c>
      <c r="AR50" s="172">
        <f t="shared" si="4"/>
        <v>0.37423155926686663</v>
      </c>
    </row>
    <row r="51" spans="1:44" x14ac:dyDescent="0.3">
      <c r="A51" s="147" t="s">
        <v>55</v>
      </c>
      <c r="B51" s="155">
        <v>11866660.589017002</v>
      </c>
      <c r="C51" s="66">
        <v>2</v>
      </c>
      <c r="D51" s="67">
        <v>185791.93</v>
      </c>
      <c r="E51" s="101">
        <v>185791.93</v>
      </c>
      <c r="F51" s="185">
        <f t="shared" si="0"/>
        <v>1.565663133333035E-2</v>
      </c>
      <c r="G51" s="102">
        <v>2</v>
      </c>
      <c r="H51" s="101">
        <v>185791.93</v>
      </c>
      <c r="I51" s="101">
        <v>185791.93</v>
      </c>
      <c r="J51" s="185">
        <v>1.5703995935729593E-2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7"/>
        <v>1.5653530208146568E-2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f t="shared" si="1"/>
        <v>1.5653530208146568E-2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2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3"/>
        <v>1.5653530208146568E-2</v>
      </c>
      <c r="AO51" s="69">
        <v>2</v>
      </c>
      <c r="AP51" s="101">
        <v>185755.13</v>
      </c>
      <c r="AQ51" s="101">
        <v>185755.13</v>
      </c>
      <c r="AR51" s="172">
        <f t="shared" si="4"/>
        <v>1.5653530208146568E-2</v>
      </c>
    </row>
    <row r="52" spans="1:44" x14ac:dyDescent="0.3">
      <c r="A52" s="147" t="s">
        <v>56</v>
      </c>
      <c r="B52" s="155">
        <v>84904581.333737329</v>
      </c>
      <c r="C52" s="66">
        <v>48</v>
      </c>
      <c r="D52" s="67">
        <v>95129309.830000013</v>
      </c>
      <c r="E52" s="101">
        <v>71346982.269999996</v>
      </c>
      <c r="F52" s="185">
        <f t="shared" si="0"/>
        <v>1.120426110530738</v>
      </c>
      <c r="G52" s="102">
        <v>33</v>
      </c>
      <c r="H52" s="101">
        <v>84665099</v>
      </c>
      <c r="I52" s="101">
        <v>63498824.150000006</v>
      </c>
      <c r="J52" s="185">
        <v>0.94104601268773924</v>
      </c>
      <c r="K52" s="102">
        <v>14</v>
      </c>
      <c r="L52" s="101">
        <v>10434210.83</v>
      </c>
      <c r="M52" s="103">
        <v>7825658.120000001</v>
      </c>
      <c r="N52" s="102">
        <v>27</v>
      </c>
      <c r="O52" s="101">
        <v>76200703.870000005</v>
      </c>
      <c r="P52" s="101">
        <v>57150527.82</v>
      </c>
      <c r="Q52" s="185">
        <f t="shared" si="7"/>
        <v>0.89748636260834147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26</v>
      </c>
      <c r="Y52" s="67">
        <v>75720844.120000005</v>
      </c>
      <c r="Z52" s="67">
        <v>56790633.010000005</v>
      </c>
      <c r="AA52" s="172">
        <f t="shared" si="1"/>
        <v>0.89183460928170066</v>
      </c>
      <c r="AB52" s="102">
        <v>21</v>
      </c>
      <c r="AC52" s="70">
        <v>34</v>
      </c>
      <c r="AD52" s="67">
        <v>40542645.299999997</v>
      </c>
      <c r="AE52" s="121">
        <v>30406983.850000001</v>
      </c>
      <c r="AF52" s="172">
        <f t="shared" si="2"/>
        <v>0.47750833539403065</v>
      </c>
      <c r="AG52" s="70">
        <v>0</v>
      </c>
      <c r="AH52" s="68">
        <v>0</v>
      </c>
      <c r="AI52" s="102">
        <v>23</v>
      </c>
      <c r="AJ52" s="101">
        <v>57759381.939999998</v>
      </c>
      <c r="AK52" s="101">
        <v>43319536.350000001</v>
      </c>
      <c r="AL52" s="67">
        <v>55890370.420000002</v>
      </c>
      <c r="AM52" s="67">
        <v>41917777.759999998</v>
      </c>
      <c r="AN52" s="172">
        <f t="shared" si="3"/>
        <v>0.68028581064387128</v>
      </c>
      <c r="AO52" s="69">
        <v>18</v>
      </c>
      <c r="AP52" s="101">
        <v>32089771.369999997</v>
      </c>
      <c r="AQ52" s="101">
        <v>24067328.409999996</v>
      </c>
      <c r="AR52" s="172">
        <f t="shared" si="4"/>
        <v>0.37795099941502142</v>
      </c>
    </row>
    <row r="53" spans="1:44" ht="27.5" thickBot="1" x14ac:dyDescent="0.35">
      <c r="A53" s="149" t="s">
        <v>57</v>
      </c>
      <c r="B53" s="157">
        <v>271342431.10059071</v>
      </c>
      <c r="C53" s="87">
        <v>392</v>
      </c>
      <c r="D53" s="83">
        <v>467680647.75</v>
      </c>
      <c r="E53" s="106">
        <v>350760484.93000001</v>
      </c>
      <c r="F53" s="185">
        <f t="shared" si="0"/>
        <v>1.7235809595021421</v>
      </c>
      <c r="G53" s="107">
        <v>241</v>
      </c>
      <c r="H53" s="106">
        <v>259441954.43999997</v>
      </c>
      <c r="I53" s="106">
        <v>194581465.26999995</v>
      </c>
      <c r="J53" s="185">
        <v>0.95908017455107664</v>
      </c>
      <c r="K53" s="107">
        <v>148</v>
      </c>
      <c r="L53" s="106">
        <v>199376148.28999996</v>
      </c>
      <c r="M53" s="108">
        <v>149532110.89999998</v>
      </c>
      <c r="N53" s="107">
        <v>215</v>
      </c>
      <c r="O53" s="106">
        <v>199054975.85999998</v>
      </c>
      <c r="P53" s="106">
        <v>149291231.46000001</v>
      </c>
      <c r="Q53" s="185">
        <f t="shared" si="7"/>
        <v>0.73359324987475816</v>
      </c>
      <c r="R53" s="107">
        <v>3</v>
      </c>
      <c r="S53" s="106">
        <v>3806715.1399999997</v>
      </c>
      <c r="T53" s="108">
        <v>2855036.35</v>
      </c>
      <c r="U53" s="107">
        <v>22</v>
      </c>
      <c r="V53" s="106">
        <v>4398722.8499999996</v>
      </c>
      <c r="W53" s="108">
        <v>3299042.15</v>
      </c>
      <c r="X53" s="85">
        <v>212</v>
      </c>
      <c r="Y53" s="83">
        <v>190849537.87</v>
      </c>
      <c r="Z53" s="83">
        <v>143137152.96000001</v>
      </c>
      <c r="AA53" s="172">
        <f t="shared" si="1"/>
        <v>0.70335309186954698</v>
      </c>
      <c r="AB53" s="107">
        <v>68</v>
      </c>
      <c r="AC53" s="86">
        <v>109</v>
      </c>
      <c r="AD53" s="83">
        <v>71137821.239999995</v>
      </c>
      <c r="AE53" s="121">
        <v>53353365.640000001</v>
      </c>
      <c r="AF53" s="172">
        <f t="shared" si="2"/>
        <v>0.26216991183965671</v>
      </c>
      <c r="AG53" s="86">
        <v>2</v>
      </c>
      <c r="AH53" s="88">
        <v>261873.18</v>
      </c>
      <c r="AI53" s="107">
        <v>198</v>
      </c>
      <c r="AJ53" s="106">
        <v>156893817.19999999</v>
      </c>
      <c r="AK53" s="106">
        <v>117670362.34999999</v>
      </c>
      <c r="AL53" s="83">
        <v>15882958.800000001</v>
      </c>
      <c r="AM53" s="83">
        <v>11912219.039999999</v>
      </c>
      <c r="AN53" s="172">
        <f t="shared" si="3"/>
        <v>0.57821335411355956</v>
      </c>
      <c r="AO53" s="85">
        <v>194</v>
      </c>
      <c r="AP53" s="106">
        <v>149960758.35999998</v>
      </c>
      <c r="AQ53" s="106">
        <v>112470568.2</v>
      </c>
      <c r="AR53" s="172">
        <f t="shared" si="4"/>
        <v>0.55266239692680896</v>
      </c>
    </row>
    <row r="54" spans="1:44" s="72" customFormat="1" ht="27.5" thickBot="1" x14ac:dyDescent="0.35">
      <c r="A54" s="145" t="s">
        <v>180</v>
      </c>
      <c r="B54" s="119">
        <f>SUM(B55:B57)</f>
        <v>1230379.0708000001</v>
      </c>
      <c r="C54" s="126">
        <v>10</v>
      </c>
      <c r="D54" s="218">
        <v>3660935.08</v>
      </c>
      <c r="E54" s="218">
        <v>2745701.3000000003</v>
      </c>
      <c r="F54" s="216">
        <f t="shared" si="0"/>
        <v>2.9754529858994085</v>
      </c>
      <c r="G54" s="217">
        <v>1</v>
      </c>
      <c r="H54" s="218">
        <v>1129660.8400000001</v>
      </c>
      <c r="I54" s="218">
        <v>847245.63</v>
      </c>
      <c r="J54" s="216">
        <v>0.92096236158388523</v>
      </c>
      <c r="K54" s="217">
        <v>9</v>
      </c>
      <c r="L54" s="218">
        <v>2531274.2400000002</v>
      </c>
      <c r="M54" s="218">
        <v>1898455.67</v>
      </c>
      <c r="N54" s="217">
        <v>1</v>
      </c>
      <c r="O54" s="218">
        <v>1127820.8400000001</v>
      </c>
      <c r="P54" s="218">
        <v>845865.63</v>
      </c>
      <c r="Q54" s="216">
        <f t="shared" si="7"/>
        <v>0.91664501352959782</v>
      </c>
      <c r="R54" s="217">
        <v>0</v>
      </c>
      <c r="S54" s="218">
        <v>0</v>
      </c>
      <c r="T54" s="218">
        <v>0</v>
      </c>
      <c r="U54" s="217">
        <v>0</v>
      </c>
      <c r="V54" s="218">
        <v>0</v>
      </c>
      <c r="W54" s="218">
        <v>0</v>
      </c>
      <c r="X54" s="126">
        <v>1</v>
      </c>
      <c r="Y54" s="127">
        <v>1127820.8400000001</v>
      </c>
      <c r="Z54" s="127">
        <v>845865.63</v>
      </c>
      <c r="AA54" s="173">
        <f t="shared" si="1"/>
        <v>0.91664501352959782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2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3"/>
        <v>0</v>
      </c>
      <c r="AO54" s="126">
        <v>0</v>
      </c>
      <c r="AP54" s="127">
        <v>0</v>
      </c>
      <c r="AQ54" s="127">
        <v>0</v>
      </c>
      <c r="AR54" s="173">
        <f t="shared" si="4"/>
        <v>0</v>
      </c>
    </row>
    <row r="55" spans="1:44" x14ac:dyDescent="0.3">
      <c r="A55" s="146" t="s">
        <v>59</v>
      </c>
      <c r="B55" s="154">
        <v>1230379.0708000001</v>
      </c>
      <c r="C55" s="120">
        <v>4</v>
      </c>
      <c r="D55" s="121">
        <v>3030195.58</v>
      </c>
      <c r="E55" s="121">
        <v>2272646.6800000002</v>
      </c>
      <c r="F55" s="172">
        <f t="shared" si="0"/>
        <v>2.4628146332412402</v>
      </c>
      <c r="G55" s="136">
        <v>1</v>
      </c>
      <c r="H55" s="135">
        <v>1129660.8400000001</v>
      </c>
      <c r="I55" s="135">
        <v>847245.63</v>
      </c>
      <c r="J55" s="185">
        <v>0.92096236158388523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7"/>
        <v>0.91664501352959782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f t="shared" si="1"/>
        <v>0.91664501352959782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2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3"/>
        <v>0</v>
      </c>
      <c r="AO55" s="123">
        <v>0</v>
      </c>
      <c r="AP55" s="121">
        <v>0</v>
      </c>
      <c r="AQ55" s="121">
        <v>0</v>
      </c>
      <c r="AR55" s="172">
        <f t="shared" si="4"/>
        <v>0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85" t="s">
        <v>223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>
        <v>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85" t="s">
        <v>223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>
        <v>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192160763.96821868</v>
      </c>
      <c r="C58" s="126">
        <v>191</v>
      </c>
      <c r="D58" s="127">
        <v>176006550.31999999</v>
      </c>
      <c r="E58" s="127">
        <v>132004912.14</v>
      </c>
      <c r="F58" s="173">
        <f t="shared" si="0"/>
        <v>0.91593386019796208</v>
      </c>
      <c r="G58" s="217">
        <v>191</v>
      </c>
      <c r="H58" s="218">
        <v>176006550.32000002</v>
      </c>
      <c r="I58" s="218">
        <v>132004912.14000003</v>
      </c>
      <c r="J58" s="216">
        <v>0.91203667435251234</v>
      </c>
      <c r="K58" s="217">
        <v>3</v>
      </c>
      <c r="L58" s="218">
        <v>945151.09999999986</v>
      </c>
      <c r="M58" s="218">
        <v>708863.32000000007</v>
      </c>
      <c r="N58" s="217">
        <v>180</v>
      </c>
      <c r="O58" s="218">
        <v>171951738.09999999</v>
      </c>
      <c r="P58" s="218">
        <v>128963802.98000006</v>
      </c>
      <c r="Q58" s="216">
        <f t="shared" si="7"/>
        <v>0.89483271480144067</v>
      </c>
      <c r="R58" s="217">
        <v>0</v>
      </c>
      <c r="S58" s="218">
        <v>0</v>
      </c>
      <c r="T58" s="218">
        <v>0</v>
      </c>
      <c r="U58" s="217">
        <v>12</v>
      </c>
      <c r="V58" s="218">
        <v>986223.47</v>
      </c>
      <c r="W58" s="218">
        <v>739667.6</v>
      </c>
      <c r="X58" s="217">
        <v>180</v>
      </c>
      <c r="Y58" s="218">
        <v>170965514.63</v>
      </c>
      <c r="Z58" s="127">
        <v>128224135.38000007</v>
      </c>
      <c r="AA58" s="173">
        <f t="shared" si="1"/>
        <v>0.88970043155259226</v>
      </c>
      <c r="AB58" s="126">
        <v>175</v>
      </c>
      <c r="AC58" s="126">
        <v>251</v>
      </c>
      <c r="AD58" s="127">
        <v>165419756.75</v>
      </c>
      <c r="AE58" s="127">
        <v>124064816.66</v>
      </c>
      <c r="AF58" s="173">
        <f t="shared" si="2"/>
        <v>0.8608404407538609</v>
      </c>
      <c r="AG58" s="126">
        <v>0</v>
      </c>
      <c r="AH58" s="126">
        <v>0</v>
      </c>
      <c r="AI58" s="126">
        <v>163</v>
      </c>
      <c r="AJ58" s="127">
        <v>153426827.63</v>
      </c>
      <c r="AK58" s="127">
        <v>115070119.78</v>
      </c>
      <c r="AL58" s="126">
        <v>0</v>
      </c>
      <c r="AM58" s="126">
        <v>0</v>
      </c>
      <c r="AN58" s="173">
        <f t="shared" si="3"/>
        <v>0.79842952568285552</v>
      </c>
      <c r="AO58" s="126">
        <v>163</v>
      </c>
      <c r="AP58" s="127">
        <v>153426827.63</v>
      </c>
      <c r="AQ58" s="127">
        <v>115070119.78</v>
      </c>
      <c r="AR58" s="173">
        <f t="shared" si="4"/>
        <v>0.79842952568285552</v>
      </c>
    </row>
    <row r="59" spans="1:44" ht="14" thickBot="1" x14ac:dyDescent="0.35">
      <c r="A59" s="153" t="s">
        <v>62</v>
      </c>
      <c r="B59" s="158">
        <v>192160763.96821868</v>
      </c>
      <c r="C59" s="140">
        <v>191</v>
      </c>
      <c r="D59" s="141">
        <v>176006550.31999999</v>
      </c>
      <c r="E59" s="188">
        <v>132004912.14</v>
      </c>
      <c r="F59" s="185">
        <f t="shared" si="0"/>
        <v>0.91593386019796208</v>
      </c>
      <c r="G59" s="225">
        <v>191</v>
      </c>
      <c r="H59" s="188">
        <v>176006550.32000002</v>
      </c>
      <c r="I59" s="188">
        <v>132004912.14000003</v>
      </c>
      <c r="J59" s="185">
        <v>0.91203667435251234</v>
      </c>
      <c r="K59" s="225">
        <v>3</v>
      </c>
      <c r="L59" s="188">
        <v>945151.09999999986</v>
      </c>
      <c r="M59" s="226">
        <v>708863.32000000007</v>
      </c>
      <c r="N59" s="225">
        <v>180</v>
      </c>
      <c r="O59" s="188">
        <v>171951738.09999999</v>
      </c>
      <c r="P59" s="188">
        <v>128963802.98000006</v>
      </c>
      <c r="Q59" s="185">
        <f t="shared" si="7"/>
        <v>0.89483271480144067</v>
      </c>
      <c r="R59" s="225">
        <v>0</v>
      </c>
      <c r="S59" s="188">
        <v>0</v>
      </c>
      <c r="T59" s="226">
        <v>0</v>
      </c>
      <c r="U59" s="225">
        <v>12</v>
      </c>
      <c r="V59" s="188">
        <v>986223.47</v>
      </c>
      <c r="W59" s="226">
        <v>739667.6</v>
      </c>
      <c r="X59" s="142">
        <v>180</v>
      </c>
      <c r="Y59" s="141">
        <v>170965514.63</v>
      </c>
      <c r="Z59" s="141">
        <v>128224135.38000007</v>
      </c>
      <c r="AA59" s="172">
        <f t="shared" si="1"/>
        <v>0.88970043155259226</v>
      </c>
      <c r="AB59" s="142">
        <v>175</v>
      </c>
      <c r="AC59" s="144">
        <v>251</v>
      </c>
      <c r="AD59" s="141">
        <v>165419756.75</v>
      </c>
      <c r="AE59" s="141">
        <v>124064816.66</v>
      </c>
      <c r="AF59" s="172">
        <f t="shared" si="2"/>
        <v>0.8608404407538609</v>
      </c>
      <c r="AG59" s="144">
        <v>0</v>
      </c>
      <c r="AH59" s="143">
        <v>0</v>
      </c>
      <c r="AI59" s="142">
        <v>163</v>
      </c>
      <c r="AJ59" s="188">
        <v>153426827.63</v>
      </c>
      <c r="AK59" s="188">
        <v>115070119.78</v>
      </c>
      <c r="AL59" s="141">
        <v>0</v>
      </c>
      <c r="AM59" s="141">
        <v>0</v>
      </c>
      <c r="AN59" s="172">
        <f t="shared" si="3"/>
        <v>0.79842952568285552</v>
      </c>
      <c r="AO59" s="142">
        <v>163</v>
      </c>
      <c r="AP59" s="141">
        <v>153426827.63</v>
      </c>
      <c r="AQ59" s="141">
        <v>115070119.78</v>
      </c>
      <c r="AR59" s="172">
        <f t="shared" si="4"/>
        <v>0.79842952568285552</v>
      </c>
    </row>
    <row r="60" spans="1:44" ht="18" thickBot="1" x14ac:dyDescent="0.35">
      <c r="A60" s="237" t="s">
        <v>63</v>
      </c>
      <c r="B60" s="238">
        <f>SUM(B6+B28+B40+B45+B49+B54+B58)</f>
        <v>3256566804.3409004</v>
      </c>
      <c r="C60" s="231">
        <f>C58+C54+C49+C45+C40+C28+C6</f>
        <v>15192</v>
      </c>
      <c r="D60" s="232">
        <f t="shared" ref="D60:AQ60" si="12">D58+D54+D49+D45+D40+D28+D6</f>
        <v>4863230314.7699995</v>
      </c>
      <c r="E60" s="232">
        <f t="shared" si="12"/>
        <v>3657351393.7600002</v>
      </c>
      <c r="F60" s="233">
        <f>D60/B60</f>
        <v>1.4933611398014215</v>
      </c>
      <c r="G60" s="234">
        <f t="shared" si="12"/>
        <v>13140</v>
      </c>
      <c r="H60" s="235">
        <f t="shared" si="12"/>
        <v>3265445367.0700002</v>
      </c>
      <c r="I60" s="235">
        <f t="shared" si="12"/>
        <v>2458247675.8800001</v>
      </c>
      <c r="J60" s="236">
        <f>H60/B60</f>
        <v>1.0027263567009481</v>
      </c>
      <c r="K60" s="234">
        <f t="shared" si="12"/>
        <v>2680</v>
      </c>
      <c r="L60" s="235">
        <f t="shared" si="12"/>
        <v>1316279766.3400002</v>
      </c>
      <c r="M60" s="235">
        <f t="shared" si="12"/>
        <v>999918777.74000001</v>
      </c>
      <c r="N60" s="234">
        <f t="shared" si="12"/>
        <v>11443</v>
      </c>
      <c r="O60" s="235">
        <f t="shared" si="12"/>
        <v>2998835288.7600002</v>
      </c>
      <c r="P60" s="235">
        <f t="shared" si="12"/>
        <v>2242582484.1900001</v>
      </c>
      <c r="Q60" s="236">
        <f>O60/B60</f>
        <v>0.92085790617365737</v>
      </c>
      <c r="R60" s="234">
        <f t="shared" si="12"/>
        <v>410</v>
      </c>
      <c r="S60" s="235">
        <f t="shared" si="12"/>
        <v>290698744.86999995</v>
      </c>
      <c r="T60" s="235">
        <f t="shared" si="12"/>
        <v>220812994.02000004</v>
      </c>
      <c r="U60" s="234">
        <f t="shared" si="12"/>
        <v>674</v>
      </c>
      <c r="V60" s="235">
        <f t="shared" si="12"/>
        <v>22787620.600000001</v>
      </c>
      <c r="W60" s="235">
        <f t="shared" si="12"/>
        <v>17801863.449999999</v>
      </c>
      <c r="X60" s="234">
        <f t="shared" si="12"/>
        <v>11033</v>
      </c>
      <c r="Y60" s="235">
        <f t="shared" si="12"/>
        <v>2685348923.2899995</v>
      </c>
      <c r="Z60" s="232">
        <f t="shared" si="12"/>
        <v>2003967626.7200003</v>
      </c>
      <c r="AA60" s="233">
        <f>Y60/B60</f>
        <v>0.82459506732996057</v>
      </c>
      <c r="AB60" s="231">
        <f t="shared" si="12"/>
        <v>8374</v>
      </c>
      <c r="AC60" s="231">
        <f t="shared" si="12"/>
        <v>9112</v>
      </c>
      <c r="AD60" s="232">
        <f t="shared" si="12"/>
        <v>1710560135.25</v>
      </c>
      <c r="AE60" s="232">
        <f t="shared" si="12"/>
        <v>1269594458.24</v>
      </c>
      <c r="AF60" s="233">
        <f>AD60/B60</f>
        <v>0.52526486880904066</v>
      </c>
      <c r="AG60" s="231">
        <f t="shared" si="12"/>
        <v>99</v>
      </c>
      <c r="AH60" s="231">
        <f t="shared" si="12"/>
        <v>17509531.649999999</v>
      </c>
      <c r="AI60" s="231">
        <f t="shared" si="12"/>
        <v>10434</v>
      </c>
      <c r="AJ60" s="232">
        <f t="shared" si="12"/>
        <v>2183549448.6399999</v>
      </c>
      <c r="AK60" s="232">
        <f t="shared" si="12"/>
        <v>1624770196.5700002</v>
      </c>
      <c r="AL60" s="232">
        <f t="shared" si="12"/>
        <v>867190810.80999994</v>
      </c>
      <c r="AM60" s="232">
        <f t="shared" si="12"/>
        <v>668221113.16999996</v>
      </c>
      <c r="AN60" s="233">
        <f>AJ60/B60</f>
        <v>0.67050657328122287</v>
      </c>
      <c r="AO60" s="231">
        <f t="shared" si="12"/>
        <v>9753</v>
      </c>
      <c r="AP60" s="232">
        <f t="shared" si="12"/>
        <v>1879136525.55</v>
      </c>
      <c r="AQ60" s="232">
        <f t="shared" si="12"/>
        <v>1389885657.1999998</v>
      </c>
      <c r="AR60" s="233">
        <f>AP60/B60</f>
        <v>0.57702993319380724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9"/>
      <c r="AK61" s="189"/>
      <c r="AL61" s="189"/>
      <c r="AM61" s="189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6"/>
    </row>
    <row r="63" spans="1:44" ht="12" customHeight="1" x14ac:dyDescent="0.3">
      <c r="A63" s="55" t="s">
        <v>225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226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6"/>
      <c r="AP64" s="195"/>
    </row>
    <row r="65" spans="1:44" ht="12.75" customHeight="1" x14ac:dyDescent="0.3">
      <c r="A65" s="55" t="s">
        <v>227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</row>
    <row r="74" spans="1:44" x14ac:dyDescent="0.3">
      <c r="B74" s="73"/>
      <c r="X74" s="74"/>
      <c r="Y74" s="75"/>
      <c r="Z74" s="75"/>
    </row>
    <row r="75" spans="1:44" x14ac:dyDescent="0.3">
      <c r="B75" s="73"/>
      <c r="X75" s="74"/>
      <c r="Y75" s="75"/>
      <c r="Z75" s="75"/>
    </row>
    <row r="76" spans="1:44" x14ac:dyDescent="0.3">
      <c r="B76" s="73"/>
      <c r="X76" s="74"/>
      <c r="Y76" s="75"/>
      <c r="Z76" s="75"/>
    </row>
    <row r="77" spans="1:44" x14ac:dyDescent="0.3">
      <c r="B77" s="73"/>
      <c r="X77" s="74"/>
      <c r="Y77" s="75"/>
      <c r="Z77" s="75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13" zoomScale="90" zoomScaleNormal="90" workbookViewId="0">
      <selection activeCell="D27" sqref="D27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3" t="s">
        <v>64</v>
      </c>
      <c r="B1" s="263" t="s">
        <v>65</v>
      </c>
      <c r="C1" s="263"/>
      <c r="D1" s="263" t="s">
        <v>196</v>
      </c>
      <c r="E1" s="263" t="s">
        <v>66</v>
      </c>
      <c r="F1" s="267" t="s">
        <v>67</v>
      </c>
      <c r="G1" s="268"/>
      <c r="H1" s="269"/>
      <c r="I1" s="270" t="s">
        <v>197</v>
      </c>
      <c r="J1" s="271"/>
      <c r="K1" s="272"/>
      <c r="L1" s="257" t="s">
        <v>198</v>
      </c>
      <c r="M1" s="258"/>
      <c r="N1" s="259"/>
      <c r="O1" s="260" t="s">
        <v>68</v>
      </c>
    </row>
    <row r="2" spans="1:15" ht="30.75" customHeight="1" thickBot="1" x14ac:dyDescent="0.3">
      <c r="A2" s="264"/>
      <c r="B2" s="265"/>
      <c r="C2" s="264"/>
      <c r="D2" s="266"/>
      <c r="E2" s="264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1"/>
    </row>
    <row r="3" spans="1:15" x14ac:dyDescent="0.25">
      <c r="A3" s="14" t="s">
        <v>72</v>
      </c>
      <c r="B3" s="15" t="s">
        <v>73</v>
      </c>
      <c r="C3" s="1" t="s">
        <v>74</v>
      </c>
      <c r="D3" s="202">
        <v>1974320</v>
      </c>
      <c r="E3" s="202">
        <v>1480740</v>
      </c>
      <c r="F3" s="202">
        <f>'Dane - 31 sierpnia 2022 r'!Z7</f>
        <v>6135577.9800000004</v>
      </c>
      <c r="G3" s="202">
        <f>F3/'Dane - 31 sierpnia 2022 r'!$B$3</f>
        <v>1296531.9147137755</v>
      </c>
      <c r="H3" s="203">
        <f>G3/E3</f>
        <v>0.87559727886987282</v>
      </c>
      <c r="I3" s="202">
        <f>'Dane - 31 sierpnia 2022 r'!AK7</f>
        <v>6146181.6299999999</v>
      </c>
      <c r="J3" s="202">
        <f>I3/'Dane - 31 sierpnia 2022 r'!$B$3</f>
        <v>1298772.6116264816</v>
      </c>
      <c r="K3" s="203">
        <f>J3/E3</f>
        <v>0.87711050665645662</v>
      </c>
      <c r="L3" s="202">
        <f>'Dane - 31 sierpnia 2022 r'!AQ7</f>
        <v>527923.47</v>
      </c>
      <c r="M3" s="202">
        <f>L3/'Dane - 31 sierpnia 2022 r'!$B$3</f>
        <v>111557.48156287639</v>
      </c>
      <c r="N3" s="203">
        <f>M3/E3</f>
        <v>7.533900722805921E-2</v>
      </c>
      <c r="O3" s="204">
        <f>'Dane - 31 sierpnia 2022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5">
        <v>4274000</v>
      </c>
      <c r="E4" s="205">
        <v>3205500</v>
      </c>
      <c r="F4" s="205">
        <f>'Dane - 31 sierpnia 2022 r'!Z8</f>
        <v>11843063.560000001</v>
      </c>
      <c r="G4" s="205">
        <f>F4/'Dane - 31 sierpnia 2022 r'!$B$3</f>
        <v>2502602.024385605</v>
      </c>
      <c r="H4" s="206">
        <f t="shared" ref="H4:H56" si="0">G4/E4</f>
        <v>0.78072126794122754</v>
      </c>
      <c r="I4" s="205">
        <f>'Dane - 31 sierpnia 2022 r'!AK8</f>
        <v>12064724.140000001</v>
      </c>
      <c r="J4" s="205">
        <f>I4/'Dane - 31 sierpnia 2022 r'!$B$3</f>
        <v>2549441.9500031695</v>
      </c>
      <c r="K4" s="206">
        <f>J4/E4</f>
        <v>0.7953336296999437</v>
      </c>
      <c r="L4" s="205">
        <f>'Dane - 31 sierpnia 2022 r'!AQ8</f>
        <v>11256085.48</v>
      </c>
      <c r="M4" s="205">
        <f>L4/'Dane - 31 sierpnia 2022 r'!$B$3</f>
        <v>2378565.4924666653</v>
      </c>
      <c r="N4" s="206">
        <f t="shared" ref="N4:N56" si="1">M4/E4</f>
        <v>0.74202635859200294</v>
      </c>
      <c r="O4" s="207">
        <f>'Dane - 31 sierpnia 2022 r'!X8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05">
        <v>2350000</v>
      </c>
      <c r="E5" s="205">
        <v>1762500</v>
      </c>
      <c r="F5" s="205">
        <f>'Dane - 31 sierpnia 2022 r'!Z9</f>
        <v>3145888.14</v>
      </c>
      <c r="G5" s="205">
        <f>F5/'Dane - 31 sierpnia 2022 r'!$B$3</f>
        <v>664769.38063943537</v>
      </c>
      <c r="H5" s="206">
        <f t="shared" si="0"/>
        <v>0.37717411667485695</v>
      </c>
      <c r="I5" s="205">
        <f>'Dane - 31 sierpnia 2022 r'!AK9</f>
        <v>1813385.38</v>
      </c>
      <c r="J5" s="205">
        <f>I5/'Dane - 31 sierpnia 2022 r'!$B$3</f>
        <v>383193.2421866745</v>
      </c>
      <c r="K5" s="206">
        <f>J5/E5</f>
        <v>0.21741460549598554</v>
      </c>
      <c r="L5" s="205">
        <f>'Dane - 31 sierpnia 2022 r'!AQ9</f>
        <v>140547.53</v>
      </c>
      <c r="M5" s="205">
        <f>L5/'Dane - 31 sierpnia 2022 r'!$B$3</f>
        <v>29699.623861547236</v>
      </c>
      <c r="N5" s="206">
        <f t="shared" si="1"/>
        <v>1.6850850417899139E-2</v>
      </c>
      <c r="O5" s="207">
        <f>'Dane - 31 sierpnia 2022 r'!X9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113419787.97</v>
      </c>
      <c r="G6" s="40">
        <f t="shared" si="2"/>
        <v>23967159.303087294</v>
      </c>
      <c r="H6" s="41">
        <f t="shared" si="0"/>
        <v>0.82180067696310177</v>
      </c>
      <c r="I6" s="40">
        <f t="shared" si="2"/>
        <v>107820180.48</v>
      </c>
      <c r="J6" s="40">
        <f t="shared" si="2"/>
        <v>22783885.315808378</v>
      </c>
      <c r="K6" s="41">
        <f>J6/E6</f>
        <v>0.7812278518117548</v>
      </c>
      <c r="L6" s="40">
        <f t="shared" si="2"/>
        <v>103742100.38000001</v>
      </c>
      <c r="M6" s="40">
        <f t="shared" si="2"/>
        <v>21922130.968028229</v>
      </c>
      <c r="N6" s="41">
        <f t="shared" si="1"/>
        <v>0.75167948951208086</v>
      </c>
      <c r="O6" s="42">
        <f>SUM(O7:O9)</f>
        <v>46</v>
      </c>
    </row>
    <row r="7" spans="1:15" x14ac:dyDescent="0.25">
      <c r="A7" s="17" t="s">
        <v>72</v>
      </c>
      <c r="B7" s="18" t="s">
        <v>81</v>
      </c>
      <c r="C7" s="2" t="s">
        <v>82</v>
      </c>
      <c r="D7" s="205">
        <v>19050000</v>
      </c>
      <c r="E7" s="205">
        <v>14287500</v>
      </c>
      <c r="F7" s="205">
        <f>'Dane - 31 sierpnia 2022 r'!Z11</f>
        <v>62279533.090000004</v>
      </c>
      <c r="G7" s="205">
        <f>F7/'Dane - 31 sierpnia 2022 r'!$B$3</f>
        <v>13160520.907381188</v>
      </c>
      <c r="H7" s="206">
        <f t="shared" si="0"/>
        <v>0.92112132335126429</v>
      </c>
      <c r="I7" s="205">
        <f>'Dane - 31 sierpnia 2022 r'!AK11</f>
        <v>63866630.43</v>
      </c>
      <c r="J7" s="205">
        <f>I7/'Dane - 31 sierpnia 2022 r'!$B$3</f>
        <v>13495896.378082538</v>
      </c>
      <c r="K7" s="206">
        <f>J7/E7</f>
        <v>0.94459467213176118</v>
      </c>
      <c r="L7" s="205">
        <f>'Dane - 31 sierpnia 2022 r'!AQ11</f>
        <v>61790621.850000009</v>
      </c>
      <c r="M7" s="205">
        <f>L7/'Dane - 31 sierpnia 2022 r'!$B$3</f>
        <v>13057207.245948059</v>
      </c>
      <c r="N7" s="206">
        <f t="shared" si="1"/>
        <v>0.91389027093249764</v>
      </c>
      <c r="O7" s="207">
        <f>'Dane - 31 sierpnia 2022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5">
        <v>19515600</v>
      </c>
      <c r="E8" s="205">
        <v>14636700</v>
      </c>
      <c r="F8" s="205">
        <f>'Dane - 31 sierpnia 2022 r'!Z12</f>
        <v>50159314.749999993</v>
      </c>
      <c r="G8" s="205">
        <f>F8/'Dane - 31 sierpnia 2022 r'!$B$3</f>
        <v>10599352.270566108</v>
      </c>
      <c r="H8" s="206">
        <f t="shared" si="0"/>
        <v>0.72416270542991978</v>
      </c>
      <c r="I8" s="205">
        <f>'Dane - 31 sierpnia 2022 r'!AK12</f>
        <v>43009329.960000001</v>
      </c>
      <c r="J8" s="205">
        <f>I8/'Dane - 31 sierpnia 2022 r'!$B$3</f>
        <v>9088462.261479618</v>
      </c>
      <c r="K8" s="206">
        <f t="shared" ref="K8:K56" si="3">J8/E8</f>
        <v>0.62093656777003137</v>
      </c>
      <c r="L8" s="205">
        <f>'Dane - 31 sierpnia 2022 r'!AQ12</f>
        <v>41007258.439999998</v>
      </c>
      <c r="M8" s="205">
        <f>L8/'Dane - 31 sierpnia 2022 r'!$B$3</f>
        <v>8665397.045833949</v>
      </c>
      <c r="N8" s="206">
        <f t="shared" si="1"/>
        <v>0.59203215518757291</v>
      </c>
      <c r="O8" s="207">
        <f>'Dane - 31 sierpnia 2022 r'!X12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05">
        <v>320000</v>
      </c>
      <c r="E9" s="205">
        <v>240000</v>
      </c>
      <c r="F9" s="205">
        <f>'Dane - 31 sierpnia 2022 r'!Z13</f>
        <v>980940.13</v>
      </c>
      <c r="G9" s="205">
        <f>F9/'Dane - 31 sierpnia 2022 r'!$B$3</f>
        <v>207286.12513999533</v>
      </c>
      <c r="H9" s="206">
        <f t="shared" si="0"/>
        <v>0.86369218808331394</v>
      </c>
      <c r="I9" s="205">
        <f>'Dane - 31 sierpnia 2022 r'!AK13</f>
        <v>944220.09</v>
      </c>
      <c r="J9" s="205">
        <f>I9/'Dane - 31 sierpnia 2022 r'!$B$3</f>
        <v>199526.67624622275</v>
      </c>
      <c r="K9" s="206">
        <f t="shared" si="3"/>
        <v>0.83136115102592811</v>
      </c>
      <c r="L9" s="205">
        <f>'Dane - 31 sierpnia 2022 r'!AQ13</f>
        <v>944220.09</v>
      </c>
      <c r="M9" s="205">
        <f>L9/'Dane - 31 sierpnia 2022 r'!$B$3</f>
        <v>199526.67624622275</v>
      </c>
      <c r="N9" s="206">
        <f t="shared" si="1"/>
        <v>0.83136115102592811</v>
      </c>
      <c r="O9" s="207">
        <f>'Dane - 31 sierpnia 2022 r'!X13</f>
        <v>18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5">
        <v>5920000</v>
      </c>
      <c r="E10" s="205">
        <v>4440000</v>
      </c>
      <c r="F10" s="205">
        <f>'Dane - 31 sierpnia 2022 r'!Z14</f>
        <v>18686766.060000002</v>
      </c>
      <c r="G10" s="205">
        <f>F10/'Dane - 31 sierpnia 2022 r'!$B$3</f>
        <v>3948770.3780402765</v>
      </c>
      <c r="H10" s="206">
        <f t="shared" si="0"/>
        <v>0.88936269775681898</v>
      </c>
      <c r="I10" s="205">
        <f>'Dane - 31 sierpnia 2022 r'!AK14</f>
        <v>16485613.449999999</v>
      </c>
      <c r="J10" s="205">
        <f>I10/'Dane - 31 sierpnia 2022 r'!$B$3</f>
        <v>3483636.5931999236</v>
      </c>
      <c r="K10" s="206">
        <f t="shared" si="3"/>
        <v>0.78460283630628913</v>
      </c>
      <c r="L10" s="205">
        <f>'Dane - 31 sierpnia 2022 r'!AQ14</f>
        <v>12100227.59</v>
      </c>
      <c r="M10" s="205">
        <f>L10/'Dane - 31 sierpnia 2022 r'!$B$3</f>
        <v>2556944.3167170295</v>
      </c>
      <c r="N10" s="206">
        <f t="shared" si="1"/>
        <v>0.57588835962095264</v>
      </c>
      <c r="O10" s="207">
        <f>'Dane - 31 sierpnia 2022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5">
        <v>12247576</v>
      </c>
      <c r="E11" s="205">
        <v>6123788</v>
      </c>
      <c r="F11" s="205">
        <f>'Dane - 31 sierpnia 2022 r'!Z15</f>
        <v>27490381</v>
      </c>
      <c r="G11" s="205">
        <f>F11/'Dane - 31 sierpnia 2022 r'!$B$3</f>
        <v>5809095.1545759989</v>
      </c>
      <c r="H11" s="206">
        <f t="shared" si="0"/>
        <v>0.94861140760849316</v>
      </c>
      <c r="I11" s="205">
        <f>'Dane - 31 sierpnia 2022 r'!AK15</f>
        <v>26835697.870000001</v>
      </c>
      <c r="J11" s="205">
        <f>I11/'Dane - 31 sierpnia 2022 r'!$B$3</f>
        <v>5670751.615493523</v>
      </c>
      <c r="K11" s="206">
        <f t="shared" si="3"/>
        <v>0.92602023706462777</v>
      </c>
      <c r="L11" s="205">
        <f>'Dane - 31 sierpnia 2022 r'!AQ15</f>
        <v>26835697.870000001</v>
      </c>
      <c r="M11" s="205">
        <f>L11/'Dane - 31 sierpnia 2022 r'!$B$3</f>
        <v>5670751.615493523</v>
      </c>
      <c r="N11" s="206">
        <f t="shared" si="1"/>
        <v>0.92602023706462777</v>
      </c>
      <c r="O11" s="207">
        <f>'Dane - 31 sierpnia 2022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5">
        <v>820000</v>
      </c>
      <c r="E12" s="205">
        <v>615000</v>
      </c>
      <c r="F12" s="205">
        <f>'Dane - 31 sierpnia 2022 r'!Z16</f>
        <v>2025000</v>
      </c>
      <c r="G12" s="205">
        <f>F12/'Dane - 31 sierpnia 2022 r'!$B$3</f>
        <v>427910.31844980241</v>
      </c>
      <c r="H12" s="206">
        <f t="shared" si="0"/>
        <v>0.69578913569073564</v>
      </c>
      <c r="I12" s="205">
        <f>'Dane - 31 sierpnia 2022 r'!AK16</f>
        <v>835516.61</v>
      </c>
      <c r="J12" s="205">
        <f>I12/'Dane - 31 sierpnia 2022 r'!$B$3</f>
        <v>176556.13760750584</v>
      </c>
      <c r="K12" s="206">
        <f t="shared" si="3"/>
        <v>0.28708315058131029</v>
      </c>
      <c r="L12" s="205">
        <f>'Dane - 31 sierpnia 2022 r'!AQ16</f>
        <v>835516.61</v>
      </c>
      <c r="M12" s="205">
        <f>L12/'Dane - 31 sierpnia 2022 r'!$B$3</f>
        <v>176556.13760750584</v>
      </c>
      <c r="N12" s="206">
        <f t="shared" si="1"/>
        <v>0.28708315058131029</v>
      </c>
      <c r="O12" s="207">
        <f>'Dane - 31 sierpnia 2022 r'!X16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5">
        <v>14738008</v>
      </c>
      <c r="E13" s="205">
        <v>11053506</v>
      </c>
      <c r="F13" s="205">
        <f>'Dane - 31 sierpnia 2022 r'!Z17</f>
        <v>30953250.639999982</v>
      </c>
      <c r="G13" s="205">
        <f>F13/'Dane - 31 sierpnia 2022 r'!$B$3</f>
        <v>6540847.0807007123</v>
      </c>
      <c r="H13" s="206">
        <f t="shared" si="0"/>
        <v>0.59174411093644974</v>
      </c>
      <c r="I13" s="205">
        <f>'Dane - 31 sierpnia 2022 r'!AK17</f>
        <v>25838509.399999999</v>
      </c>
      <c r="J13" s="205">
        <f>I13/'Dane - 31 sierpnia 2022 r'!$B$3</f>
        <v>5460031.9928998575</v>
      </c>
      <c r="K13" s="206">
        <f t="shared" si="3"/>
        <v>0.49396381500130887</v>
      </c>
      <c r="L13" s="205">
        <f>'Dane - 31 sierpnia 2022 r'!AQ17</f>
        <v>19143256.539999999</v>
      </c>
      <c r="M13" s="205">
        <f>L13/'Dane - 31 sierpnia 2022 r'!$B$3</f>
        <v>4045233.0875050183</v>
      </c>
      <c r="N13" s="206">
        <f t="shared" si="1"/>
        <v>0.36596832602298479</v>
      </c>
      <c r="O13" s="207">
        <f>'Dane - 31 sierpnia 2022 r'!X17</f>
        <v>196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5">
        <v>10797340</v>
      </c>
      <c r="E14" s="205">
        <v>8098005</v>
      </c>
      <c r="F14" s="205">
        <f>'Dane - 31 sierpnia 2022 r'!Z18</f>
        <v>21936233.119999994</v>
      </c>
      <c r="G14" s="205">
        <f>F14/'Dane - 31 sierpnia 2022 r'!$B$3</f>
        <v>4635427.407391753</v>
      </c>
      <c r="H14" s="206">
        <f t="shared" si="0"/>
        <v>0.57241597250085086</v>
      </c>
      <c r="I14" s="205">
        <f>'Dane - 31 sierpnia 2022 r'!AK18</f>
        <v>18326597.420000002</v>
      </c>
      <c r="J14" s="205">
        <f>I14/'Dane - 31 sierpnia 2022 r'!$B$3</f>
        <v>3872661.7965893964</v>
      </c>
      <c r="K14" s="206">
        <f t="shared" si="3"/>
        <v>0.47822417948487267</v>
      </c>
      <c r="L14" s="205">
        <f>'Dane - 31 sierpnia 2022 r'!AQ18</f>
        <v>15239310.690000001</v>
      </c>
      <c r="M14" s="205">
        <f>L14/'Dane - 31 sierpnia 2022 r'!$B$3</f>
        <v>3220275.6989201866</v>
      </c>
      <c r="N14" s="206">
        <f t="shared" si="1"/>
        <v>0.39766284398690621</v>
      </c>
      <c r="O14" s="207">
        <f>'Dane - 31 sierpnia 2022 r'!X18</f>
        <v>281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sierpnia 2022 r'!Z19</f>
        <v>216853750</v>
      </c>
      <c r="G15" s="40">
        <f>F15/'Dane - 31 sierpnia 2022 r'!$B$3</f>
        <v>45824176.404708065</v>
      </c>
      <c r="H15" s="41">
        <f t="shared" si="0"/>
        <v>0.88622533156800776</v>
      </c>
      <c r="I15" s="40">
        <f>'Dane - 31 sierpnia 2022 r'!AK19</f>
        <v>199471750</v>
      </c>
      <c r="J15" s="40">
        <f>I15/'Dane - 31 sierpnia 2022 r'!$B$3</f>
        <v>42151121.019377463</v>
      </c>
      <c r="K15" s="41">
        <f t="shared" si="3"/>
        <v>0.81518958183660983</v>
      </c>
      <c r="L15" s="40">
        <f>'Dane - 31 sierpnia 2022 r'!AQ19</f>
        <v>199471750</v>
      </c>
      <c r="M15" s="40">
        <f>L15/'Dane - 31 sierpnia 2022 r'!$B$3</f>
        <v>42151121.019377463</v>
      </c>
      <c r="N15" s="41">
        <f t="shared" si="1"/>
        <v>0.81518958183660983</v>
      </c>
      <c r="O15" s="42">
        <f>'Dane - 31 sierpnia 2022 r'!X19</f>
        <v>3852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5">
        <v>39452898</v>
      </c>
      <c r="E16" s="205">
        <v>19726449</v>
      </c>
      <c r="F16" s="205">
        <f>'Dane - 31 sierpnia 2022 r'!Z20</f>
        <v>75460750</v>
      </c>
      <c r="G16" s="205">
        <f>F16/'Dane - 31 sierpnia 2022 r'!$B$3</f>
        <v>15945893.117511569</v>
      </c>
      <c r="H16" s="206">
        <f t="shared" si="0"/>
        <v>0.8083509159459753</v>
      </c>
      <c r="I16" s="205">
        <f>'Dane - 31 sierpnia 2022 r'!AK20</f>
        <v>75460750</v>
      </c>
      <c r="J16" s="205">
        <f>I16/'Dane - 31 sierpnia 2022 r'!$B$3</f>
        <v>15945893.117511569</v>
      </c>
      <c r="K16" s="206">
        <f t="shared" si="3"/>
        <v>0.8083509159459753</v>
      </c>
      <c r="L16" s="205">
        <f>'Dane - 31 sierpnia 2022 r'!AQ20</f>
        <v>75460750</v>
      </c>
      <c r="M16" s="205">
        <f>L16/'Dane - 31 sierpnia 2022 r'!$B$3</f>
        <v>15945893.117511569</v>
      </c>
      <c r="N16" s="206">
        <f t="shared" si="1"/>
        <v>0.8083509159459753</v>
      </c>
      <c r="O16" s="207">
        <f>'Dane - 31 sierpnia 2022 r'!X20</f>
        <v>2646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5">
        <v>42640920</v>
      </c>
      <c r="E17" s="205">
        <v>31980690</v>
      </c>
      <c r="F17" s="205">
        <f>'Dane - 31 sierpnia 2022 r'!Z21</f>
        <v>141393000</v>
      </c>
      <c r="G17" s="205">
        <f>F17/'Dane - 31 sierpnia 2022 r'!$B$3</f>
        <v>29878283.287196498</v>
      </c>
      <c r="H17" s="206">
        <f t="shared" si="0"/>
        <v>0.93426012031624395</v>
      </c>
      <c r="I17" s="205">
        <f>'Dane - 31 sierpnia 2022 r'!AK21</f>
        <v>124011000</v>
      </c>
      <c r="J17" s="205">
        <f>I17/'Dane - 31 sierpnia 2022 r'!$B$3</f>
        <v>26205227.9018659</v>
      </c>
      <c r="K17" s="206">
        <f t="shared" si="3"/>
        <v>0.81940783334774514</v>
      </c>
      <c r="L17" s="205">
        <f>'Dane - 31 sierpnia 2022 r'!AQ21</f>
        <v>124011000</v>
      </c>
      <c r="M17" s="205">
        <f>L17/'Dane - 31 sierpnia 2022 r'!$B$3</f>
        <v>26205227.9018659</v>
      </c>
      <c r="N17" s="206">
        <f t="shared" si="1"/>
        <v>0.81940783334774514</v>
      </c>
      <c r="O17" s="207">
        <f>'Dane - 31 sierpnia 2022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5">
        <v>23080000</v>
      </c>
      <c r="E18" s="205">
        <v>17310000</v>
      </c>
      <c r="F18" s="205">
        <f>'Dane - 31 sierpnia 2022 r'!Z22</f>
        <v>70562255.639999986</v>
      </c>
      <c r="G18" s="205">
        <f>F18/'Dane - 31 sierpnia 2022 r'!$B$3</f>
        <v>14910773.966147535</v>
      </c>
      <c r="H18" s="206">
        <f t="shared" si="0"/>
        <v>0.86139653183983445</v>
      </c>
      <c r="I18" s="205">
        <f>'Dane - 31 sierpnia 2022 r'!AK22</f>
        <v>65483636.450000003</v>
      </c>
      <c r="J18" s="205">
        <f>I18/'Dane - 31 sierpnia 2022 r'!$B$3</f>
        <v>13837591.963738563</v>
      </c>
      <c r="K18" s="206">
        <f t="shared" si="3"/>
        <v>0.79939872696352177</v>
      </c>
      <c r="L18" s="205">
        <f>'Dane - 31 sierpnia 2022 r'!AQ22</f>
        <v>56501971.349999994</v>
      </c>
      <c r="M18" s="205">
        <f>L18/'Dane - 31 sierpnia 2022 r'!$B$3</f>
        <v>11939642.742429683</v>
      </c>
      <c r="N18" s="206">
        <f t="shared" si="1"/>
        <v>0.68975405791043809</v>
      </c>
      <c r="O18" s="207">
        <f>'Dane - 31 sierpnia 2022 r'!X22</f>
        <v>415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5">
        <v>31410000</v>
      </c>
      <c r="E19" s="205">
        <v>23557500</v>
      </c>
      <c r="F19" s="205">
        <f>'Dane - 31 sierpnia 2022 r'!Z23</f>
        <v>106240534.97</v>
      </c>
      <c r="G19" s="205">
        <f>F19/'Dane - 31 sierpnia 2022 r'!$B$3</f>
        <v>22450084.519155588</v>
      </c>
      <c r="H19" s="206">
        <f t="shared" si="0"/>
        <v>0.95299095910667886</v>
      </c>
      <c r="I19" s="205">
        <f>'Dane - 31 sierpnia 2022 r'!AK23</f>
        <v>13772345.9</v>
      </c>
      <c r="J19" s="205">
        <f>I19/'Dane - 31 sierpnia 2022 r'!$B$3</f>
        <v>2910285.8863554718</v>
      </c>
      <c r="K19" s="206">
        <f t="shared" si="3"/>
        <v>0.12353967468345418</v>
      </c>
      <c r="L19" s="205">
        <f>'Dane - 31 sierpnia 2022 r'!AQ23</f>
        <v>4590631.9800000004</v>
      </c>
      <c r="M19" s="205">
        <f>L19/'Dane - 31 sierpnia 2022 r'!$B$3</f>
        <v>970063.60120871454</v>
      </c>
      <c r="N19" s="206">
        <f t="shared" si="1"/>
        <v>4.1178546161889609E-2</v>
      </c>
      <c r="O19" s="207">
        <f>'Dane - 31 sierpnia 2022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5">
        <v>9106668</v>
      </c>
      <c r="E20" s="205">
        <v>6830001</v>
      </c>
      <c r="F20" s="205">
        <f>'Dane - 31 sierpnia 2022 r'!Z24</f>
        <v>27191873.289999999</v>
      </c>
      <c r="G20" s="205">
        <f>F20/'Dane - 31 sierpnia 2022 r'!$B$3</f>
        <v>5746016.3747015186</v>
      </c>
      <c r="H20" s="206">
        <f t="shared" si="0"/>
        <v>0.84129070767361802</v>
      </c>
      <c r="I20" s="205">
        <f>'Dane - 31 sierpnia 2022 r'!AK24</f>
        <v>18617925.309999999</v>
      </c>
      <c r="J20" s="205">
        <f>I20/'Dane - 31 sierpnia 2022 r'!$B$3</f>
        <v>3934223.3818650544</v>
      </c>
      <c r="K20" s="206">
        <f t="shared" si="3"/>
        <v>0.57602090861554112</v>
      </c>
      <c r="L20" s="205">
        <f>'Dane - 31 sierpnia 2022 r'!AQ24</f>
        <v>4991407.57</v>
      </c>
      <c r="M20" s="205">
        <f>L20/'Dane - 31 sierpnia 2022 r'!$B$3</f>
        <v>1054752.9890328171</v>
      </c>
      <c r="N20" s="206">
        <f t="shared" si="1"/>
        <v>0.15442940477355963</v>
      </c>
      <c r="O20" s="207">
        <f>'Dane - 31 sierpnia 2022 r'!X24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5">
        <v>0</v>
      </c>
      <c r="E21" s="205">
        <v>0</v>
      </c>
      <c r="F21" s="205">
        <f>'Dane - 31 sierpnia 2022 r'!Z25</f>
        <v>0</v>
      </c>
      <c r="G21" s="205">
        <f>F21/'Dane - 31 sierpnia 2022 r'!$B$3</f>
        <v>0</v>
      </c>
      <c r="H21" s="206">
        <v>0</v>
      </c>
      <c r="I21" s="205">
        <f>'Dane - 31 sierpnia 2022 r'!AK25</f>
        <v>0</v>
      </c>
      <c r="J21" s="205">
        <f>I21/'Dane - 31 sierpnia 2022 r'!$B$3</f>
        <v>0</v>
      </c>
      <c r="K21" s="206">
        <v>0</v>
      </c>
      <c r="L21" s="205">
        <f>'Dane - 31 sierpnia 2022 r'!AQ25</f>
        <v>0</v>
      </c>
      <c r="M21" s="205">
        <f>L21/'Dane - 31 sierpnia 2022 r'!$B$3</f>
        <v>0</v>
      </c>
      <c r="N21" s="206">
        <v>0</v>
      </c>
      <c r="O21" s="207">
        <f>'Dane - 31 sierpnia 2022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5">
        <v>4350000</v>
      </c>
      <c r="E22" s="205">
        <v>3262500</v>
      </c>
      <c r="F22" s="205">
        <f>'Dane - 31 sierpnia 2022 r'!Z26</f>
        <v>7024565.8399999999</v>
      </c>
      <c r="G22" s="208">
        <f>F22/'Dane - 31 sierpnia 2022 r'!$B$3</f>
        <v>1484387.2620079031</v>
      </c>
      <c r="H22" s="206">
        <f t="shared" si="0"/>
        <v>0.45498460138173275</v>
      </c>
      <c r="I22" s="205">
        <f>'Dane - 31 sierpnia 2022 r'!AK26</f>
        <v>4734191.68</v>
      </c>
      <c r="J22" s="208">
        <f>I22/'Dane - 31 sierpnia 2022 r'!$B$3</f>
        <v>1000399.7379709653</v>
      </c>
      <c r="K22" s="206">
        <f t="shared" si="3"/>
        <v>0.3066359350102576</v>
      </c>
      <c r="L22" s="205">
        <f>'Dane - 31 sierpnia 2022 r'!AQ26</f>
        <v>3100108.58</v>
      </c>
      <c r="M22" s="208">
        <f>L22/'Dane - 31 sierpnia 2022 r'!$B$3</f>
        <v>655095.53071445168</v>
      </c>
      <c r="N22" s="206">
        <f t="shared" si="1"/>
        <v>0.20079556496994688</v>
      </c>
      <c r="O22" s="209">
        <f>'Dane - 31 sierpnia 2022 r'!X26</f>
        <v>61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10">
        <v>1424000</v>
      </c>
      <c r="E23" s="210">
        <v>1068000</v>
      </c>
      <c r="F23" s="205">
        <f>'Dane - 31 sierpnia 2022 r'!Z27</f>
        <v>4254424.2699999996</v>
      </c>
      <c r="G23" s="205">
        <f>F23/'Dane - 31 sierpnia 2022 r'!$B$3</f>
        <v>899018.29343025573</v>
      </c>
      <c r="H23" s="211">
        <f t="shared" si="0"/>
        <v>0.84177742830548286</v>
      </c>
      <c r="I23" s="205">
        <f>'Dane - 31 sierpnia 2022 r'!AK27</f>
        <v>2273693.4900000002</v>
      </c>
      <c r="J23" s="205">
        <f>I23/'Dane - 31 sierpnia 2022 r'!$B$3</f>
        <v>480462.6693151322</v>
      </c>
      <c r="K23" s="211">
        <f t="shared" si="3"/>
        <v>0.44987141321641594</v>
      </c>
      <c r="L23" s="205">
        <f>'Dane - 31 sierpnia 2022 r'!AQ27</f>
        <v>1303327.3599999999</v>
      </c>
      <c r="M23" s="205">
        <f>L23/'Dane - 31 sierpnia 2022 r'!$B$3</f>
        <v>275410.975635526</v>
      </c>
      <c r="N23" s="211">
        <f t="shared" si="1"/>
        <v>0.25787544535161611</v>
      </c>
      <c r="O23" s="207">
        <f>'Dane - 31 sierpnia 2022 r'!X27</f>
        <v>13</v>
      </c>
    </row>
    <row r="24" spans="1:15" ht="30.5" thickBot="1" x14ac:dyDescent="0.3">
      <c r="A24" s="262" t="s">
        <v>72</v>
      </c>
      <c r="B24" s="262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667763352.48000002</v>
      </c>
      <c r="G24" s="44">
        <f t="shared" si="4"/>
        <v>141107569.78213555</v>
      </c>
      <c r="H24" s="45">
        <f>G24/E24</f>
        <v>0.83161785616855488</v>
      </c>
      <c r="I24" s="44">
        <f t="shared" si="4"/>
        <v>520519949.20999992</v>
      </c>
      <c r="J24" s="44">
        <f t="shared" si="4"/>
        <v>109993015.91403756</v>
      </c>
      <c r="K24" s="45">
        <f t="shared" si="3"/>
        <v>0.64824414614449821</v>
      </c>
      <c r="L24" s="44">
        <f t="shared" si="4"/>
        <v>459779863.00000012</v>
      </c>
      <c r="M24" s="44">
        <f t="shared" si="4"/>
        <v>97157801.280561239</v>
      </c>
      <c r="N24" s="45">
        <f t="shared" si="1"/>
        <v>0.57259977289482022</v>
      </c>
      <c r="O24" s="46">
        <f t="shared" si="4"/>
        <v>5328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12">
        <v>16364000</v>
      </c>
      <c r="E25" s="212">
        <v>12273000</v>
      </c>
      <c r="F25" s="212">
        <f>'Dane - 31 sierpnia 2022 r'!Z29</f>
        <v>45050066.669999994</v>
      </c>
      <c r="G25" s="212">
        <f>F25/'Dane - 31 sierpnia 2022 r'!$B$3</f>
        <v>9519697.9629355688</v>
      </c>
      <c r="H25" s="213">
        <f t="shared" si="0"/>
        <v>0.77566185634609053</v>
      </c>
      <c r="I25" s="212">
        <f>'Dane - 31 sierpnia 2022 r'!AK29</f>
        <v>31420803.609999999</v>
      </c>
      <c r="J25" s="212">
        <f>I25/'Dane - 31 sierpnia 2022 r'!$B$3</f>
        <v>6639647.4462734815</v>
      </c>
      <c r="K25" s="213">
        <f t="shared" si="3"/>
        <v>0.54099628829735857</v>
      </c>
      <c r="L25" s="212">
        <f>'Dane - 31 sierpnia 2022 r'!AQ29</f>
        <v>16516111.949999999</v>
      </c>
      <c r="M25" s="212">
        <f>L25/'Dane - 31 sierpnia 2022 r'!$B$3</f>
        <v>3490081.3452232527</v>
      </c>
      <c r="N25" s="213">
        <f t="shared" si="1"/>
        <v>0.28437067915124686</v>
      </c>
      <c r="O25" s="214">
        <f>'Dane - 31 sierpnia 2022 r'!X29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5">
        <v>2000000</v>
      </c>
      <c r="E26" s="205">
        <v>1500000</v>
      </c>
      <c r="F26" s="212">
        <f>'Dane - 31 sierpnia 2022 r'!Z30</f>
        <v>6363905.3300000001</v>
      </c>
      <c r="G26" s="212">
        <f>F26/'Dane - 31 sierpnia 2022 r'!$B$3</f>
        <v>1344780.6204171332</v>
      </c>
      <c r="H26" s="206">
        <f t="shared" si="0"/>
        <v>0.8965204136114221</v>
      </c>
      <c r="I26" s="212">
        <f>'Dane - 31 sierpnia 2022 r'!AK30</f>
        <v>4038225.79</v>
      </c>
      <c r="J26" s="212">
        <f>I26/'Dane - 31 sierpnia 2022 r'!$B$3</f>
        <v>853332.58457832341</v>
      </c>
      <c r="K26" s="206">
        <f t="shared" si="3"/>
        <v>0.56888838971888223</v>
      </c>
      <c r="L26" s="212">
        <f>'Dane - 31 sierpnia 2022 r'!AQ30</f>
        <v>2500084.59</v>
      </c>
      <c r="M26" s="212">
        <f>L26/'Dane - 31 sierpnia 2022 r'!$B$3</f>
        <v>528302.21879424376</v>
      </c>
      <c r="N26" s="206">
        <f t="shared" si="1"/>
        <v>0.35220147919616251</v>
      </c>
      <c r="O26" s="214">
        <f>'Dane - 31 sierpnia 2022 r'!X30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302901328.39999998</v>
      </c>
      <c r="G27" s="40">
        <f t="shared" ref="G27:O27" si="5">SUM(G28:G30)</f>
        <v>64007211.799759105</v>
      </c>
      <c r="H27" s="41">
        <f t="shared" si="0"/>
        <v>0.73226459687666112</v>
      </c>
      <c r="I27" s="40">
        <f t="shared" si="5"/>
        <v>209293953.59</v>
      </c>
      <c r="J27" s="40">
        <f t="shared" si="5"/>
        <v>44226687.570525959</v>
      </c>
      <c r="K27" s="41">
        <f t="shared" si="3"/>
        <v>0.5059685718905681</v>
      </c>
      <c r="L27" s="40">
        <f t="shared" si="5"/>
        <v>140599408.40000001</v>
      </c>
      <c r="M27" s="40">
        <f t="shared" si="5"/>
        <v>29710586.480147071</v>
      </c>
      <c r="N27" s="41">
        <f t="shared" si="1"/>
        <v>0.33989936477651655</v>
      </c>
      <c r="O27" s="42">
        <f t="shared" si="5"/>
        <v>776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5">
        <v>65711480</v>
      </c>
      <c r="E28" s="205">
        <v>49283610</v>
      </c>
      <c r="F28" s="205">
        <f>'Dane - 31 sierpnia 2022 r'!Z32</f>
        <v>198442971.40000001</v>
      </c>
      <c r="G28" s="205">
        <f>F28/'Dane - 31 sierpnia 2022 r'!$B$3</f>
        <v>41933725.968345203</v>
      </c>
      <c r="H28" s="206">
        <f t="shared" si="0"/>
        <v>0.85086555080573856</v>
      </c>
      <c r="I28" s="205">
        <f>'Dane - 31 sierpnia 2022 r'!AK32</f>
        <v>151361487.31</v>
      </c>
      <c r="J28" s="205">
        <f>I28/'Dane - 31 sierpnia 2022 r'!$B$3</f>
        <v>31984761.597954482</v>
      </c>
      <c r="K28" s="206">
        <f t="shared" si="3"/>
        <v>0.64899388656704493</v>
      </c>
      <c r="L28" s="205">
        <f>'Dane - 31 sierpnia 2022 r'!AQ32</f>
        <v>118505453.11</v>
      </c>
      <c r="M28" s="205">
        <f>L28/'Dane - 31 sierpnia 2022 r'!$B$3</f>
        <v>25041830.211525049</v>
      </c>
      <c r="N28" s="206">
        <f t="shared" si="1"/>
        <v>0.50811680011924953</v>
      </c>
      <c r="O28" s="207">
        <f>'Dane - 31 sierpnia 2022 r'!X32</f>
        <v>556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5">
        <v>6382000</v>
      </c>
      <c r="E29" s="205">
        <v>4786500</v>
      </c>
      <c r="F29" s="205">
        <f>'Dane - 31 sierpnia 2022 r'!Z33</f>
        <v>19572574.880000003</v>
      </c>
      <c r="G29" s="205">
        <f>F29/'Dane - 31 sierpnia 2022 r'!$B$3</f>
        <v>4135953.950510323</v>
      </c>
      <c r="H29" s="206">
        <f t="shared" si="0"/>
        <v>0.86408731860656496</v>
      </c>
      <c r="I29" s="205">
        <f>'Dane - 31 sierpnia 2022 r'!AK33</f>
        <v>13329236.720000001</v>
      </c>
      <c r="J29" s="205">
        <f>I29/'Dane - 31 sierpnia 2022 r'!$B$3</f>
        <v>2816650.8294064198</v>
      </c>
      <c r="K29" s="206">
        <f t="shared" si="3"/>
        <v>0.588457292260821</v>
      </c>
      <c r="L29" s="205">
        <f>'Dane - 31 sierpnia 2022 r'!AQ33</f>
        <v>8644081.2199999988</v>
      </c>
      <c r="M29" s="205">
        <f>L29/'Dane - 31 sierpnia 2022 r'!$B$3</f>
        <v>1826613.1099042746</v>
      </c>
      <c r="N29" s="206">
        <f t="shared" si="1"/>
        <v>0.38161769767142473</v>
      </c>
      <c r="O29" s="207">
        <f>'Dane - 31 sierpnia 2022 r'!X33</f>
        <v>171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5">
        <v>44453120</v>
      </c>
      <c r="E30" s="205">
        <v>33339840</v>
      </c>
      <c r="F30" s="205">
        <f>'Dane - 31 sierpnia 2022 r'!Z34</f>
        <v>84885782.120000005</v>
      </c>
      <c r="G30" s="205">
        <f>F30/'Dane - 31 sierpnia 2022 r'!$B$3</f>
        <v>17937531.880903576</v>
      </c>
      <c r="H30" s="206">
        <f t="shared" si="0"/>
        <v>0.53802093474064594</v>
      </c>
      <c r="I30" s="205">
        <f>'Dane - 31 sierpnia 2022 r'!AK34</f>
        <v>44603229.560000002</v>
      </c>
      <c r="J30" s="205">
        <f>I30/'Dane - 31 sierpnia 2022 r'!$B$3</f>
        <v>9425275.1431650575</v>
      </c>
      <c r="K30" s="206">
        <f t="shared" si="3"/>
        <v>0.28270307065555977</v>
      </c>
      <c r="L30" s="205">
        <f>'Dane - 31 sierpnia 2022 r'!AQ34</f>
        <v>13449874.07</v>
      </c>
      <c r="M30" s="205">
        <f>L30/'Dane - 31 sierpnia 2022 r'!$B$3</f>
        <v>2842143.1587177482</v>
      </c>
      <c r="N30" s="206">
        <f t="shared" si="1"/>
        <v>8.5247654419389779E-2</v>
      </c>
      <c r="O30" s="207">
        <f>'Dane - 31 sierpnia 2022 r'!X34</f>
        <v>49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5">
        <v>0</v>
      </c>
      <c r="E31" s="205">
        <v>0</v>
      </c>
      <c r="F31" s="205">
        <f>'Dane - 31 sierpnia 2022 r'!Z35</f>
        <v>0</v>
      </c>
      <c r="G31" s="205">
        <f>F31/'Dane - 31 sierpnia 2022 r'!$B$3</f>
        <v>0</v>
      </c>
      <c r="H31" s="206">
        <v>0</v>
      </c>
      <c r="I31" s="205">
        <f>'Dane - 31 sierpnia 2022 r'!AK35</f>
        <v>0</v>
      </c>
      <c r="J31" s="205">
        <f>I31/'Dane - 31 sierpnia 2022 r'!$B$3</f>
        <v>0</v>
      </c>
      <c r="K31" s="206">
        <v>0</v>
      </c>
      <c r="L31" s="205">
        <f>'Dane - 31 sierpnia 2022 r'!AQ35</f>
        <v>0</v>
      </c>
      <c r="M31" s="205">
        <f>L31/'Dane - 31 sierpnia 2022 r'!$B$3</f>
        <v>0</v>
      </c>
      <c r="N31" s="206">
        <v>0</v>
      </c>
      <c r="O31" s="207">
        <f>'Dane - 31 sierpnia 2022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5">
        <v>48674168</v>
      </c>
      <c r="E32" s="205">
        <v>36505626</v>
      </c>
      <c r="F32" s="205">
        <f>'Dane - 31 sierpnia 2022 r'!Z36</f>
        <v>156923021.60999995</v>
      </c>
      <c r="G32" s="205">
        <f>F32/'Dane - 31 sierpnia 2022 r'!$B$3</f>
        <v>33159990.197155707</v>
      </c>
      <c r="H32" s="206">
        <f t="shared" si="0"/>
        <v>0.9083528713397685</v>
      </c>
      <c r="I32" s="205">
        <f>'Dane - 31 sierpnia 2022 r'!AK36</f>
        <v>157646523.12</v>
      </c>
      <c r="J32" s="205">
        <f>I32/'Dane - 31 sierpnia 2022 r'!$B$3</f>
        <v>33312876.005325105</v>
      </c>
      <c r="K32" s="206">
        <f t="shared" si="3"/>
        <v>0.91254087809164275</v>
      </c>
      <c r="L32" s="205">
        <f>'Dane - 31 sierpnia 2022 r'!AQ36</f>
        <v>157646523.12000003</v>
      </c>
      <c r="M32" s="205">
        <f>L32/'Dane - 31 sierpnia 2022 r'!$B$3</f>
        <v>33312876.005325112</v>
      </c>
      <c r="N32" s="206">
        <f t="shared" si="1"/>
        <v>0.91254087809164297</v>
      </c>
      <c r="O32" s="207">
        <f>'Dane - 31 sierpnia 2022 r'!X36</f>
        <v>903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5">
        <v>1880000</v>
      </c>
      <c r="E33" s="205">
        <v>1410000</v>
      </c>
      <c r="F33" s="205">
        <f>'Dane - 31 sierpnia 2022 r'!Z37</f>
        <v>5595105.1699999999</v>
      </c>
      <c r="G33" s="205">
        <f>F33/'Dane - 31 sierpnia 2022 r'!$B$3</f>
        <v>1182322.5852122644</v>
      </c>
      <c r="H33" s="206">
        <f t="shared" si="0"/>
        <v>0.83852665617891098</v>
      </c>
      <c r="I33" s="205">
        <f>'Dane - 31 sierpnia 2022 r'!AK37</f>
        <v>4571444.5199999996</v>
      </c>
      <c r="J33" s="205">
        <f>I33/'Dane - 31 sierpnia 2022 r'!$B$3</f>
        <v>966009.02732286614</v>
      </c>
      <c r="K33" s="206">
        <f t="shared" si="3"/>
        <v>0.68511278533536601</v>
      </c>
      <c r="L33" s="205">
        <f>'Dane - 31 sierpnia 2022 r'!AQ37</f>
        <v>3085601.63</v>
      </c>
      <c r="M33" s="205">
        <f>L33/'Dane - 31 sierpnia 2022 r'!$B$3</f>
        <v>652030.01289013796</v>
      </c>
      <c r="N33" s="206">
        <f t="shared" si="1"/>
        <v>0.462432633255417</v>
      </c>
      <c r="O33" s="207">
        <f>'Dane - 31 sierpnia 2022 r'!X37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5">
        <v>0</v>
      </c>
      <c r="E34" s="205">
        <v>0</v>
      </c>
      <c r="F34" s="205">
        <f>'Dane - 31 sierpnia 2022 r'!Z38</f>
        <v>0</v>
      </c>
      <c r="G34" s="205">
        <f>F34/'Dane - 31 sierpnia 2022 r'!$B$3</f>
        <v>0</v>
      </c>
      <c r="H34" s="211">
        <v>0</v>
      </c>
      <c r="I34" s="205">
        <f>'Dane - 31 sierpnia 2022 r'!AK38</f>
        <v>0</v>
      </c>
      <c r="J34" s="205">
        <f>I34/'Dane - 31 sierpnia 2022 r'!$B$3</f>
        <v>0</v>
      </c>
      <c r="K34" s="211">
        <v>0</v>
      </c>
      <c r="L34" s="205">
        <f>'Dane - 31 sierpnia 2022 r'!AQ38</f>
        <v>0</v>
      </c>
      <c r="M34" s="205">
        <f>L34/'Dane - 31 sierpnia 2022 r'!$B$3</f>
        <v>0</v>
      </c>
      <c r="N34" s="211">
        <v>0</v>
      </c>
      <c r="O34" s="207">
        <f>'Dane - 31 sierpnia 2022 r'!X38</f>
        <v>0</v>
      </c>
    </row>
    <row r="35" spans="1:15" ht="11" thickBot="1" x14ac:dyDescent="0.3">
      <c r="A35" s="194" t="s">
        <v>110</v>
      </c>
      <c r="B35" s="22" t="s">
        <v>219</v>
      </c>
      <c r="C35" s="3" t="s">
        <v>220</v>
      </c>
      <c r="D35" s="215">
        <v>14000000</v>
      </c>
      <c r="E35" s="215">
        <v>10500000</v>
      </c>
      <c r="F35" s="205">
        <f>'Dane - 31 sierpnia 2022 r'!Z39</f>
        <v>43612218.660000004</v>
      </c>
      <c r="G35" s="205">
        <f>F35/'Dane - 31 sierpnia 2022 r'!$B$3</f>
        <v>9215860.9259767979</v>
      </c>
      <c r="H35" s="211">
        <f t="shared" si="0"/>
        <v>0.87770104056921883</v>
      </c>
      <c r="I35" s="205">
        <f>'Dane - 31 sierpnia 2022 r'!AK39</f>
        <v>43620904.719999999</v>
      </c>
      <c r="J35" s="205">
        <f>I35/'Dane - 31 sierpnia 2022 r'!$B$3</f>
        <v>9217696.4097795989</v>
      </c>
      <c r="K35" s="211">
        <f t="shared" si="3"/>
        <v>0.87787584855043799</v>
      </c>
      <c r="L35" s="205">
        <f>'Dane - 31 sierpnia 2022 r'!AQ39</f>
        <v>43620904.719999991</v>
      </c>
      <c r="M35" s="205">
        <f>L35/'Dane - 31 sierpnia 2022 r'!$B$3</f>
        <v>9217696.4097795971</v>
      </c>
      <c r="N35" s="211">
        <f t="shared" si="1"/>
        <v>0.87787584855043777</v>
      </c>
      <c r="O35" s="207">
        <f>'Dane - 31 sierpnia 2022 r'!X39</f>
        <v>711</v>
      </c>
    </row>
    <row r="36" spans="1:15" ht="20.5" thickBot="1" x14ac:dyDescent="0.3">
      <c r="A36" s="262" t="s">
        <v>110</v>
      </c>
      <c r="B36" s="262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560445645.83999991</v>
      </c>
      <c r="G36" s="44">
        <f t="shared" si="6"/>
        <v>118429864.09145658</v>
      </c>
      <c r="H36" s="45">
        <f t="shared" si="0"/>
        <v>0.79165101204878163</v>
      </c>
      <c r="I36" s="44">
        <f>SUM(I31:I34)+SUM(I25:I27)+I35</f>
        <v>450591855.35000002</v>
      </c>
      <c r="J36" s="44">
        <f>SUM(J31:J34)+SUM(J25:J27)+J35</f>
        <v>95216249.043805331</v>
      </c>
      <c r="K36" s="45">
        <f t="shared" si="3"/>
        <v>0.63647831142326738</v>
      </c>
      <c r="L36" s="44">
        <f>SUM(L31:L34)+SUM(L25:L27)+L35</f>
        <v>363968634.41000003</v>
      </c>
      <c r="M36" s="44">
        <f>SUM(M31:M34)+SUM(M25:M27)+M35</f>
        <v>76911572.472159415</v>
      </c>
      <c r="N36" s="45">
        <f t="shared" si="1"/>
        <v>0.51411968301195199</v>
      </c>
      <c r="O36" s="46">
        <f>SUM(O31:O34)+SUM(O25:O27)+O35</f>
        <v>2424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13165482.015087798</v>
      </c>
      <c r="H37" s="35">
        <f t="shared" si="0"/>
        <v>0.81303398074083477</v>
      </c>
      <c r="I37" s="34">
        <f t="shared" si="7"/>
        <v>34986406.060000002</v>
      </c>
      <c r="J37" s="34">
        <f t="shared" si="7"/>
        <v>7393108.2264438001</v>
      </c>
      <c r="K37" s="35">
        <f t="shared" si="3"/>
        <v>0.45656119574694742</v>
      </c>
      <c r="L37" s="34">
        <f t="shared" si="7"/>
        <v>34986406.060000002</v>
      </c>
      <c r="M37" s="34">
        <f t="shared" si="7"/>
        <v>7393108.2264438001</v>
      </c>
      <c r="N37" s="35">
        <f t="shared" si="1"/>
        <v>0.45656119574694742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sierpnia 2022 r'!Z42</f>
        <v>29952629.539999995</v>
      </c>
      <c r="G38" s="19">
        <f>F38/'Dane - 31 sierpnia 2022 r'!$B$3</f>
        <v>6329402.0962322745</v>
      </c>
      <c r="H38" s="16">
        <f t="shared" si="0"/>
        <v>0.77253495913383385</v>
      </c>
      <c r="I38" s="19">
        <f>'Dane - 31 sierpnia 2022 r'!AK42</f>
        <v>25484921.059999999</v>
      </c>
      <c r="J38" s="19">
        <f>I38/'Dane - 31 sierpnia 2022 r'!$B$3</f>
        <v>5385313.9192358889</v>
      </c>
      <c r="K38" s="16">
        <f t="shared" si="3"/>
        <v>0.65730430856909949</v>
      </c>
      <c r="L38" s="19">
        <f>'Dane - 31 sierpnia 2022 r'!AQ42</f>
        <v>25484921.059999999</v>
      </c>
      <c r="M38" s="19">
        <f>L38/'Dane - 31 sierpnia 2022 r'!$B$3</f>
        <v>5385313.9192358889</v>
      </c>
      <c r="N38" s="16">
        <f t="shared" si="1"/>
        <v>0.65730430856909949</v>
      </c>
      <c r="O38" s="20">
        <f>'Dane - 31 sierpnia 2022 r'!X42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sierpnia 2022 r'!Z43</f>
        <v>32350381</v>
      </c>
      <c r="G39" s="19">
        <f>F39/'Dane - 31 sierpnia 2022 r'!$B$3</f>
        <v>6836079.9188555246</v>
      </c>
      <c r="H39" s="16">
        <f t="shared" si="0"/>
        <v>0.85451020348449147</v>
      </c>
      <c r="I39" s="19">
        <f>'Dane - 31 sierpnia 2022 r'!AK43</f>
        <v>9501485</v>
      </c>
      <c r="J39" s="19">
        <f>I39/'Dane - 31 sierpnia 2022 r'!$B$3</f>
        <v>2007794.3072079115</v>
      </c>
      <c r="K39" s="16">
        <f t="shared" si="3"/>
        <v>0.25097435114457672</v>
      </c>
      <c r="L39" s="19">
        <f>'Dane - 31 sierpnia 2022 r'!AQ43</f>
        <v>9501485</v>
      </c>
      <c r="M39" s="19">
        <f>L39/'Dane - 31 sierpnia 2022 r'!$B$3</f>
        <v>2007794.3072079115</v>
      </c>
      <c r="N39" s="16">
        <f t="shared" si="1"/>
        <v>0.25097435114457672</v>
      </c>
      <c r="O39" s="20">
        <f>'Dane - 31 sierpnia 2022 r'!X43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sierpnia 2022 r'!Z44</f>
        <v>32664050.289999999</v>
      </c>
      <c r="G40" s="19">
        <f>F40/'Dane - 31 sierpnia 2022 r'!$B$3</f>
        <v>6902362.5488663008</v>
      </c>
      <c r="H40" s="24">
        <f t="shared" si="0"/>
        <v>0.92844683910402737</v>
      </c>
      <c r="I40" s="19">
        <f>'Dane - 31 sierpnia 2022 r'!AK44</f>
        <v>30712741.120000001</v>
      </c>
      <c r="J40" s="19">
        <f>I40/'Dane - 31 sierpnia 2022 r'!$B$3</f>
        <v>6490024.1151237236</v>
      </c>
      <c r="K40" s="24">
        <f t="shared" si="3"/>
        <v>0.8729825958483205</v>
      </c>
      <c r="L40" s="19">
        <f>'Dane - 31 sierpnia 2022 r'!AQ44</f>
        <v>28128974.43</v>
      </c>
      <c r="M40" s="19">
        <f>L40/'Dane - 31 sierpnia 2022 r'!$B$3</f>
        <v>5944038.7190161226</v>
      </c>
      <c r="N40" s="24">
        <f t="shared" si="1"/>
        <v>0.79954130504038945</v>
      </c>
      <c r="O40" s="20">
        <f>'Dane - 31 sierpnia 2022 r'!X44</f>
        <v>4</v>
      </c>
    </row>
    <row r="41" spans="1:15" ht="11" thickBot="1" x14ac:dyDescent="0.3">
      <c r="A41" s="262" t="s">
        <v>131</v>
      </c>
      <c r="B41" s="262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20067844.5639541</v>
      </c>
      <c r="H41" s="45">
        <f t="shared" si="0"/>
        <v>0.84934848414178588</v>
      </c>
      <c r="I41" s="44">
        <f t="shared" si="8"/>
        <v>65699147.180000007</v>
      </c>
      <c r="J41" s="44">
        <f t="shared" si="8"/>
        <v>13883132.341567524</v>
      </c>
      <c r="K41" s="45">
        <f t="shared" si="3"/>
        <v>0.58758763911448186</v>
      </c>
      <c r="L41" s="44">
        <f t="shared" si="8"/>
        <v>63115380.490000002</v>
      </c>
      <c r="M41" s="44">
        <f t="shared" si="8"/>
        <v>13337146.945459923</v>
      </c>
      <c r="N41" s="45">
        <f t="shared" si="1"/>
        <v>0.5644794339921192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sierpnia 2022 r'!Z46</f>
        <v>84839.35</v>
      </c>
      <c r="G42" s="212">
        <f>F42/'Dane - 31 sierpnia 2022 r'!$B$3</f>
        <v>17927.720136086045</v>
      </c>
      <c r="H42" s="213">
        <f t="shared" si="0"/>
        <v>0.84365741816875506</v>
      </c>
      <c r="I42" s="212">
        <f>'Dane - 31 sierpnia 2022 r'!AK46</f>
        <v>84839.35</v>
      </c>
      <c r="J42" s="212">
        <f>I42/'Dane - 31 sierpnia 2022 r'!$B$3</f>
        <v>17927.720136086045</v>
      </c>
      <c r="K42" s="213">
        <f t="shared" si="3"/>
        <v>0.84365741816875506</v>
      </c>
      <c r="L42" s="212">
        <f>'Dane - 31 sierpnia 2022 r'!AQ46</f>
        <v>84839.35</v>
      </c>
      <c r="M42" s="212">
        <f>L42/'Dane - 31 sierpnia 2022 r'!$B$3</f>
        <v>17927.720136086045</v>
      </c>
      <c r="N42" s="213">
        <f t="shared" si="1"/>
        <v>0.84365741816875506</v>
      </c>
      <c r="O42" s="214">
        <f>'Dane - 31 sierpnia 2022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sierpnia 2022 r'!Z47</f>
        <v>301146635.56999999</v>
      </c>
      <c r="G43" s="212">
        <f>F43/'Dane - 31 sierpnia 2022 r'!$B$3</f>
        <v>63636421.099676684</v>
      </c>
      <c r="H43" s="206">
        <f t="shared" si="0"/>
        <v>0.82399450927333651</v>
      </c>
      <c r="I43" s="212">
        <f>'Dane - 31 sierpnia 2022 r'!AK47</f>
        <v>269593723.61000001</v>
      </c>
      <c r="J43" s="212">
        <f>I43/'Dane - 31 sierpnia 2022 r'!$B$3</f>
        <v>56968857.344208948</v>
      </c>
      <c r="K43" s="206">
        <f t="shared" si="3"/>
        <v>0.73765973698735643</v>
      </c>
      <c r="L43" s="212">
        <f>'Dane - 31 sierpnia 2022 r'!AQ47</f>
        <v>220249956.94999999</v>
      </c>
      <c r="M43" s="212">
        <f>L43/'Dane - 31 sierpnia 2022 r'!$B$3</f>
        <v>46541841.588656671</v>
      </c>
      <c r="N43" s="206">
        <f t="shared" si="1"/>
        <v>0.60264580027925807</v>
      </c>
      <c r="O43" s="214">
        <f>'Dane - 31 sierpnia 2022 r'!X47</f>
        <v>2638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sierpnia 2022 r'!Z48</f>
        <v>10399079.66</v>
      </c>
      <c r="G44" s="212">
        <f>F44/'Dane - 31 sierpnia 2022 r'!$B$3</f>
        <v>2197468.3895780062</v>
      </c>
      <c r="H44" s="211">
        <f t="shared" si="0"/>
        <v>0.89708551790359681</v>
      </c>
      <c r="I44" s="212">
        <f>'Dane - 31 sierpnia 2022 r'!AK48</f>
        <v>8454654.1199999992</v>
      </c>
      <c r="J44" s="212">
        <f>I44/'Dane - 31 sierpnia 2022 r'!$B$3</f>
        <v>1786584.5614183375</v>
      </c>
      <c r="K44" s="211">
        <f t="shared" si="3"/>
        <v>0.72934798250559585</v>
      </c>
      <c r="L44" s="212">
        <f>'Dane - 31 sierpnia 2022 r'!AQ48</f>
        <v>3284839.27</v>
      </c>
      <c r="M44" s="212">
        <f>L44/'Dane - 31 sierpnia 2022 r'!$B$3</f>
        <v>694131.66325042781</v>
      </c>
      <c r="N44" s="211">
        <f t="shared" si="1"/>
        <v>0.28336947442501109</v>
      </c>
      <c r="O44" s="214">
        <f>'Dane - 31 sierpnia 2022 r'!X48</f>
        <v>114</v>
      </c>
    </row>
    <row r="45" spans="1:15" ht="11" thickBot="1" x14ac:dyDescent="0.3">
      <c r="A45" s="262" t="s">
        <v>138</v>
      </c>
      <c r="B45" s="262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311630554.58000004</v>
      </c>
      <c r="G45" s="44">
        <f t="shared" si="9"/>
        <v>65851817.209390774</v>
      </c>
      <c r="H45" s="45">
        <f t="shared" si="0"/>
        <v>0.82624618997015964</v>
      </c>
      <c r="I45" s="44">
        <f t="shared" si="9"/>
        <v>278133217.08000004</v>
      </c>
      <c r="J45" s="44">
        <f t="shared" si="9"/>
        <v>58773369.625763372</v>
      </c>
      <c r="K45" s="45">
        <f t="shared" si="3"/>
        <v>0.7374325384306909</v>
      </c>
      <c r="L45" s="44">
        <f t="shared" si="9"/>
        <v>223619635.56999999</v>
      </c>
      <c r="M45" s="44">
        <f>SUM(M42:M44)</f>
        <v>47253900.972043186</v>
      </c>
      <c r="N45" s="45">
        <f t="shared" si="1"/>
        <v>0.59289716357000011</v>
      </c>
      <c r="O45" s="46">
        <f t="shared" si="9"/>
        <v>2757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sierpnia 2022 r'!Z50</f>
        <v>39977470.880000003</v>
      </c>
      <c r="G46" s="212">
        <f>F46/'Dane - 31 sierpnia 2022 r'!$B$3</f>
        <v>8447788.787693087</v>
      </c>
      <c r="H46" s="213">
        <f t="shared" si="0"/>
        <v>0.52870186850797496</v>
      </c>
      <c r="I46" s="212">
        <f>'Dane - 31 sierpnia 2022 r'!AK50</f>
        <v>33580254.140000001</v>
      </c>
      <c r="J46" s="212">
        <f>I46/'Dane - 31 sierpnia 2022 r'!$B$3</f>
        <v>7095969.0087272571</v>
      </c>
      <c r="K46" s="213">
        <f t="shared" si="3"/>
        <v>0.4440987065460571</v>
      </c>
      <c r="L46" s="212">
        <f>'Dane - 31 sierpnia 2022 r'!AQ50</f>
        <v>27608372.210000001</v>
      </c>
      <c r="M46" s="212">
        <f>L46/'Dane - 31 sierpnia 2022 r'!$B$3</f>
        <v>5834028.3181539625</v>
      </c>
      <c r="N46" s="213">
        <f t="shared" si="1"/>
        <v>0.3651205954900229</v>
      </c>
      <c r="O46" s="214">
        <f>'Dane - 31 sierpnia 2022 r'!X50</f>
        <v>44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sierpnia 2022 r'!Z51</f>
        <v>185755.13</v>
      </c>
      <c r="G47" s="212">
        <f>F47/'Dane - 31 sierpnia 2022 r'!$B$3</f>
        <v>39252.610781226882</v>
      </c>
      <c r="H47" s="206">
        <f t="shared" si="0"/>
        <v>1.5644710837706341E-2</v>
      </c>
      <c r="I47" s="212">
        <f>'Dane - 31 sierpnia 2022 r'!AK51</f>
        <v>185755.13</v>
      </c>
      <c r="J47" s="212">
        <f>I47/'Dane - 31 sierpnia 2022 r'!$B$3</f>
        <v>39252.610781226882</v>
      </c>
      <c r="K47" s="206">
        <f t="shared" si="3"/>
        <v>1.5644710837706341E-2</v>
      </c>
      <c r="L47" s="212">
        <f>'Dane - 31 sierpnia 2022 r'!AQ51</f>
        <v>185755.13</v>
      </c>
      <c r="M47" s="212">
        <f>L47/'Dane - 31 sierpnia 2022 r'!$B$3</f>
        <v>39252.610781226882</v>
      </c>
      <c r="N47" s="206">
        <f t="shared" si="1"/>
        <v>1.5644710837706341E-2</v>
      </c>
      <c r="O47" s="214">
        <f>'Dane - 31 sierpnia 2022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sierpnia 2022 r'!Z52</f>
        <v>56790633.010000005</v>
      </c>
      <c r="G48" s="212">
        <f>F48/'Dane - 31 sierpnia 2022 r'!$B$3</f>
        <v>12000640.916678993</v>
      </c>
      <c r="H48" s="206">
        <f t="shared" si="0"/>
        <v>0.87496033117513972</v>
      </c>
      <c r="I48" s="212">
        <f>'Dane - 31 sierpnia 2022 r'!AK52</f>
        <v>43319536.350000001</v>
      </c>
      <c r="J48" s="212">
        <f>I48/'Dane - 31 sierpnia 2022 r'!$B$3</f>
        <v>9154013.1331487857</v>
      </c>
      <c r="K48" s="206">
        <f t="shared" si="3"/>
        <v>0.66741421713815652</v>
      </c>
      <c r="L48" s="212">
        <f>'Dane - 31 sierpnia 2022 r'!AQ52</f>
        <v>24067328.409999996</v>
      </c>
      <c r="M48" s="212">
        <f>L48/'Dane - 31 sierpnia 2022 r'!$B$3</f>
        <v>5085757.1181032471</v>
      </c>
      <c r="N48" s="206">
        <f t="shared" si="1"/>
        <v>0.37079984004415739</v>
      </c>
      <c r="O48" s="214">
        <f>'Dane - 31 sierpnia 2022 r'!X52</f>
        <v>26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sierpnia 2022 r'!Z53</f>
        <v>143137152.96000001</v>
      </c>
      <c r="G49" s="212">
        <f>F49/'Dane - 31 sierpnia 2022 r'!$B$3</f>
        <v>30246846.767956384</v>
      </c>
      <c r="H49" s="211">
        <f t="shared" si="0"/>
        <v>0.68209555754476969</v>
      </c>
      <c r="I49" s="212">
        <f>'Dane - 31 sierpnia 2022 r'!AK53</f>
        <v>117670362.34999999</v>
      </c>
      <c r="J49" s="212">
        <f>I49/'Dane - 31 sierpnia 2022 r'!$B$3</f>
        <v>24865364.061872657</v>
      </c>
      <c r="K49" s="211">
        <f t="shared" si="3"/>
        <v>0.56073793388951809</v>
      </c>
      <c r="L49" s="212">
        <f>'Dane - 31 sierpnia 2022 r'!AQ53</f>
        <v>112470568.2</v>
      </c>
      <c r="M49" s="212">
        <f>L49/'Dane - 31 sierpnia 2022 r'!$B$3</f>
        <v>23766576.125773937</v>
      </c>
      <c r="N49" s="211">
        <f t="shared" si="1"/>
        <v>0.53595920651848106</v>
      </c>
      <c r="O49" s="214">
        <f>'Dane - 31 sierpnia 2022 r'!X53</f>
        <v>212</v>
      </c>
    </row>
    <row r="50" spans="1:15" ht="11" thickBot="1" x14ac:dyDescent="0.3">
      <c r="A50" s="262" t="s">
        <v>145</v>
      </c>
      <c r="B50" s="262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240091011.98000002</v>
      </c>
      <c r="G50" s="44">
        <f t="shared" si="10"/>
        <v>50734529.083109692</v>
      </c>
      <c r="H50" s="45">
        <f t="shared" si="0"/>
        <v>0.66278922011251662</v>
      </c>
      <c r="I50" s="44">
        <f t="shared" si="10"/>
        <v>194755907.97</v>
      </c>
      <c r="J50" s="44">
        <f t="shared" si="10"/>
        <v>41154598.814529926</v>
      </c>
      <c r="K50" s="45">
        <f t="shared" si="3"/>
        <v>0.53763827013438603</v>
      </c>
      <c r="L50" s="44">
        <f t="shared" si="10"/>
        <v>164332023.94999999</v>
      </c>
      <c r="M50" s="44">
        <f t="shared" si="10"/>
        <v>34725614.172812372</v>
      </c>
      <c r="N50" s="45">
        <f t="shared" si="1"/>
        <v>0.45365085970983754</v>
      </c>
      <c r="O50" s="46">
        <f t="shared" si="10"/>
        <v>284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sierpnia 2022 r'!Z55</f>
        <v>845865.63</v>
      </c>
      <c r="G51" s="27">
        <f>F51/'Dane - 31 sierpnia 2022 r'!$B$3</f>
        <v>178743.02770323097</v>
      </c>
      <c r="H51" s="28">
        <f t="shared" si="0"/>
        <v>0.91664971436968434</v>
      </c>
      <c r="I51" s="27">
        <f>'Dane - 31 sierpnia 2022 r'!AK55</f>
        <v>0</v>
      </c>
      <c r="J51" s="27">
        <f>I51/'Dane - 31 sierpnia 2022 r'!$B$3</f>
        <v>0</v>
      </c>
      <c r="K51" s="28">
        <f t="shared" si="3"/>
        <v>0</v>
      </c>
      <c r="L51" s="27">
        <f>'Dane - 31 sierpnia 2022 r'!AQ55</f>
        <v>0</v>
      </c>
      <c r="M51" s="27">
        <f>L51/'Dane - 31 sierpnia 2022 r'!$B$3</f>
        <v>0</v>
      </c>
      <c r="N51" s="28">
        <f t="shared" si="1"/>
        <v>0</v>
      </c>
      <c r="O51" s="29">
        <f>'Dane - 31 sierpnia 2022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sierpnia 2022 r'!Z56</f>
        <v>0</v>
      </c>
      <c r="G52" s="27">
        <f>F52/'Dane - 31 sierpnia 2022 r'!$B$3</f>
        <v>0</v>
      </c>
      <c r="H52" s="16">
        <v>0</v>
      </c>
      <c r="I52" s="27">
        <f>'Dane - 31 sierpnia 2022 r'!AK56</f>
        <v>0</v>
      </c>
      <c r="J52" s="27">
        <f>I52/'Dane - 31 sierpnia 2022 r'!$B$3</f>
        <v>0</v>
      </c>
      <c r="K52" s="16">
        <v>0</v>
      </c>
      <c r="L52" s="27">
        <f>'Dane - 31 sierpnia 2022 r'!AQ56</f>
        <v>0</v>
      </c>
      <c r="M52" s="27">
        <f>L52/'Dane - 31 sierpnia 2022 r'!$B$3</f>
        <v>0</v>
      </c>
      <c r="N52" s="16">
        <v>0</v>
      </c>
      <c r="O52" s="29">
        <f>'Dane - 31 sierpnia 2022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sierpnia 2022 r'!Z57</f>
        <v>0</v>
      </c>
      <c r="G53" s="27">
        <f>F53/'Dane - 31 sierpnia 2022 r'!$B$3</f>
        <v>0</v>
      </c>
      <c r="H53" s="24">
        <v>0</v>
      </c>
      <c r="I53" s="27">
        <f>'Dane - 31 sierpnia 2022 r'!AK57</f>
        <v>0</v>
      </c>
      <c r="J53" s="27">
        <f>I53/'Dane - 31 sierpnia 2022 r'!$B$3</f>
        <v>0</v>
      </c>
      <c r="K53" s="24">
        <v>0</v>
      </c>
      <c r="L53" s="27">
        <f>'Dane - 31 sierpnia 2022 r'!AQ57</f>
        <v>0</v>
      </c>
      <c r="M53" s="27">
        <f>L53/'Dane - 31 sierpnia 2022 r'!$B$3</f>
        <v>0</v>
      </c>
      <c r="N53" s="24">
        <v>0</v>
      </c>
      <c r="O53" s="29">
        <f>'Dane - 31 sierpnia 2022 r'!X57</f>
        <v>0</v>
      </c>
    </row>
    <row r="54" spans="1:15" ht="11" thickBot="1" x14ac:dyDescent="0.3">
      <c r="A54" s="262" t="s">
        <v>154</v>
      </c>
      <c r="B54" s="262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178743.02770323097</v>
      </c>
      <c r="H54" s="45">
        <f t="shared" si="0"/>
        <v>0.91664971436968434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2" t="s">
        <v>163</v>
      </c>
      <c r="B55" s="262"/>
      <c r="C55" s="43" t="s">
        <v>161</v>
      </c>
      <c r="D55" s="44">
        <v>42497556</v>
      </c>
      <c r="E55" s="44">
        <v>31873167</v>
      </c>
      <c r="F55" s="44">
        <f>'Dane - 31 sierpnia 2022 r'!Z59</f>
        <v>128224135.38000007</v>
      </c>
      <c r="G55" s="44">
        <f>F55/'Dane - 31 sierpnia 2022 r'!$B$3</f>
        <v>27095521.285632793</v>
      </c>
      <c r="H55" s="45">
        <f t="shared" si="0"/>
        <v>0.85010445575216276</v>
      </c>
      <c r="I55" s="44">
        <f>'Dane - 31 sierpnia 2022 r'!AK59-'Dane - 31 sierpnia 2022 r'!AM59</f>
        <v>115070119.78</v>
      </c>
      <c r="J55" s="44">
        <f>I55/'Dane - 31 sierpnia 2022 r'!B3</f>
        <v>24315897.085983559</v>
      </c>
      <c r="K55" s="45">
        <f t="shared" si="3"/>
        <v>0.76289554426717499</v>
      </c>
      <c r="L55" s="44">
        <f>'Dane - 31 sierpnia 2022 r'!AQ59</f>
        <v>115070119.78</v>
      </c>
      <c r="M55" s="44">
        <f>L55/'Dane - 31 sierpnia 2022 r'!$B$3</f>
        <v>24315897.085983559</v>
      </c>
      <c r="N55" s="45">
        <f t="shared" si="1"/>
        <v>0.76289554426717499</v>
      </c>
      <c r="O55" s="46">
        <f>'Dane - 31 sierpnia 2022 r'!X59</f>
        <v>180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7">
        <f>D55+D54+D50+D45+D41+D36+D24</f>
        <v>710509513</v>
      </c>
      <c r="E56" s="197">
        <f t="shared" ref="E56:O56" si="12">E55+E54+E50+E45+E41+E36+E24</f>
        <v>531219456</v>
      </c>
      <c r="F56" s="197">
        <f t="shared" si="12"/>
        <v>2003967626.72</v>
      </c>
      <c r="G56" s="197">
        <f t="shared" si="12"/>
        <v>423465889.04338276</v>
      </c>
      <c r="H56" s="198">
        <f t="shared" si="0"/>
        <v>0.79715809400509374</v>
      </c>
      <c r="I56" s="197">
        <f t="shared" si="12"/>
        <v>1624770196.5700002</v>
      </c>
      <c r="J56" s="197">
        <f t="shared" si="12"/>
        <v>343336262.82568729</v>
      </c>
      <c r="K56" s="198">
        <f t="shared" si="3"/>
        <v>0.64631718388282688</v>
      </c>
      <c r="L56" s="197">
        <f t="shared" si="12"/>
        <v>1389885657.2000003</v>
      </c>
      <c r="M56" s="197">
        <f t="shared" si="12"/>
        <v>293701932.92901969</v>
      </c>
      <c r="N56" s="198">
        <f t="shared" si="1"/>
        <v>0.55288248502897397</v>
      </c>
      <c r="O56" s="199">
        <f t="shared" si="12"/>
        <v>11033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4" zoomScaleNormal="100" workbookViewId="0">
      <selection activeCell="J22" sqref="J22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customWidth="1"/>
  </cols>
  <sheetData>
    <row r="1" spans="1:13" ht="63" customHeight="1" thickTop="1" x14ac:dyDescent="0.35">
      <c r="A1" s="292" t="s">
        <v>182</v>
      </c>
      <c r="B1" s="295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279" t="s">
        <v>211</v>
      </c>
      <c r="L1" s="282" t="s">
        <v>209</v>
      </c>
      <c r="M1" s="285" t="s">
        <v>210</v>
      </c>
    </row>
    <row r="2" spans="1:13" ht="15.5" x14ac:dyDescent="0.35">
      <c r="A2" s="293"/>
      <c r="B2" s="296"/>
      <c r="C2" s="179"/>
      <c r="D2" s="179"/>
      <c r="E2" s="179"/>
      <c r="F2" s="179"/>
      <c r="G2" s="179"/>
      <c r="H2" s="179"/>
      <c r="I2" s="179"/>
      <c r="J2" s="179"/>
      <c r="K2" s="280"/>
      <c r="L2" s="283"/>
      <c r="M2" s="286"/>
    </row>
    <row r="3" spans="1:13" ht="16" thickBot="1" x14ac:dyDescent="0.4">
      <c r="A3" s="294"/>
      <c r="B3" s="297"/>
      <c r="C3" s="180"/>
      <c r="D3" s="180"/>
      <c r="E3" s="180"/>
      <c r="F3" s="180"/>
      <c r="G3" s="180"/>
      <c r="H3" s="180"/>
      <c r="I3" s="180"/>
      <c r="J3" s="180"/>
      <c r="K3" s="281"/>
      <c r="L3" s="284"/>
      <c r="M3" s="287"/>
    </row>
    <row r="4" spans="1:13" ht="18" thickTop="1" thickBot="1" x14ac:dyDescent="0.4">
      <c r="A4" s="288" t="s">
        <v>184</v>
      </c>
      <c r="B4" s="289"/>
      <c r="C4" s="289"/>
      <c r="D4" s="289"/>
      <c r="E4" s="289"/>
      <c r="F4" s="289"/>
      <c r="G4" s="289"/>
      <c r="H4" s="289"/>
      <c r="I4" s="289"/>
      <c r="J4" s="289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- 31 sierpnia 2022 r'!C19</f>
        <v>3969</v>
      </c>
      <c r="D5" s="91">
        <f>'Dane - 31 sierpnia 2022 r'!D19/'Dane - 31 sierpnia 2022 r'!$B$3</f>
        <v>74021110.453690588</v>
      </c>
      <c r="E5" s="90">
        <f>'Dane - 31 sierpnia 2022 r'!X19</f>
        <v>3852</v>
      </c>
      <c r="F5" s="91">
        <f>'Dane - 31 sierpnia 2022 r'!Y19/'Dane - 31 sierpnia 2022 r'!$B$3</f>
        <v>71729497.284618467</v>
      </c>
      <c r="G5" s="90">
        <f>'Dane - 31 sierpnia 2022 r'!AB19</f>
        <v>3870</v>
      </c>
      <c r="H5" s="91">
        <f>'Dane - 31 sierpnia 2022 r'!AD19/'Dane - 31 sierpnia 2022 r'!$B$3</f>
        <v>67094745.155632563</v>
      </c>
      <c r="I5" s="90">
        <f>'Dane - 31 sierpnia 2022 r'!AO19</f>
        <v>3853</v>
      </c>
      <c r="J5" s="91">
        <f>'Dane - 31 sierpnia 2022 r'!AP19/'Dane - 31 sierpnia 2022 r'!$B$3</f>
        <v>66832090.104177669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4">
      <c r="A6" s="290" t="s">
        <v>186</v>
      </c>
      <c r="B6" s="90" t="s">
        <v>86</v>
      </c>
      <c r="C6" s="90">
        <f>'Dane - 31 sierpnia 2022 r'!C14</f>
        <v>13</v>
      </c>
      <c r="D6" s="91">
        <f>'Dane - 31 sierpnia 2022 r'!D14/'Dane - 31 sierpnia 2022 r'!$B$3</f>
        <v>6397926.1141516808</v>
      </c>
      <c r="E6" s="90">
        <f>'Dane - 31 sierpnia 2022 r'!X14</f>
        <v>11</v>
      </c>
      <c r="F6" s="91">
        <f>'Dane - 31 sierpnia 2022 r'!Y14/'Dane - 31 sierpnia 2022 r'!$B$3</f>
        <v>5265027.1812860556</v>
      </c>
      <c r="G6" s="90">
        <f>'Dane - 31 sierpnia 2022 r'!AB14</f>
        <v>10</v>
      </c>
      <c r="H6" s="91">
        <f>'Dane - 31 sierpnia 2022 r'!AD14/'Dane - 31 sierpnia 2022 r'!$B$3</f>
        <v>3785322.1583585148</v>
      </c>
      <c r="I6" s="90">
        <f>'Dane - 31 sierpnia 2022 r'!AO14</f>
        <v>8</v>
      </c>
      <c r="J6" s="91">
        <f>'Dane - 31 sierpnia 2022 r'!AP14/'Dane - 31 sierpnia 2022 r'!$B$3</f>
        <v>3409259.1002261052</v>
      </c>
      <c r="K6" s="273">
        <v>123</v>
      </c>
      <c r="L6" s="275">
        <f>G6+G7+G8</f>
        <v>397</v>
      </c>
      <c r="M6" s="278">
        <f>L6/K6</f>
        <v>3.2276422764227641</v>
      </c>
    </row>
    <row r="7" spans="1:13" ht="39.75" customHeight="1" thickTop="1" thickBot="1" x14ac:dyDescent="0.4">
      <c r="A7" s="291"/>
      <c r="B7" s="90" t="s">
        <v>98</v>
      </c>
      <c r="C7" s="90">
        <f>'Dane - 31 sierpnia 2022 r'!C22</f>
        <v>868</v>
      </c>
      <c r="D7" s="91">
        <f>'Dane - 31 sierpnia 2022 r'!D22/'Dane - 31 sierpnia 2022 r'!$B$3</f>
        <v>48957451.744394898</v>
      </c>
      <c r="E7" s="90">
        <f>'Dane - 31 sierpnia 2022 r'!X22</f>
        <v>415</v>
      </c>
      <c r="F7" s="91">
        <f>'Dane - 31 sierpnia 2022 r'!Y22/'Dane - 31 sierpnia 2022 r'!$B$3</f>
        <v>19881032.066859666</v>
      </c>
      <c r="G7" s="90">
        <f>'Dane - 31 sierpnia 2022 r'!AB22</f>
        <v>377</v>
      </c>
      <c r="H7" s="91">
        <f>'Dane - 31 sierpnia 2022 r'!AD22/'Dane - 31 sierpnia 2022 r'!$B$3</f>
        <v>17337926.986877415</v>
      </c>
      <c r="I7" s="90">
        <f>'Dane - 31 sierpnia 2022 r'!AO22</f>
        <v>357</v>
      </c>
      <c r="J7" s="91">
        <f>'Dane - 31 sierpnia 2022 r'!AP22/'Dane - 31 sierpnia 2022 r'!$B$3</f>
        <v>15919523.768569194</v>
      </c>
      <c r="K7" s="274"/>
      <c r="L7" s="276"/>
      <c r="M7" s="278"/>
    </row>
    <row r="8" spans="1:13" ht="51" customHeight="1" thickTop="1" thickBot="1" x14ac:dyDescent="0.4">
      <c r="A8" s="291"/>
      <c r="B8" s="90" t="s">
        <v>100</v>
      </c>
      <c r="C8" s="90">
        <f>'Dane - 31 sierpnia 2022 r'!C23</f>
        <v>42</v>
      </c>
      <c r="D8" s="91">
        <f>'Dane - 31 sierpnia 2022 r'!D23/'Dane - 31 sierpnia 2022 r'!$B$3</f>
        <v>110409661.667688</v>
      </c>
      <c r="E8" s="90">
        <f>'Dane - 31 sierpnia 2022 r'!X23</f>
        <v>16</v>
      </c>
      <c r="F8" s="91">
        <f>'Dane - 31 sierpnia 2022 r'!Y23/'Dane - 31 sierpnia 2022 r'!$B$3</f>
        <v>29933446.036810853</v>
      </c>
      <c r="G8" s="90">
        <f>'Dane - 31 sierpnia 2022 r'!AB23</f>
        <v>10</v>
      </c>
      <c r="H8" s="91">
        <f>'Dane - 31 sierpnia 2022 r'!AD23/'Dane - 31 sierpnia 2022 r'!$B$3</f>
        <v>1442806.3985799714</v>
      </c>
      <c r="I8" s="90">
        <f>'Dane - 31 sierpnia 2022 r'!AO23</f>
        <v>6</v>
      </c>
      <c r="J8" s="91">
        <f>'Dane - 31 sierpnia 2022 r'!AP23/'Dane - 31 sierpnia 2022 r'!$B$3</f>
        <v>1293418.1433975021</v>
      </c>
      <c r="K8" s="274"/>
      <c r="L8" s="277"/>
      <c r="M8" s="278"/>
    </row>
    <row r="9" spans="1:13" ht="16.5" thickTop="1" thickBot="1" x14ac:dyDescent="0.4">
      <c r="A9" s="298" t="s">
        <v>187</v>
      </c>
      <c r="B9" s="299"/>
      <c r="C9" s="177"/>
      <c r="D9" s="177"/>
      <c r="E9" s="177"/>
      <c r="F9" s="177"/>
      <c r="G9" s="177"/>
      <c r="H9" s="177"/>
      <c r="I9" s="177"/>
      <c r="J9" s="177"/>
      <c r="K9" s="160">
        <v>243471330</v>
      </c>
      <c r="L9" s="160">
        <f>'Dane - 31 sierpnia 2022 r'!AP6/'Dane - 31 sierpnia 2022 r'!$B$3</f>
        <v>143954832.02248377</v>
      </c>
      <c r="M9" s="165">
        <f>L9/K9</f>
        <v>0.59125989093863229</v>
      </c>
    </row>
    <row r="10" spans="1:13" ht="18" thickTop="1" thickBot="1" x14ac:dyDescent="0.4">
      <c r="A10" s="304" t="s">
        <v>206</v>
      </c>
      <c r="B10" s="305"/>
      <c r="C10" s="305"/>
      <c r="D10" s="305"/>
      <c r="E10" s="305"/>
      <c r="F10" s="305"/>
      <c r="G10" s="305"/>
      <c r="H10" s="305"/>
      <c r="I10" s="305"/>
      <c r="J10" s="305"/>
      <c r="M10" s="182"/>
    </row>
    <row r="11" spans="1:13" ht="15.5" thickTop="1" thickBot="1" x14ac:dyDescent="0.4">
      <c r="A11" s="306" t="s">
        <v>188</v>
      </c>
      <c r="B11" s="90" t="s">
        <v>117</v>
      </c>
      <c r="C11" s="90">
        <f>'Dane - 31 sierpnia 2022 r'!C32</f>
        <v>1076</v>
      </c>
      <c r="D11" s="91">
        <f>'Dane - 31 sierpnia 2022 r'!D32/'Dane - 31 sierpnia 2022 r'!$B$3</f>
        <v>126358034.64277412</v>
      </c>
      <c r="E11" s="90">
        <f>'Dane - 31 sierpnia 2022 r'!X32</f>
        <v>556</v>
      </c>
      <c r="F11" s="91">
        <f>'Dane - 31 sierpnia 2022 r'!Y32/'Dane - 31 sierpnia 2022 r'!$B$3</f>
        <v>55911635.025251985</v>
      </c>
      <c r="G11" s="90">
        <f>'Dane - 31 sierpnia 2022 r'!AB32</f>
        <v>443</v>
      </c>
      <c r="H11" s="91">
        <f>'Dane - 31 sierpnia 2022 r'!AD32/'Dane - 31 sierpnia 2022 r'!$B$3</f>
        <v>39737922.906409144</v>
      </c>
      <c r="I11" s="90">
        <f>'Dane - 31 sierpnia 2022 r'!AO32</f>
        <v>389</v>
      </c>
      <c r="J11" s="91">
        <f>'Dane - 31 sierpnia 2022 r'!AP32/'Dane - 31 sierpnia 2022 r'!$B$3</f>
        <v>33389107.366396885</v>
      </c>
      <c r="K11" s="273">
        <v>680</v>
      </c>
      <c r="L11" s="275">
        <f>G11+G12+G13</f>
        <v>609</v>
      </c>
      <c r="M11" s="278">
        <f>L11/K11</f>
        <v>0.89558823529411768</v>
      </c>
    </row>
    <row r="12" spans="1:13" ht="15.5" thickTop="1" thickBot="1" x14ac:dyDescent="0.4">
      <c r="A12" s="307"/>
      <c r="B12" s="90" t="s">
        <v>119</v>
      </c>
      <c r="C12" s="90">
        <f>'Dane - 31 sierpnia 2022 r'!C33</f>
        <v>293</v>
      </c>
      <c r="D12" s="91">
        <f>'Dane - 31 sierpnia 2022 r'!D33/'Dane - 31 sierpnia 2022 r'!$B$3</f>
        <v>12836258.005620943</v>
      </c>
      <c r="E12" s="90">
        <f>'Dane - 31 sierpnia 2022 r'!X33</f>
        <v>171</v>
      </c>
      <c r="F12" s="91">
        <f>'Dane - 31 sierpnia 2022 r'!Y33/'Dane - 31 sierpnia 2022 r'!$B$3</f>
        <v>5514605.3335587345</v>
      </c>
      <c r="G12" s="90">
        <f>'Dane - 31 sierpnia 2022 r'!AB33</f>
        <v>131</v>
      </c>
      <c r="H12" s="91">
        <f>'Dane - 31 sierpnia 2022 r'!AD33/'Dane - 31 sierpnia 2022 r'!$B$3</f>
        <v>3614956.714494009</v>
      </c>
      <c r="I12" s="90">
        <f>'Dane - 31 sierpnia 2022 r'!AO33</f>
        <v>100</v>
      </c>
      <c r="J12" s="91">
        <f>'Dane - 31 sierpnia 2022 r'!AP33/'Dane - 31 sierpnia 2022 r'!$B$3</f>
        <v>2435484.1726010605</v>
      </c>
      <c r="K12" s="274"/>
      <c r="L12" s="276"/>
      <c r="M12" s="278"/>
    </row>
    <row r="13" spans="1:13" ht="15.5" thickTop="1" thickBot="1" x14ac:dyDescent="0.4">
      <c r="A13" s="307"/>
      <c r="B13" s="93" t="s">
        <v>121</v>
      </c>
      <c r="C13" s="90">
        <f>'Dane - 31 sierpnia 2022 r'!C34</f>
        <v>124</v>
      </c>
      <c r="D13" s="91">
        <f>'Dane - 31 sierpnia 2022 r'!D34/'Dane - 31 sierpnia 2022 r'!$B$3</f>
        <v>68051683.105466694</v>
      </c>
      <c r="E13" s="90">
        <f>'Dane - 31 sierpnia 2022 r'!X34</f>
        <v>49</v>
      </c>
      <c r="F13" s="91">
        <f>'Dane - 31 sierpnia 2022 r'!Y34/'Dane - 31 sierpnia 2022 r'!$B$3</f>
        <v>23916709.204826403</v>
      </c>
      <c r="G13" s="90">
        <f>'Dane - 31 sierpnia 2022 r'!AB34</f>
        <v>35</v>
      </c>
      <c r="H13" s="91">
        <f>'Dane - 31 sierpnia 2022 r'!AD34/'Dane - 31 sierpnia 2022 r'!$B$3</f>
        <v>8914116.2922891621</v>
      </c>
      <c r="I13" s="90">
        <f>'Dane - 31 sierpnia 2022 r'!AO34</f>
        <v>28</v>
      </c>
      <c r="J13" s="91">
        <f>'Dane - 31 sierpnia 2022 r'!AP34/'Dane - 31 sierpnia 2022 r'!$B$3</f>
        <v>3789524.2440251033</v>
      </c>
      <c r="K13" s="274"/>
      <c r="L13" s="277"/>
      <c r="M13" s="278"/>
    </row>
    <row r="14" spans="1:13" ht="16.5" thickTop="1" thickBot="1" x14ac:dyDescent="0.4">
      <c r="A14" s="298" t="s">
        <v>187</v>
      </c>
      <c r="B14" s="299"/>
      <c r="C14" s="177"/>
      <c r="D14" s="177"/>
      <c r="E14" s="177"/>
      <c r="F14" s="177"/>
      <c r="G14" s="177"/>
      <c r="H14" s="177"/>
      <c r="I14" s="177"/>
      <c r="J14" s="177"/>
      <c r="K14" s="96">
        <v>199464768</v>
      </c>
      <c r="L14" s="160">
        <f>'Dane - 31 sierpnia 2022 r'!AP28/'Dane - 31 sierpnia 2022 r'!$B$3</f>
        <v>102548765.81155039</v>
      </c>
      <c r="M14" s="165">
        <f>L14/K14</f>
        <v>0.51411969562238879</v>
      </c>
    </row>
    <row r="15" spans="1:13" ht="18" thickTop="1" thickBot="1" x14ac:dyDescent="0.4">
      <c r="A15" s="308" t="s">
        <v>189</v>
      </c>
      <c r="B15" s="309"/>
      <c r="C15" s="309"/>
      <c r="D15" s="309"/>
      <c r="E15" s="309"/>
      <c r="F15" s="309"/>
      <c r="G15" s="309"/>
      <c r="H15" s="309"/>
      <c r="I15" s="309"/>
      <c r="J15" s="309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- 31 sierpnia 2022 r'!C42</f>
        <v>58</v>
      </c>
      <c r="D16" s="91">
        <f>'Dane - 31 sierpnia 2022 r'!D42/'Dane - 31 sierpnia 2022 r'!$B$3</f>
        <v>8470619.7916446533</v>
      </c>
      <c r="E16" s="90">
        <f>'Dane - 31 sierpnia 2022 r'!X42</f>
        <v>52</v>
      </c>
      <c r="F16" s="91">
        <f>'Dane - 31 sierpnia 2022 r'!Y42/'Dane - 31 sierpnia 2022 r'!$B$3</f>
        <v>7032669.002387845</v>
      </c>
      <c r="G16" s="90">
        <f>'Dane - 31 sierpnia 2022 r'!AB42</f>
        <v>52</v>
      </c>
      <c r="H16" s="91">
        <f>'Dane - 31 sierpnia 2022 r'!AD42/'Dane - 31 sierpnia 2022 r'!$B$3</f>
        <v>6084601.5679479316</v>
      </c>
      <c r="I16" s="90">
        <f>'Dane - 31 sierpnia 2022 r'!AO42</f>
        <v>51</v>
      </c>
      <c r="J16" s="91">
        <f>'Dane - 31 sierpnia 2022 r'!AP42/'Dane - 31 sierpnia 2022 r'!$B$3</f>
        <v>5983682.1672336916</v>
      </c>
      <c r="K16" s="175">
        <v>20</v>
      </c>
      <c r="L16" s="92">
        <f>G16</f>
        <v>52</v>
      </c>
      <c r="M16" s="165">
        <f>L16/K16</f>
        <v>2.6</v>
      </c>
    </row>
    <row r="17" spans="1:13" ht="16.5" thickTop="1" thickBot="1" x14ac:dyDescent="0.4">
      <c r="A17" s="298" t="s">
        <v>187</v>
      </c>
      <c r="B17" s="299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- 31 sierpnia 2022 r'!AP40/'Dane - 31 sierpnia 2022 r'!$B$3</f>
        <v>16282008.154597128</v>
      </c>
      <c r="M17" s="165">
        <f>L17/K17</f>
        <v>0.54592133079061245</v>
      </c>
    </row>
    <row r="18" spans="1:13" ht="18" thickTop="1" thickBot="1" x14ac:dyDescent="0.4">
      <c r="A18" s="310" t="s">
        <v>191</v>
      </c>
      <c r="B18" s="311"/>
      <c r="C18" s="311"/>
      <c r="D18" s="311"/>
      <c r="E18" s="311"/>
      <c r="F18" s="311"/>
      <c r="G18" s="311"/>
      <c r="H18" s="311"/>
      <c r="I18" s="311"/>
      <c r="J18" s="311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- 31 sierpnia 2022 r'!C47</f>
        <v>4324</v>
      </c>
      <c r="D19" s="164">
        <f>'Dane - 31 sierpnia 2022 r'!D47/'Dane - 31 sierpnia 2022 r'!$B$3</f>
        <v>126410673.94501616</v>
      </c>
      <c r="E19" s="163">
        <f>'Dane - 31 sierpnia 2022 r'!X47</f>
        <v>2638</v>
      </c>
      <c r="F19" s="164">
        <f>'Dane - 31 sierpnia 2022 r'!Y47/'Dane - 31 sierpnia 2022 r'!$B$3</f>
        <v>74866438.245673344</v>
      </c>
      <c r="G19" s="163">
        <f>'Dane - 31 sierpnia 2022 r'!AB47</f>
        <v>2190</v>
      </c>
      <c r="H19" s="164">
        <f>'Dane - 31 sierpnia 2022 r'!AD47/'Dane - 31 sierpnia 2022 r'!$B$3</f>
        <v>62974278.486148372</v>
      </c>
      <c r="I19" s="163">
        <f>'Dane - 31 sierpnia 2022 r'!AO47</f>
        <v>1946</v>
      </c>
      <c r="J19" s="164">
        <f>'Dane - 31 sierpnia 2022 r'!AP47/'Dane - 31 sierpnia 2022 r'!$B$3</f>
        <v>54755108.27293282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298" t="s">
        <v>187</v>
      </c>
      <c r="B20" s="299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- 31 sierpnia 2022 r'!AP45/'Dane - 31 sierpnia 2022 r'!$B$3</f>
        <v>55592825.207615741</v>
      </c>
      <c r="M20" s="165">
        <f>L20/K20</f>
        <v>0.59289716927175939</v>
      </c>
    </row>
    <row r="21" spans="1:13" ht="18" thickTop="1" thickBot="1" x14ac:dyDescent="0.4">
      <c r="A21" s="308" t="s">
        <v>192</v>
      </c>
      <c r="B21" s="309"/>
      <c r="C21" s="309"/>
      <c r="D21" s="309"/>
      <c r="E21" s="309"/>
      <c r="F21" s="309"/>
      <c r="G21" s="309"/>
      <c r="H21" s="309"/>
      <c r="I21" s="309"/>
      <c r="J21" s="309"/>
      <c r="M21" s="182"/>
    </row>
    <row r="22" spans="1:13" ht="78.5" thickTop="1" thickBot="1" x14ac:dyDescent="0.4">
      <c r="A22" s="81" t="s">
        <v>165</v>
      </c>
      <c r="B22" s="94" t="s">
        <v>146</v>
      </c>
      <c r="C22" s="90">
        <f>'Dane - 31 sierpnia 2022 r'!C50</f>
        <v>60</v>
      </c>
      <c r="D22" s="91">
        <f>'Dane - 31 sierpnia 2022 r'!D50/'Dane - 31 sierpnia 2022 r'!$B$3</f>
        <v>26119274.67193542</v>
      </c>
      <c r="E22" s="90">
        <f>'Dane - 31 sierpnia 2022 r'!X50</f>
        <v>44</v>
      </c>
      <c r="F22" s="91">
        <f>'Dane - 31 sierpnia 2022 r'!Y50/'Dane - 31 sierpnia 2022 r'!$B$3</f>
        <v>11263718.41810536</v>
      </c>
      <c r="G22" s="90">
        <f>'Dane - 31 sierpnia 2022 r'!AB50</f>
        <v>43</v>
      </c>
      <c r="H22" s="91">
        <f>'Dane - 31 sierpnia 2022 r'!AD50/'Dane - 31 sierpnia 2022 r'!$B$3</f>
        <v>10849422.610569913</v>
      </c>
      <c r="I22" s="90">
        <f>'Dane - 31 sierpnia 2022 r'!AO50</f>
        <v>30</v>
      </c>
      <c r="J22" s="91">
        <f>'Dane - 31 sierpnia 2022 r'!AP50/'Dane - 31 sierpnia 2022 r'!$B$3</f>
        <v>7778704.4587198608</v>
      </c>
      <c r="K22" s="175">
        <v>13</v>
      </c>
      <c r="L22" s="92">
        <v>13</v>
      </c>
      <c r="M22" s="165">
        <f>L22/K22</f>
        <v>1</v>
      </c>
    </row>
    <row r="23" spans="1:13" ht="32" thickTop="1" thickBot="1" x14ac:dyDescent="0.4">
      <c r="A23" s="82" t="s">
        <v>193</v>
      </c>
      <c r="B23" s="95" t="s">
        <v>152</v>
      </c>
      <c r="C23" s="90">
        <f>'Dane - 31 sierpnia 2022 r'!C53</f>
        <v>392</v>
      </c>
      <c r="D23" s="91">
        <f>'Dane - 31 sierpnia 2022 r'!D53/'Dane - 31 sierpnia 2022 r'!$B$3</f>
        <v>98827345.635314748</v>
      </c>
      <c r="E23" s="90">
        <f>'Dane - 31 sierpnia 2022 r'!X53</f>
        <v>212</v>
      </c>
      <c r="F23" s="91">
        <f>'Dane - 31 sierpnia 2022 r'!Y53/'Dane - 31 sierpnia 2022 r'!$B$3</f>
        <v>40329129.148616947</v>
      </c>
      <c r="G23" s="90">
        <f>'Dane - 31 sierpnia 2022 r'!AB53</f>
        <v>68</v>
      </c>
      <c r="H23" s="91">
        <f>'Dane - 31 sierpnia 2022 r'!AD53/'Dane - 31 sierpnia 2022 r'!$B$3</f>
        <v>15032398.884263463</v>
      </c>
      <c r="I23" s="90">
        <f>'Dane - 31 sierpnia 2022 r'!AO53</f>
        <v>194</v>
      </c>
      <c r="J23" s="91">
        <f>'Dane - 31 sierpnia 2022 r'!AP53/'Dane - 31 sierpnia 2022 r'!$B$3</f>
        <v>31688768.328297015</v>
      </c>
      <c r="K23" s="175">
        <v>220</v>
      </c>
      <c r="L23" s="92">
        <f>'Dane - 31 sierpnia 2022 r'!AO53</f>
        <v>194</v>
      </c>
      <c r="M23" s="165">
        <f>L23/K23</f>
        <v>0.88181818181818183</v>
      </c>
    </row>
    <row r="24" spans="1:13" ht="16.5" thickTop="1" thickBot="1" x14ac:dyDescent="0.4">
      <c r="A24" s="298" t="s">
        <v>187</v>
      </c>
      <c r="B24" s="299"/>
      <c r="C24" s="177"/>
      <c r="D24" s="177"/>
      <c r="E24" s="177"/>
      <c r="F24" s="177"/>
      <c r="G24" s="177"/>
      <c r="H24" s="177"/>
      <c r="I24" s="177"/>
      <c r="J24" s="177"/>
      <c r="K24" s="160">
        <v>101226338</v>
      </c>
      <c r="L24" s="160">
        <f>'Dane - 31 sierpnia 2022 r'!AP49/'Dane - 31 sierpnia 2022 r'!$B$3</f>
        <v>46287734.921708256</v>
      </c>
      <c r="M24" s="165">
        <f>L24/K24</f>
        <v>0.45726967740064106</v>
      </c>
    </row>
    <row r="25" spans="1:13" ht="18" thickTop="1" thickBot="1" x14ac:dyDescent="0.4">
      <c r="A25" s="300" t="s">
        <v>194</v>
      </c>
      <c r="B25" s="301"/>
      <c r="C25" s="301"/>
      <c r="D25" s="301"/>
      <c r="E25" s="301"/>
      <c r="F25" s="301"/>
      <c r="G25" s="301"/>
      <c r="H25" s="301"/>
      <c r="I25" s="301"/>
      <c r="J25" s="301"/>
      <c r="M25" s="182"/>
    </row>
    <row r="26" spans="1:13" ht="32" thickTop="1" thickBot="1" x14ac:dyDescent="0.4">
      <c r="A26" s="80" t="s">
        <v>195</v>
      </c>
      <c r="B26" s="159" t="s">
        <v>155</v>
      </c>
      <c r="C26" s="90">
        <f>'Dane - 31 sierpnia 2022 r'!C54</f>
        <v>10</v>
      </c>
      <c r="D26" s="91">
        <f>'Dane - 31 sierpnia 2022 r'!D54/'Dane - 31 sierpnia 2022 r'!$B$3</f>
        <v>773605.87452190265</v>
      </c>
      <c r="E26" s="90">
        <f>'Dane - 31 sierpnia 2022 r'!X54</f>
        <v>1</v>
      </c>
      <c r="F26" s="91">
        <f>'Dane - 31 sierpnia 2022 r'!Y54/'Dane - 31 sierpnia 2022 r'!$B$3</f>
        <v>238324.0369376413</v>
      </c>
      <c r="G26" s="90">
        <f>'Dane - 31 sierpnia 2022 r'!AB54</f>
        <v>1</v>
      </c>
      <c r="H26" s="91">
        <f>'Dane - 31 sierpnia 2022 r'!AD54/'Dane - 31 sierpnia 2022 r'!$B$3</f>
        <v>0</v>
      </c>
      <c r="I26" s="90">
        <f>'Dane - 31 sierpnia 2022 r'!AO54</f>
        <v>0</v>
      </c>
      <c r="J26" s="91">
        <f>'Dane - 31 sierpnia 2022 r'!AP54/'Dane - 31 sierpnia 2022 r'!$B$3</f>
        <v>0</v>
      </c>
      <c r="K26" s="175">
        <v>1</v>
      </c>
      <c r="L26" s="92">
        <f>G26</f>
        <v>1</v>
      </c>
      <c r="M26" s="165">
        <f>L26/K26</f>
        <v>1</v>
      </c>
    </row>
    <row r="27" spans="1:13" ht="16.5" thickTop="1" thickBot="1" x14ac:dyDescent="0.4">
      <c r="A27" s="302" t="s">
        <v>187</v>
      </c>
      <c r="B27" s="303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- 31 sierpnia 2022 r'!AP54/'Dane - 31 sierpnia 2022 r'!$B$3</f>
        <v>0</v>
      </c>
      <c r="M27" s="18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sierpnia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2022-09-30T14:51:37Z</dcterms:modified>
</cp:coreProperties>
</file>