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xr:revisionPtr revIDLastSave="0" documentId="13_ncr:1_{6C0AC3B8-4C38-4AF9-BCC0-E565466CC976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ane - 31 padziernika 2022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91029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I45" i="1"/>
  <c r="G45" i="1"/>
  <c r="D45" i="1"/>
  <c r="E45" i="1"/>
  <c r="C45" i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50" i="1"/>
  <c r="J51" i="1"/>
  <c r="J52" i="1"/>
  <c r="J53" i="1"/>
  <c r="J55" i="1"/>
  <c r="J59" i="1"/>
  <c r="J6" i="1"/>
  <c r="Q46" i="1" l="1"/>
  <c r="Q47" i="1"/>
  <c r="Q48" i="1"/>
  <c r="D60" i="1" l="1"/>
  <c r="E60" i="1"/>
  <c r="G60" i="1"/>
  <c r="H60" i="1"/>
  <c r="I60" i="1"/>
  <c r="K60" i="1"/>
  <c r="L60" i="1"/>
  <c r="M60" i="1"/>
  <c r="N60" i="1"/>
  <c r="O60" i="1"/>
  <c r="P60" i="1"/>
  <c r="R60" i="1"/>
  <c r="S60" i="1"/>
  <c r="T60" i="1"/>
  <c r="U60" i="1"/>
  <c r="V60" i="1"/>
  <c r="W60" i="1"/>
  <c r="X60" i="1"/>
  <c r="Y60" i="1"/>
  <c r="Z60" i="1"/>
  <c r="AB60" i="1"/>
  <c r="AC60" i="1"/>
  <c r="AD60" i="1"/>
  <c r="AE60" i="1"/>
  <c r="AG60" i="1"/>
  <c r="AH60" i="1"/>
  <c r="AI60" i="1"/>
  <c r="AJ60" i="1"/>
  <c r="AK60" i="1"/>
  <c r="AL60" i="1"/>
  <c r="AM60" i="1"/>
  <c r="AO60" i="1"/>
  <c r="AP60" i="1"/>
  <c r="AQ60" i="1"/>
  <c r="C60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L23" i="3" l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D36" i="2" l="1"/>
  <c r="E24" i="2"/>
  <c r="AA46" i="1"/>
  <c r="AF46" i="1"/>
  <c r="AN46" i="1"/>
  <c r="AR46" i="1"/>
  <c r="AA47" i="1"/>
  <c r="AF47" i="1"/>
  <c r="AN47" i="1"/>
  <c r="AR47" i="1"/>
  <c r="AA48" i="1"/>
  <c r="AF48" i="1"/>
  <c r="AN48" i="1"/>
  <c r="AR48" i="1"/>
  <c r="O35" i="2" l="1"/>
  <c r="L35" i="2"/>
  <c r="M35" i="2" s="1"/>
  <c r="N35" i="2" s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Q59" i="1"/>
  <c r="Q55" i="1" l="1"/>
  <c r="Q50" i="1"/>
  <c r="Q51" i="1"/>
  <c r="Q52" i="1"/>
  <c r="Q53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F59" i="1"/>
  <c r="AA50" i="1"/>
  <c r="AA51" i="1"/>
  <c r="AA52" i="1"/>
  <c r="AA53" i="1"/>
  <c r="AA55" i="1"/>
  <c r="AA59" i="1"/>
  <c r="H35" i="2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J28" i="1" s="1"/>
  <c r="B40" i="1"/>
  <c r="J40" i="1" s="1"/>
  <c r="Q39" i="1"/>
  <c r="AF40" i="1" l="1"/>
  <c r="AN40" i="1"/>
  <c r="AF28" i="1"/>
  <c r="AN28" i="1"/>
  <c r="AA40" i="1"/>
  <c r="AR40" i="1"/>
  <c r="AR28" i="1"/>
  <c r="AA28" i="1"/>
  <c r="F40" i="1"/>
  <c r="F28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B49" i="1"/>
  <c r="J49" i="1" s="1"/>
  <c r="B54" i="1"/>
  <c r="B58" i="1"/>
  <c r="J58" i="1" s="1"/>
  <c r="AN54" i="1" l="1"/>
  <c r="J54" i="1"/>
  <c r="Q45" i="1"/>
  <c r="J45" i="1"/>
  <c r="F49" i="1"/>
  <c r="AN49" i="1"/>
  <c r="AR58" i="1"/>
  <c r="AN58" i="1"/>
  <c r="F45" i="1"/>
  <c r="AN45" i="1"/>
  <c r="AF45" i="1"/>
  <c r="AR45" i="1"/>
  <c r="AA45" i="1"/>
  <c r="AF54" i="1"/>
  <c r="AR54" i="1"/>
  <c r="AR49" i="1"/>
  <c r="AF49" i="1"/>
  <c r="Q58" i="1"/>
  <c r="Q54" i="1"/>
  <c r="Q49" i="1"/>
  <c r="AF58" i="1"/>
  <c r="AA58" i="1"/>
  <c r="F58" i="1"/>
  <c r="AA54" i="1"/>
  <c r="F54" i="1"/>
  <c r="AA49" i="1"/>
  <c r="AA6" i="1" l="1"/>
  <c r="AR6" i="1"/>
  <c r="F6" i="1"/>
  <c r="Q6" i="1"/>
  <c r="Q40" i="1"/>
  <c r="Q28" i="1"/>
  <c r="B60" i="1"/>
  <c r="J60" i="1" s="1"/>
  <c r="AF60" i="1" l="1"/>
  <c r="AA60" i="1"/>
  <c r="Q60" i="1"/>
  <c r="F60" i="1"/>
  <c r="AN60" i="1"/>
  <c r="AR60" i="1"/>
  <c r="J23" i="3"/>
  <c r="I23" i="3"/>
  <c r="H23" i="3"/>
  <c r="G23" i="3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54" i="2" l="1"/>
  <c r="J18" i="2"/>
  <c r="K18" i="2" s="1"/>
  <c r="O27" i="2"/>
  <c r="O36" i="2" s="1"/>
  <c r="M31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<sst xmlns="http://schemas.openxmlformats.org/spreadsheetml/2006/main" count="334" uniqueCount="232">
  <si>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</si>
  <si>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</si>
  <si>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</si>
  <si>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</si>
  <si>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</si>
  <si>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</si>
  <si>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</si>
  <si>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</si>
  <si>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</si>
  <si>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</si>
  <si>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</si>
  <si>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</si>
  <si>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</si>
  <si>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</si>
  <si>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</si>
  <si>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</si>
  <si>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</si>
  <si>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</si>
  <si>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</si>
  <si>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</si>
  <si>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</si>
  <si>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</si>
  <si>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</si>
  <si>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</si>
  <si>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</si>
  <si>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</si>
  <si>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</si>
  <si>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</si>
  <si>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</si>
  <si>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</si>
  <si>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</si>
  <si>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</si>
  <si>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</si>
  <si>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</si>
  <si>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</si>
  <si>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</si>
  <si>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</si>
  <si>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</si>
  <si>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</si>
  <si>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</si>
  <si>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</si>
  <si>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</si>
  <si>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</si>
  <si>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</si>
  <si>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</si>
  <si>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</si>
  <si>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</si>
  <si>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</si>
  <si>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</si>
  <si>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</si>
  <si>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</si>
  <si>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</si>
  <si>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</si>
  <si>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</si>
  <si>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</si>
  <si>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</si>
  <si>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</si>
  <si>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</si>
  <si>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</si>
  <si>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</si>
  <si>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</si>
  <si>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</si>
  <si>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</si>
  <si>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</si>
  <si>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</si>
  <si>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</si>
  <si>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</si>
  <si>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</si>
  <si>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</si>
  <si>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</si>
  <si>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</si>
  <si>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</si>
  <si>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</si>
  <si>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</si>
  <si>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</si>
  <si>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</si>
  <si>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</si>
  <si>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</si>
  <si>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</si>
  <si>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</si>
  <si>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</si>
  <si>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</si>
  <si>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</si>
  <si>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</si>
  <si>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</si>
  <si>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</si>
  <si>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</si>
  <si>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</si>
  <si>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</si>
  <si>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</si>
  <si>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</si>
  <si>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</si>
  <si>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</si>
  <si>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</si>
  <si>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</si>
  <si>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</si>
  <si>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</si>
  <si>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</si>
  <si>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</si>
  <si>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</si>
  <si>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</si>
  <si>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</si>
  <si>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</si>
  <si>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</si>
  <si>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</si>
  <si>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</si>
  <si>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</si>
  <si>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</si>
  <si>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</si>
  <si>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</si>
  <si>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</si>
  <si>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</si>
  <si>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</si>
  <si>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</si>
  <si>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</si>
  <si>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</si>
  <si>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</si>
  <si>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</si>
  <si>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</si>
  <si>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</si>
  <si>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</si>
  <si>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</si>
  <si>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</si>
  <si>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</si>
  <si>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</si>
  <si>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</si>
  <si>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</si>
  <si>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</si>
  <si>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</si>
  <si>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</si>
  <si>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</si>
  <si>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</si>
  <si>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</si>
  <si>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</si>
  <si>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</si>
  <si>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</si>
  <si>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</si>
  <si>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</si>
  <si>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</si>
  <si>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</si>
  <si>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</si>
  <si>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</si>
  <si>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</si>
  <si>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</si>
  <si>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</si>
  <si>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</si>
  <si>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</si>
  <si>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</si>
  <si>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</si>
  <si>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</si>
  <si>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</si>
  <si>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</si>
  <si>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</si>
  <si>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</si>
  <si>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</si>
  <si>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</si>
  <si>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</si>
  <si>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</si>
  <si>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</si>
  <si>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</si>
  <si>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</si>
  <si>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</si>
  <si>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</si>
  <si>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</si>
  <si>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</si>
  <si>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</si>
  <si>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</si>
  <si>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</si>
  <si>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</si>
  <si>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</si>
  <si>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</si>
  <si>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</si>
  <si>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</si>
  <si>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</si>
  <si>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</si>
  <si>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</si>
  <si>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</si>
  <si>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</si>
  <si>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</si>
  <si>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</si>
  <si>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</si>
  <si>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</si>
  <si>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</si>
  <si>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</si>
  <si>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</si>
  <si>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</si>
  <si>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</si>
  <si>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</si>
  <si>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</si>
  <si>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</si>
  <si>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</si>
  <si>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</si>
  <si>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</si>
  <si>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</si>
  <si>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</si>
  <si>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</si>
  <si>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</si>
  <si>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</si>
  <si>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</si>
  <si>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</si>
  <si>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</si>
  <si>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</si>
  <si>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</si>
  <si>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</si>
  <si>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</si>
  <si>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</si>
  <si>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</si>
  <si>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</si>
  <si>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</si>
  <si>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</si>
  <si>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</si>
  <si>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</si>
  <si>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</si>
  <si>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</si>
  <si>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</si>
  <si>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</si>
  <si>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</si>
  <si>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</si>
  <si>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</si>
  <si>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</si>
  <si>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</si>
  <si>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</si>
  <si>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* Alokacjaz rezerwą wykonania z ostatniej zatwierdzonej wersji Programu Operacyjnego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</si>
  <si>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</si>
  <si>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</si>
  <si>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</si>
  <si>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</si>
  <si>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</si>
  <si>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</si>
  <si>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</si>
  <si>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dane na dzień  31.10.2022</t>
  </si>
  <si>
    <t xml:space="preserve">Limit finansowy zgodny z arkuszem kalkulacyjnym z dnia 05.11.2022, kurs 1 EUR= 4,7275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</si>
</sst>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8"/>
      <color rgb="FFFF0000"/>
      <name val="Verdana"/>
      <family val="2"/>
    </font>
    <font>
      <b/>
      <sz val="14"/>
      <name val="Verdan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1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/>
    <xf numFmtId="4" fontId="10" fillId="0" borderId="0" xfId="5" applyNumberFormat="1" applyFont="1"/>
    <xf numFmtId="165" fontId="10" fillId="0" borderId="0" xfId="3" applyNumberFormat="1" applyFont="1" applyAlignment="1">
      <alignment horizontal="center" wrapText="1"/>
    </xf>
    <xf numFmtId="4" fontId="11" fillId="0" borderId="0" xfId="0" applyNumberFormat="1" applyFont="1" applyAlignment="1">
      <alignment wrapText="1"/>
    </xf>
    <xf numFmtId="0" fontId="10" fillId="0" borderId="0" xfId="0" applyFont="1"/>
    <xf numFmtId="165" fontId="10" fillId="0" borderId="0" xfId="0" applyNumberFormat="1" applyFont="1"/>
    <xf numFmtId="4" fontId="10" fillId="0" borderId="0" xfId="0" applyNumberFormat="1" applyFont="1"/>
    <xf numFmtId="0" fontId="8" fillId="0" borderId="0" xfId="3" applyFont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Alignment="1">
      <alignment wrapText="1"/>
    </xf>
    <xf numFmtId="4" fontId="8" fillId="2" borderId="0" xfId="3" applyNumberFormat="1" applyFont="1" applyFill="1" applyAlignment="1">
      <alignment horizontal="center" wrapText="1"/>
    </xf>
    <xf numFmtId="4" fontId="8" fillId="2" borderId="0" xfId="3" applyNumberFormat="1" applyFont="1" applyFill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2" fillId="0" borderId="0" xfId="0" applyFont="1"/>
    <xf numFmtId="0" fontId="14" fillId="0" borderId="0" xfId="0" applyFont="1"/>
    <xf numFmtId="0" fontId="12" fillId="0" borderId="0" xfId="0" applyFont="1" applyAlignment="1">
      <alignment horizontal="center" vertical="center"/>
    </xf>
    <xf numFmtId="4" fontId="12" fillId="0" borderId="0" xfId="0" applyNumberFormat="1" applyFont="1"/>
    <xf numFmtId="165" fontId="12" fillId="0" borderId="0" xfId="0" applyNumberFormat="1" applyFont="1"/>
    <xf numFmtId="10" fontId="15" fillId="0" borderId="17" xfId="0" applyNumberFormat="1" applyFont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Border="1" applyAlignment="1">
      <alignment horizontal="center" vertical="center" wrapText="1"/>
    </xf>
    <xf numFmtId="3" fontId="15" fillId="0" borderId="17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4" fontId="10" fillId="0" borderId="20" xfId="0" applyNumberFormat="1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4" fontId="10" fillId="0" borderId="51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Alignment="1">
      <alignment vertical="center" wrapText="1"/>
    </xf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4" fontId="10" fillId="0" borderId="22" xfId="0" applyNumberFormat="1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4" fontId="10" fillId="0" borderId="23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4" fontId="10" fillId="0" borderId="52" xfId="0" applyNumberFormat="1" applyFont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6" borderId="56" xfId="0" applyFont="1" applyFill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4" fontId="10" fillId="0" borderId="54" xfId="0" applyNumberFormat="1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4" fontId="10" fillId="0" borderId="53" xfId="0" applyNumberFormat="1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0" fontId="10" fillId="0" borderId="23" xfId="0" applyNumberFormat="1" applyFont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169" fontId="19" fillId="13" borderId="48" xfId="0" applyNumberFormat="1" applyFont="1" applyFill="1" applyBorder="1" applyAlignment="1">
      <alignment horizontal="center" vertical="center" wrapText="1" readingOrder="1"/>
    </xf>
    <xf numFmtId="0" fontId="10" fillId="4" borderId="21" xfId="0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" fontId="12" fillId="0" borderId="0" xfId="0" applyNumberFormat="1" applyFont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14" fontId="8" fillId="2" borderId="0" xfId="3" applyNumberFormat="1" applyFont="1" applyFill="1" applyAlignment="1">
      <alignment horizontal="center" wrapText="1"/>
    </xf>
    <xf numFmtId="4" fontId="10" fillId="4" borderId="8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vertical="center"/>
    </xf>
    <xf numFmtId="10" fontId="4" fillId="4" borderId="4" xfId="0" applyNumberFormat="1" applyFont="1" applyFill="1" applyBorder="1" applyAlignment="1">
      <alignment vertical="center"/>
    </xf>
    <xf numFmtId="1" fontId="4" fillId="4" borderId="5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10" fontId="4" fillId="4" borderId="1" xfId="0" applyNumberFormat="1" applyFont="1" applyFill="1" applyBorder="1" applyAlignment="1">
      <alignment vertical="center"/>
    </xf>
    <xf numFmtId="1" fontId="4" fillId="4" borderId="7" xfId="0" applyNumberFormat="1" applyFont="1" applyFill="1" applyBorder="1" applyAlignment="1">
      <alignment vertical="center"/>
    </xf>
    <xf numFmtId="4" fontId="28" fillId="4" borderId="1" xfId="0" applyNumberFormat="1" applyFont="1" applyFill="1" applyBorder="1" applyAlignment="1">
      <alignment vertical="center"/>
    </xf>
    <xf numFmtId="1" fontId="28" fillId="4" borderId="7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10" fontId="4" fillId="4" borderId="20" xfId="0" applyNumberFormat="1" applyFont="1" applyFill="1" applyBorder="1" applyAlignment="1">
      <alignment vertical="center"/>
    </xf>
    <xf numFmtId="4" fontId="4" fillId="4" borderId="22" xfId="0" applyNumberFormat="1" applyFont="1" applyFill="1" applyBorder="1" applyAlignment="1">
      <alignment vertical="center"/>
    </xf>
    <xf numFmtId="10" fontId="4" fillId="4" borderId="22" xfId="0" applyNumberFormat="1" applyFont="1" applyFill="1" applyBorder="1" applyAlignment="1">
      <alignment vertical="center"/>
    </xf>
    <xf numFmtId="1" fontId="4" fillId="4" borderId="23" xfId="0" applyNumberFormat="1" applyFont="1" applyFill="1" applyBorder="1" applyAlignment="1">
      <alignment vertical="center"/>
    </xf>
    <xf numFmtId="4" fontId="4" fillId="4" borderId="81" xfId="0" applyNumberFormat="1" applyFont="1" applyFill="1" applyBorder="1" applyAlignment="1">
      <alignment vertical="center"/>
    </xf>
    <xf numFmtId="10" fontId="8" fillId="15" borderId="17" xfId="0" applyNumberFormat="1" applyFont="1" applyFill="1" applyBorder="1" applyAlignment="1">
      <alignment horizontal="center" vertical="center"/>
    </xf>
    <xf numFmtId="0" fontId="8" fillId="15" borderId="17" xfId="0" applyFont="1" applyFill="1" applyBorder="1" applyAlignment="1">
      <alignment horizontal="center" vertical="center"/>
    </xf>
    <xf numFmtId="4" fontId="8" fillId="15" borderId="17" xfId="0" applyNumberFormat="1" applyFont="1" applyFill="1" applyBorder="1" applyAlignment="1">
      <alignment horizontal="center" vertical="center"/>
    </xf>
    <xf numFmtId="4" fontId="10" fillId="0" borderId="8" xfId="0" applyNumberFormat="1" applyFont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10" fontId="13" fillId="4" borderId="23" xfId="0" applyNumberFormat="1" applyFont="1" applyFill="1" applyBorder="1" applyAlignment="1">
      <alignment horizontal="center" vertical="center"/>
    </xf>
    <xf numFmtId="4" fontId="13" fillId="4" borderId="7" xfId="0" applyNumberFormat="1" applyFont="1" applyFill="1" applyBorder="1" applyAlignment="1">
      <alignment horizontal="center"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horizontal="center" vertical="center"/>
    </xf>
    <xf numFmtId="3" fontId="8" fillId="15" borderId="17" xfId="0" applyNumberFormat="1" applyFont="1" applyFill="1" applyBorder="1" applyAlignment="1">
      <alignment horizontal="center" vertical="center"/>
    </xf>
    <xf numFmtId="3" fontId="8" fillId="3" borderId="17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0" fontId="29" fillId="3" borderId="17" xfId="0" applyFont="1" applyFill="1" applyBorder="1" applyAlignment="1">
      <alignment horizontal="center" vertical="center"/>
    </xf>
    <xf numFmtId="4" fontId="29" fillId="3" borderId="17" xfId="0" applyNumberFormat="1" applyFont="1" applyFill="1" applyBorder="1" applyAlignment="1">
      <alignment horizontal="center" vertical="center"/>
    </xf>
    <xf numFmtId="10" fontId="29" fillId="3" borderId="17" xfId="0" applyNumberFormat="1" applyFont="1" applyFill="1" applyBorder="1" applyAlignment="1">
      <alignment horizontal="center" vertical="center"/>
    </xf>
    <xf numFmtId="0" fontId="29" fillId="15" borderId="17" xfId="0" applyFont="1" applyFill="1" applyBorder="1" applyAlignment="1">
      <alignment horizontal="center" vertical="center"/>
    </xf>
    <xf numFmtId="4" fontId="29" fillId="15" borderId="17" xfId="0" applyNumberFormat="1" applyFont="1" applyFill="1" applyBorder="1" applyAlignment="1">
      <alignment horizontal="center" vertical="center"/>
    </xf>
    <xf numFmtId="10" fontId="29" fillId="15" borderId="17" xfId="0" applyNumberFormat="1" applyFont="1" applyFill="1" applyBorder="1" applyAlignment="1">
      <alignment horizontal="center" vertical="center"/>
    </xf>
    <xf numFmtId="165" fontId="29" fillId="2" borderId="13" xfId="0" applyNumberFormat="1" applyFont="1" applyFill="1" applyBorder="1" applyAlignment="1">
      <alignment horizontal="center" vertical="center" wrapText="1"/>
    </xf>
    <xf numFmtId="171" fontId="29" fillId="2" borderId="17" xfId="0" applyNumberFormat="1" applyFont="1" applyFill="1" applyBorder="1" applyAlignment="1">
      <alignment horizontal="center" vertical="center"/>
    </xf>
    <xf numFmtId="3" fontId="10" fillId="6" borderId="6" xfId="0" applyNumberFormat="1" applyFont="1" applyFill="1" applyBorder="1" applyAlignment="1">
      <alignment horizontal="center" vertical="center"/>
    </xf>
    <xf numFmtId="3" fontId="13" fillId="6" borderId="6" xfId="0" applyNumberFormat="1" applyFont="1" applyFill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13" fillId="4" borderId="8" xfId="0" applyNumberFormat="1" applyFont="1" applyFill="1" applyBorder="1" applyAlignment="1">
      <alignment horizontal="center" vertical="center"/>
    </xf>
    <xf numFmtId="0" fontId="15" fillId="0" borderId="17" xfId="0" applyFont="1" applyBorder="1" applyAlignment="1">
      <alignment horizontal="left" vertical="center" wrapText="1"/>
    </xf>
    <xf numFmtId="4" fontId="15" fillId="0" borderId="17" xfId="0" applyNumberFormat="1" applyFont="1" applyBorder="1" applyAlignment="1">
      <alignment horizontal="center" vertical="center" wrapText="1"/>
    </xf>
    <xf numFmtId="0" fontId="16" fillId="14" borderId="17" xfId="0" applyFont="1" applyFill="1" applyBorder="1" applyAlignment="1">
      <alignment horizontal="center" vertical="center"/>
    </xf>
    <xf numFmtId="10" fontId="16" fillId="14" borderId="17" xfId="0" applyNumberFormat="1" applyFont="1" applyFill="1" applyBorder="1" applyAlignment="1">
      <alignment horizontal="center" vertical="center"/>
    </xf>
    <xf numFmtId="2" fontId="16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 wrapText="1"/>
    </xf>
    <xf numFmtId="10" fontId="15" fillId="14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Alignment="1">
      <alignment horizontal="center" vertical="center"/>
    </xf>
    <xf numFmtId="0" fontId="8" fillId="2" borderId="0" xfId="0" applyFont="1" applyFill="1"/>
    <xf numFmtId="4" fontId="10" fillId="0" borderId="0" xfId="3" applyNumberFormat="1" applyFont="1" applyAlignment="1">
      <alignment horizontal="center" wrapText="1"/>
    </xf>
    <xf numFmtId="166" fontId="10" fillId="0" borderId="0" xfId="3" applyNumberFormat="1" applyFont="1" applyAlignment="1">
      <alignment horizontal="center" wrapText="1"/>
    </xf>
    <xf numFmtId="4" fontId="8" fillId="2" borderId="0" xfId="3" applyNumberFormat="1" applyFont="1" applyFill="1" applyAlignment="1">
      <alignment horizontal="center" wrapText="1"/>
    </xf>
    <xf numFmtId="10" fontId="16" fillId="14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vertical="center" wrapText="1"/>
    </xf>
    <xf numFmtId="0" fontId="15" fillId="14" borderId="17" xfId="0" applyFont="1" applyFill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</cellXfs>
  <cellStyles count="18">
    <cellStyle name="Dziesiętny" xfId="1" builtinId="3"/>
    <cellStyle name="Dziesiętny 2" xfId="10" xr:uid="{00000000-0005-0000-0000-000001000000}"/>
    <cellStyle name="Dziesiętny 2 2" xfId="16" xr:uid="{00000000-0005-0000-0000-000002000000}"/>
    <cellStyle name="Dziesiętny 3" xfId="13" xr:uid="{00000000-0005-0000-0000-000003000000}"/>
    <cellStyle name="Normalny" xfId="0" builtinId="0"/>
    <cellStyle name="Normalny 17" xfId="7" xr:uid="{00000000-0005-0000-0000-000005000000}"/>
    <cellStyle name="Normalny 2" xfId="9" xr:uid="{00000000-0005-0000-0000-000006000000}"/>
    <cellStyle name="Normalny 2 2" xfId="15" xr:uid="{00000000-0005-0000-0000-000007000000}"/>
    <cellStyle name="Normalny 3" xfId="12" xr:uid="{00000000-0005-0000-0000-000008000000}"/>
    <cellStyle name="Normalny 3 2" xfId="17" xr:uid="{00000000-0005-0000-0000-000009000000}"/>
    <cellStyle name="Normalny_RAP-FS(ROL)_OR00_16-08-2004" xfId="4" xr:uid="{00000000-0005-0000-0000-00000A000000}"/>
    <cellStyle name="Normalny_raport tygodniowy-ARiMR SPO RPR 03.07.2004r." xfId="3" xr:uid="{00000000-0005-0000-0000-00000B000000}"/>
    <cellStyle name="Normalny_SPO Ryby_12-05-2005" xfId="5" xr:uid="{00000000-0005-0000-0000-00000C000000}"/>
    <cellStyle name="Procentowy" xfId="2" builtinId="5"/>
    <cellStyle name="Procentowy 2" xfId="8" xr:uid="{00000000-0005-0000-0000-00000E000000}"/>
    <cellStyle name="Procentowy 8" xfId="11" xr:uid="{00000000-0005-0000-0000-00000F000000}"/>
    <cellStyle name="Walutowy" xfId="6" builtinId="4"/>
    <cellStyle name="Walutowy 2" xfId="14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215"/>
  <sheetViews>
    <sheetView showGridLines="0" tabSelected="1" zoomScale="60" zoomScaleNormal="60" workbookViewId="0">
      <pane xSplit="1" topLeftCell="B1" activePane="topRight" state="frozen"/>
      <selection pane="topRight"/>
    </sheetView>
  </sheetViews>
  <sheetFormatPr defaultColWidth="9.1796875" defaultRowHeight="13.5" outlineLevelRow="1" x14ac:dyDescent="0.3"/>
  <cols>
    <col min="1" max="1" width="59.54296875" style="71" customWidth="1"/>
    <col min="2" max="3" width="39.26953125" style="71" customWidth="1"/>
    <col min="4" max="4" width="30.26953125" style="75" bestFit="1" customWidth="1"/>
    <col min="5" max="5" width="30.26953125" style="56" bestFit="1" customWidth="1"/>
    <col min="6" max="6" width="23" style="71" customWidth="1"/>
    <col min="7" max="7" width="11.54296875" style="55" bestFit="1" customWidth="1"/>
    <col min="8" max="9" width="30.26953125" style="55" bestFit="1" customWidth="1"/>
    <col min="10" max="10" width="21.81640625" style="55" customWidth="1"/>
    <col min="11" max="11" width="17.26953125" style="71" customWidth="1"/>
    <col min="12" max="13" width="30.26953125" style="71" bestFit="1" customWidth="1"/>
    <col min="14" max="14" width="11.54296875" style="55" bestFit="1" customWidth="1"/>
    <col min="15" max="16" width="30.26953125" style="55" bestFit="1" customWidth="1"/>
    <col min="17" max="17" width="23" style="55" customWidth="1"/>
    <col min="18" max="18" width="21.1796875" style="55" customWidth="1"/>
    <col min="19" max="19" width="26" style="71" customWidth="1"/>
    <col min="20" max="20" width="27.1796875" style="71" bestFit="1" customWidth="1"/>
    <col min="21" max="21" width="19" style="71" customWidth="1"/>
    <col min="22" max="22" width="24.81640625" style="71" customWidth="1"/>
    <col min="23" max="23" width="25" style="71" bestFit="1" customWidth="1"/>
    <col min="24" max="24" width="19.81640625" style="71" customWidth="1"/>
    <col min="25" max="26" width="30.26953125" style="71" bestFit="1" customWidth="1"/>
    <col min="27" max="27" width="23" style="71" customWidth="1"/>
    <col min="28" max="28" width="25" style="71" bestFit="1" customWidth="1"/>
    <col min="29" max="29" width="16.1796875" style="71" customWidth="1"/>
    <col min="30" max="31" width="30.26953125" style="71" bestFit="1" customWidth="1"/>
    <col min="32" max="32" width="21.7265625" style="71" customWidth="1"/>
    <col min="33" max="33" width="21.54296875" style="71" customWidth="1"/>
    <col min="34" max="34" width="25" style="71" customWidth="1"/>
    <col min="35" max="35" width="14.26953125" style="71" customWidth="1"/>
    <col min="36" max="36" width="30.54296875" style="71" customWidth="1"/>
    <col min="37" max="37" width="30.26953125" style="71" bestFit="1" customWidth="1"/>
    <col min="38" max="39" width="27.1796875" style="71" bestFit="1" customWidth="1"/>
    <col min="40" max="40" width="21.54296875" style="71" customWidth="1"/>
    <col min="41" max="41" width="13.453125" style="71" customWidth="1"/>
    <col min="42" max="43" width="30.26953125" style="74" bestFit="1" customWidth="1"/>
    <col min="44" max="44" width="23.26953125" style="71" customWidth="1"/>
    <col min="45" max="16384" width="9.1796875" style="71"/>
  </cols>
  <sheetData>
    <row r="1" spans="1:44" s="51" customFormat="1" ht="20.25" customHeight="1" x14ac:dyDescent="0.3">
      <c r="A1" s="58" t="s">
        <v>227</v>
      </c>
      <c r="B1" s="59"/>
      <c r="C1" s="47"/>
      <c r="D1" s="48"/>
      <c r="E1" s="48"/>
      <c r="F1" s="49"/>
      <c r="G1" s="49"/>
      <c r="H1" s="49"/>
      <c r="I1" s="49"/>
      <c r="J1" s="49"/>
      <c r="K1" s="252"/>
      <c r="L1" s="252"/>
      <c r="M1" s="252"/>
      <c r="N1" s="50"/>
      <c r="AP1" s="52"/>
      <c r="AQ1" s="52"/>
    </row>
    <row r="2" spans="1:44" s="51" customFormat="1" x14ac:dyDescent="0.3">
      <c r="A2" s="58"/>
      <c r="B2" s="115"/>
      <c r="C2" s="47"/>
      <c r="D2" s="48"/>
      <c r="E2" s="48"/>
      <c r="F2" s="49"/>
      <c r="G2" s="49"/>
      <c r="H2" s="49"/>
      <c r="I2" s="49"/>
      <c r="J2" s="49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J2" s="52"/>
      <c r="AP2" s="52"/>
      <c r="AQ2" s="52"/>
    </row>
    <row r="3" spans="1:44" s="51" customFormat="1" ht="45" customHeight="1" thickBot="1" x14ac:dyDescent="0.35">
      <c r="A3" s="60" t="s">
        <v>231</v>
      </c>
      <c r="B3" s="116">
        <v>4.7275</v>
      </c>
      <c r="C3" s="254"/>
      <c r="D3" s="254"/>
      <c r="E3" s="53"/>
      <c r="F3" s="255"/>
      <c r="G3" s="255"/>
      <c r="H3" s="255"/>
      <c r="I3" s="255"/>
      <c r="J3" s="255"/>
      <c r="K3" s="61"/>
      <c r="L3" s="61"/>
      <c r="M3" s="62"/>
      <c r="N3" s="63"/>
      <c r="O3" s="64" t="s">
        <v>230</v>
      </c>
      <c r="P3" s="260"/>
      <c r="Q3" s="260"/>
      <c r="R3" s="256"/>
      <c r="S3" s="256"/>
      <c r="T3" s="256"/>
      <c r="U3" s="61"/>
      <c r="V3" s="61"/>
      <c r="W3" s="61"/>
      <c r="X3" s="199"/>
      <c r="Y3" s="61"/>
      <c r="Z3" s="61"/>
      <c r="AA3" s="61"/>
      <c r="AB3" s="64"/>
      <c r="AP3" s="52"/>
      <c r="AQ3" s="52"/>
    </row>
    <row r="4" spans="1:44" s="65" customFormat="1" ht="28.5" customHeight="1" thickBot="1" x14ac:dyDescent="0.4">
      <c r="A4" s="243" t="s">
        <v>221</v>
      </c>
      <c r="B4" s="244" t="s">
        <v>0</v>
      </c>
      <c r="C4" s="245" t="s">
        <v>172</v>
      </c>
      <c r="D4" s="245"/>
      <c r="E4" s="245"/>
      <c r="F4" s="246"/>
      <c r="G4" s="247" t="s">
        <v>171</v>
      </c>
      <c r="H4" s="248"/>
      <c r="I4" s="248"/>
      <c r="J4" s="249"/>
      <c r="K4" s="250" t="s">
        <v>173</v>
      </c>
      <c r="L4" s="250"/>
      <c r="M4" s="250"/>
      <c r="N4" s="250" t="s">
        <v>1</v>
      </c>
      <c r="O4" s="250"/>
      <c r="P4" s="250"/>
      <c r="Q4" s="257"/>
      <c r="R4" s="258"/>
      <c r="S4" s="258"/>
      <c r="T4" s="258"/>
      <c r="U4" s="250" t="s">
        <v>2</v>
      </c>
      <c r="V4" s="250"/>
      <c r="W4" s="250"/>
      <c r="X4" s="250" t="s">
        <v>223</v>
      </c>
      <c r="Y4" s="250"/>
      <c r="Z4" s="250"/>
      <c r="AA4" s="257"/>
      <c r="AB4" s="245" t="s">
        <v>3</v>
      </c>
      <c r="AC4" s="259"/>
      <c r="AD4" s="259"/>
      <c r="AE4" s="259"/>
      <c r="AF4" s="251"/>
      <c r="AG4" s="259"/>
      <c r="AH4" s="259"/>
      <c r="AI4" s="245" t="s">
        <v>228</v>
      </c>
      <c r="AJ4" s="245"/>
      <c r="AK4" s="245"/>
      <c r="AL4" s="245"/>
      <c r="AM4" s="245"/>
      <c r="AN4" s="251"/>
      <c r="AO4" s="245" t="s">
        <v>229</v>
      </c>
      <c r="AP4" s="245"/>
      <c r="AQ4" s="245"/>
      <c r="AR4" s="251"/>
    </row>
    <row r="5" spans="1:44" s="65" customFormat="1" ht="58.5" thickBot="1" x14ac:dyDescent="0.4">
      <c r="A5" s="243"/>
      <c r="B5" s="244"/>
      <c r="C5" s="99" t="s">
        <v>4</v>
      </c>
      <c r="D5" s="98" t="s">
        <v>5</v>
      </c>
      <c r="E5" s="98" t="s">
        <v>6</v>
      </c>
      <c r="F5" s="76" t="s">
        <v>7</v>
      </c>
      <c r="G5" s="99" t="s">
        <v>4</v>
      </c>
      <c r="H5" s="98" t="s">
        <v>5</v>
      </c>
      <c r="I5" s="98" t="s">
        <v>6</v>
      </c>
      <c r="J5" s="76" t="s">
        <v>7</v>
      </c>
      <c r="K5" s="100" t="s">
        <v>170</v>
      </c>
      <c r="L5" s="98" t="s">
        <v>174</v>
      </c>
      <c r="M5" s="98" t="s">
        <v>6</v>
      </c>
      <c r="N5" s="99" t="s">
        <v>4</v>
      </c>
      <c r="O5" s="98" t="s">
        <v>8</v>
      </c>
      <c r="P5" s="98" t="s">
        <v>6</v>
      </c>
      <c r="Q5" s="76" t="s">
        <v>7</v>
      </c>
      <c r="R5" s="100" t="s">
        <v>168</v>
      </c>
      <c r="S5" s="98" t="s">
        <v>169</v>
      </c>
      <c r="T5" s="98" t="s">
        <v>6</v>
      </c>
      <c r="U5" s="99" t="s">
        <v>4</v>
      </c>
      <c r="V5" s="98" t="s">
        <v>8</v>
      </c>
      <c r="W5" s="98" t="s">
        <v>6</v>
      </c>
      <c r="X5" s="100" t="s">
        <v>4</v>
      </c>
      <c r="Y5" s="98" t="s">
        <v>8</v>
      </c>
      <c r="Z5" s="98" t="s">
        <v>6</v>
      </c>
      <c r="AA5" s="76" t="s">
        <v>7</v>
      </c>
      <c r="AB5" s="100" t="s">
        <v>9</v>
      </c>
      <c r="AC5" s="100" t="s">
        <v>10</v>
      </c>
      <c r="AD5" s="98" t="s">
        <v>5</v>
      </c>
      <c r="AE5" s="98" t="s">
        <v>6</v>
      </c>
      <c r="AF5" s="76" t="s">
        <v>7</v>
      </c>
      <c r="AG5" s="100" t="s">
        <v>170</v>
      </c>
      <c r="AH5" s="98" t="s">
        <v>174</v>
      </c>
      <c r="AI5" s="100" t="s">
        <v>9</v>
      </c>
      <c r="AJ5" s="98" t="s">
        <v>8</v>
      </c>
      <c r="AK5" s="98" t="s">
        <v>6</v>
      </c>
      <c r="AL5" s="98" t="s">
        <v>11</v>
      </c>
      <c r="AM5" s="98" t="s">
        <v>12</v>
      </c>
      <c r="AN5" s="76" t="s">
        <v>7</v>
      </c>
      <c r="AO5" s="100" t="s">
        <v>9</v>
      </c>
      <c r="AP5" s="98" t="s">
        <v>8</v>
      </c>
      <c r="AQ5" s="98" t="s">
        <v>6</v>
      </c>
      <c r="AR5" s="76" t="s">
        <v>7</v>
      </c>
    </row>
    <row r="6" spans="1:44" s="65" customFormat="1" ht="81.75" customHeight="1" thickBot="1" x14ac:dyDescent="0.4">
      <c r="A6" s="145" t="s">
        <v>175</v>
      </c>
      <c r="B6" s="119">
        <v>1042921581.5390763</v>
      </c>
      <c r="C6" s="227">
        <v>6669</v>
      </c>
      <c r="D6" s="127">
        <v>1812429729.4100001</v>
      </c>
      <c r="E6" s="127">
        <v>1302127950.1399999</v>
      </c>
      <c r="F6" s="215">
        <f>D6/B6</f>
        <v>1.7378389339065488</v>
      </c>
      <c r="G6" s="226">
        <v>5563</v>
      </c>
      <c r="H6" s="217">
        <v>1077602838.2999997</v>
      </c>
      <c r="I6" s="217">
        <v>751007783.10000002</v>
      </c>
      <c r="J6" s="215">
        <f>H6/B6</f>
        <v>1.0332539448553197</v>
      </c>
      <c r="K6" s="216">
        <v>731</v>
      </c>
      <c r="L6" s="217">
        <v>401819529.39999998</v>
      </c>
      <c r="M6" s="217">
        <v>297136268.13</v>
      </c>
      <c r="N6" s="226">
        <v>5438</v>
      </c>
      <c r="O6" s="217">
        <v>1184996873</v>
      </c>
      <c r="P6" s="217">
        <v>836366735.4799999</v>
      </c>
      <c r="Q6" s="215">
        <f>O6/B6</f>
        <v>1.1362281632443143</v>
      </c>
      <c r="R6" s="216">
        <v>98</v>
      </c>
      <c r="S6" s="217">
        <v>209706922.50999999</v>
      </c>
      <c r="T6" s="217">
        <v>156374839.93000001</v>
      </c>
      <c r="U6" s="216">
        <v>133</v>
      </c>
      <c r="V6" s="217">
        <v>3915479.07</v>
      </c>
      <c r="W6" s="217">
        <v>2936609.29</v>
      </c>
      <c r="X6" s="226">
        <v>5340</v>
      </c>
      <c r="Y6" s="217">
        <v>971374471.41999996</v>
      </c>
      <c r="Z6" s="127">
        <v>677055286.25999999</v>
      </c>
      <c r="AA6" s="173">
        <f>Y6/B6</f>
        <v>0.93139742106641255</v>
      </c>
      <c r="AB6" s="227">
        <v>5121</v>
      </c>
      <c r="AC6" s="227">
        <v>5308</v>
      </c>
      <c r="AD6" s="127">
        <v>723179617.27999997</v>
      </c>
      <c r="AE6" s="127">
        <v>493556069</v>
      </c>
      <c r="AF6" s="173">
        <f>AD6/B6</f>
        <v>0.69341706038221795</v>
      </c>
      <c r="AG6" s="126">
        <v>23</v>
      </c>
      <c r="AH6" s="127">
        <v>1909449.39</v>
      </c>
      <c r="AI6" s="227">
        <v>5277</v>
      </c>
      <c r="AJ6" s="127">
        <v>773561394.52999997</v>
      </c>
      <c r="AK6" s="127">
        <v>529022819.61999989</v>
      </c>
      <c r="AL6" s="127">
        <v>370950845.73000002</v>
      </c>
      <c r="AM6" s="127">
        <v>278213133.13999993</v>
      </c>
      <c r="AN6" s="173">
        <f>AJ6/B6</f>
        <v>0.74172536864030369</v>
      </c>
      <c r="AO6" s="227">
        <v>5142</v>
      </c>
      <c r="AP6" s="127">
        <v>694810468.20999992</v>
      </c>
      <c r="AQ6" s="127">
        <v>469959625.36000001</v>
      </c>
      <c r="AR6" s="173">
        <f>AP6/B6</f>
        <v>0.66621544755516848</v>
      </c>
    </row>
    <row r="7" spans="1:44" x14ac:dyDescent="0.3">
      <c r="A7" s="146" t="s">
        <v>14</v>
      </c>
      <c r="B7" s="154">
        <v>9333597.8000000007</v>
      </c>
      <c r="C7" s="120">
        <v>3</v>
      </c>
      <c r="D7" s="121">
        <v>9954416.0800000001</v>
      </c>
      <c r="E7" s="122">
        <v>7465812.0599999996</v>
      </c>
      <c r="F7" s="172">
        <f t="shared" ref="F7:F59" si="0">D7/B7</f>
        <v>1.066514359553826</v>
      </c>
      <c r="G7" s="136">
        <v>1</v>
      </c>
      <c r="H7" s="135">
        <v>8181268.0800000001</v>
      </c>
      <c r="I7" s="135">
        <v>6135951.0599999996</v>
      </c>
      <c r="J7" s="172">
        <f t="shared" ref="J7:J60" si="1">H7/B7</f>
        <v>0.87653959976719797</v>
      </c>
      <c r="K7" s="136">
        <v>2</v>
      </c>
      <c r="L7" s="135">
        <v>1773148</v>
      </c>
      <c r="M7" s="137">
        <v>1329861</v>
      </c>
      <c r="N7" s="136">
        <v>1</v>
      </c>
      <c r="O7" s="135">
        <v>8180770.6500000004</v>
      </c>
      <c r="P7" s="135">
        <v>6135577.9800000004</v>
      </c>
      <c r="Q7" s="185">
        <f>O7/$B7</f>
        <v>0.87648630520590887</v>
      </c>
      <c r="R7" s="136">
        <v>0</v>
      </c>
      <c r="S7" s="135">
        <v>0</v>
      </c>
      <c r="T7" s="137">
        <v>0</v>
      </c>
      <c r="U7" s="136">
        <v>0</v>
      </c>
      <c r="V7" s="135">
        <v>0</v>
      </c>
      <c r="W7" s="137">
        <v>0</v>
      </c>
      <c r="X7" s="136">
        <v>1</v>
      </c>
      <c r="Y7" s="121">
        <v>8180770.6500000004</v>
      </c>
      <c r="Z7" s="121">
        <v>6135577.9800000004</v>
      </c>
      <c r="AA7" s="172">
        <f t="shared" ref="AA7:AA59" si="2">Y7/B7</f>
        <v>0.87648630520590887</v>
      </c>
      <c r="AB7" s="123">
        <v>1</v>
      </c>
      <c r="AC7" s="125">
        <v>3</v>
      </c>
      <c r="AD7" s="121">
        <v>7787870.1399999997</v>
      </c>
      <c r="AE7" s="121">
        <v>5840902.5899999999</v>
      </c>
      <c r="AF7" s="172">
        <f t="shared" ref="AF7:AF59" si="3">AD7/B7</f>
        <v>0.83439101479174504</v>
      </c>
      <c r="AG7" s="125">
        <v>0</v>
      </c>
      <c r="AH7" s="124">
        <v>0</v>
      </c>
      <c r="AI7" s="123">
        <v>1</v>
      </c>
      <c r="AJ7" s="121">
        <v>8194908.8399999999</v>
      </c>
      <c r="AK7" s="121">
        <v>6146181.6299999999</v>
      </c>
      <c r="AL7" s="121">
        <v>7781300</v>
      </c>
      <c r="AM7" s="121">
        <v>5835975</v>
      </c>
      <c r="AN7" s="172">
        <f t="shared" ref="AN7:AN59" si="4">AJ7/B7</f>
        <v>0.87800106835544156</v>
      </c>
      <c r="AO7" s="123">
        <v>1</v>
      </c>
      <c r="AP7" s="121">
        <v>703897.97</v>
      </c>
      <c r="AQ7" s="121">
        <v>527923.47</v>
      </c>
      <c r="AR7" s="172">
        <f t="shared" ref="AR7:AR59" si="5">AP7/B7</f>
        <v>7.5415502690720171E-2</v>
      </c>
    </row>
    <row r="8" spans="1:44" x14ac:dyDescent="0.3">
      <c r="A8" s="147" t="s">
        <v>15</v>
      </c>
      <c r="B8" s="155">
        <v>15875095.554366665</v>
      </c>
      <c r="C8" s="66">
        <v>370</v>
      </c>
      <c r="D8" s="67">
        <v>23277761.059999999</v>
      </c>
      <c r="E8" s="77">
        <v>17458320.68</v>
      </c>
      <c r="F8" s="172">
        <f t="shared" si="0"/>
        <v>1.4663068313687806</v>
      </c>
      <c r="G8" s="102">
        <v>270</v>
      </c>
      <c r="H8" s="101">
        <v>16579367.529999997</v>
      </c>
      <c r="I8" s="101">
        <v>12434525.58</v>
      </c>
      <c r="J8" s="172">
        <f t="shared" si="1"/>
        <v>1.0443633219857762</v>
      </c>
      <c r="K8" s="102">
        <v>80</v>
      </c>
      <c r="L8" s="101">
        <v>5565657.0800000001</v>
      </c>
      <c r="M8" s="103">
        <v>4174242.7700000005</v>
      </c>
      <c r="N8" s="102">
        <v>290</v>
      </c>
      <c r="O8" s="101">
        <v>16854324.68</v>
      </c>
      <c r="P8" s="101">
        <v>12640743.470000003</v>
      </c>
      <c r="Q8" s="185">
        <f t="shared" ref="Q8:Q27" si="6">O8/$B8</f>
        <v>1.0616833531665884</v>
      </c>
      <c r="R8" s="102">
        <v>20</v>
      </c>
      <c r="S8" s="101">
        <v>1020113.88</v>
      </c>
      <c r="T8" s="103">
        <v>765085.41</v>
      </c>
      <c r="U8" s="102">
        <v>16</v>
      </c>
      <c r="V8" s="101">
        <v>43459.32</v>
      </c>
      <c r="W8" s="103">
        <v>32594.5</v>
      </c>
      <c r="X8" s="102">
        <v>270</v>
      </c>
      <c r="Y8" s="67">
        <v>15790751.479999997</v>
      </c>
      <c r="Z8" s="67">
        <v>11843063.560000001</v>
      </c>
      <c r="AA8" s="172">
        <f t="shared" si="2"/>
        <v>0.9946870194212174</v>
      </c>
      <c r="AB8" s="102">
        <v>272</v>
      </c>
      <c r="AC8" s="70">
        <v>283</v>
      </c>
      <c r="AD8" s="67">
        <v>15792069.42</v>
      </c>
      <c r="AE8" s="67">
        <v>11844052.01</v>
      </c>
      <c r="AF8" s="172">
        <f t="shared" si="3"/>
        <v>0.99477003876402947</v>
      </c>
      <c r="AG8" s="70">
        <v>5</v>
      </c>
      <c r="AH8" s="68">
        <v>260536.08000000002</v>
      </c>
      <c r="AI8" s="69">
        <v>272</v>
      </c>
      <c r="AJ8" s="67">
        <v>16086299.050000001</v>
      </c>
      <c r="AK8" s="67">
        <v>12064724.140000001</v>
      </c>
      <c r="AL8" s="67">
        <v>13557492.220000001</v>
      </c>
      <c r="AM8" s="67">
        <v>10168119.16</v>
      </c>
      <c r="AN8" s="172">
        <f t="shared" si="4"/>
        <v>1.0133040771257116</v>
      </c>
      <c r="AO8" s="69">
        <v>267</v>
      </c>
      <c r="AP8" s="67">
        <v>15017874.16</v>
      </c>
      <c r="AQ8" s="67">
        <v>11263405.48</v>
      </c>
      <c r="AR8" s="172">
        <f t="shared" si="5"/>
        <v>0.94600212695218244</v>
      </c>
    </row>
    <row r="9" spans="1:44" ht="27" x14ac:dyDescent="0.3">
      <c r="A9" s="147" t="s">
        <v>16</v>
      </c>
      <c r="B9" s="155">
        <v>11108001.695966667</v>
      </c>
      <c r="C9" s="87">
        <v>8</v>
      </c>
      <c r="D9" s="83">
        <v>27789237.25</v>
      </c>
      <c r="E9" s="84">
        <v>20841927.920000002</v>
      </c>
      <c r="F9" s="172">
        <f t="shared" si="0"/>
        <v>2.5017314554507419</v>
      </c>
      <c r="G9" s="107">
        <v>4</v>
      </c>
      <c r="H9" s="106">
        <v>9705855.1699999999</v>
      </c>
      <c r="I9" s="106">
        <v>7279391.3700000001</v>
      </c>
      <c r="J9" s="172">
        <f t="shared" si="1"/>
        <v>0.87377148794676651</v>
      </c>
      <c r="K9" s="107">
        <v>4</v>
      </c>
      <c r="L9" s="106">
        <v>18083382.079999998</v>
      </c>
      <c r="M9" s="108">
        <v>13562536.550000001</v>
      </c>
      <c r="N9" s="107">
        <v>2</v>
      </c>
      <c r="O9" s="106">
        <v>4194517.53</v>
      </c>
      <c r="P9" s="106">
        <v>3145888.14</v>
      </c>
      <c r="Q9" s="185">
        <f t="shared" si="6"/>
        <v>0.3776122514928168</v>
      </c>
      <c r="R9" s="107">
        <v>0</v>
      </c>
      <c r="S9" s="106">
        <v>0</v>
      </c>
      <c r="T9" s="108">
        <v>0</v>
      </c>
      <c r="U9" s="107">
        <v>0</v>
      </c>
      <c r="V9" s="106">
        <v>0</v>
      </c>
      <c r="W9" s="108">
        <v>0</v>
      </c>
      <c r="X9" s="107">
        <v>2</v>
      </c>
      <c r="Y9" s="83">
        <v>4194517.53</v>
      </c>
      <c r="Z9" s="83">
        <v>3145888.14</v>
      </c>
      <c r="AA9" s="172">
        <f t="shared" si="2"/>
        <v>0.3776122514928168</v>
      </c>
      <c r="AB9" s="85">
        <v>1</v>
      </c>
      <c r="AC9" s="86">
        <v>1</v>
      </c>
      <c r="AD9" s="83">
        <v>187396.72</v>
      </c>
      <c r="AE9" s="83">
        <v>140547.54</v>
      </c>
      <c r="AF9" s="172">
        <f t="shared" si="3"/>
        <v>1.6870425944213174E-2</v>
      </c>
      <c r="AG9" s="86">
        <v>0</v>
      </c>
      <c r="AH9" s="88">
        <v>0</v>
      </c>
      <c r="AI9" s="85">
        <v>2</v>
      </c>
      <c r="AJ9" s="106">
        <v>2417847.21</v>
      </c>
      <c r="AK9" s="106">
        <v>1813385.38</v>
      </c>
      <c r="AL9" s="83">
        <v>2394672.36</v>
      </c>
      <c r="AM9" s="83">
        <v>1796004.25</v>
      </c>
      <c r="AN9" s="172">
        <f t="shared" si="4"/>
        <v>0.21766716248143211</v>
      </c>
      <c r="AO9" s="85">
        <v>1</v>
      </c>
      <c r="AP9" s="83">
        <v>187396.72</v>
      </c>
      <c r="AQ9" s="83">
        <v>140547.53</v>
      </c>
      <c r="AR9" s="172">
        <f t="shared" si="5"/>
        <v>1.6870425944213174E-2</v>
      </c>
    </row>
    <row r="10" spans="1:44" x14ac:dyDescent="0.3">
      <c r="A10" s="147" t="s">
        <v>17</v>
      </c>
      <c r="B10" s="155">
        <v>174915115.28094342</v>
      </c>
      <c r="C10" s="69">
        <v>75</v>
      </c>
      <c r="D10" s="89">
        <v>211345737.41000003</v>
      </c>
      <c r="E10" s="89">
        <v>158509302.93000001</v>
      </c>
      <c r="F10" s="172">
        <f t="shared" si="0"/>
        <v>1.2082760090261087</v>
      </c>
      <c r="G10" s="102">
        <v>56</v>
      </c>
      <c r="H10" s="200">
        <v>177678412.05000001</v>
      </c>
      <c r="I10" s="200">
        <v>133258808.94</v>
      </c>
      <c r="J10" s="172">
        <f t="shared" si="1"/>
        <v>1.0157979301252398</v>
      </c>
      <c r="K10" s="102">
        <v>18</v>
      </c>
      <c r="L10" s="200">
        <v>30645413.359999999</v>
      </c>
      <c r="M10" s="103">
        <v>22984059.990000002</v>
      </c>
      <c r="N10" s="107">
        <v>52</v>
      </c>
      <c r="O10" s="200">
        <v>163430286.22999999</v>
      </c>
      <c r="P10" s="200">
        <v>122572714.55</v>
      </c>
      <c r="Q10" s="185">
        <f t="shared" si="6"/>
        <v>0.93434055694674045</v>
      </c>
      <c r="R10" s="102">
        <v>0</v>
      </c>
      <c r="S10" s="200">
        <v>0</v>
      </c>
      <c r="T10" s="103">
        <v>0</v>
      </c>
      <c r="U10" s="107">
        <v>19</v>
      </c>
      <c r="V10" s="200">
        <v>1370257.55</v>
      </c>
      <c r="W10" s="200">
        <v>1027693.1599999999</v>
      </c>
      <c r="X10" s="107">
        <v>52</v>
      </c>
      <c r="Y10" s="89">
        <v>162060028.68000001</v>
      </c>
      <c r="Z10" s="89">
        <v>121545021.38999999</v>
      </c>
      <c r="AA10" s="172">
        <f t="shared" si="2"/>
        <v>0.92650671395496065</v>
      </c>
      <c r="AB10" s="85">
        <v>47</v>
      </c>
      <c r="AC10" s="86">
        <v>72</v>
      </c>
      <c r="AD10" s="89">
        <v>141667455.56</v>
      </c>
      <c r="AE10" s="89">
        <v>106250591.53</v>
      </c>
      <c r="AF10" s="172">
        <f t="shared" si="3"/>
        <v>0.8099211742361887</v>
      </c>
      <c r="AG10" s="85">
        <v>1</v>
      </c>
      <c r="AH10" s="68">
        <v>0</v>
      </c>
      <c r="AI10" s="85">
        <v>48</v>
      </c>
      <c r="AJ10" s="200">
        <v>145098177.44</v>
      </c>
      <c r="AK10" s="200">
        <v>108823632.84999999</v>
      </c>
      <c r="AL10" s="89">
        <v>140328849.77000001</v>
      </c>
      <c r="AM10" s="89">
        <v>105246637.22</v>
      </c>
      <c r="AN10" s="172">
        <f t="shared" si="4"/>
        <v>0.82953481296883713</v>
      </c>
      <c r="AO10" s="85">
        <v>45</v>
      </c>
      <c r="AP10" s="89">
        <v>139146137.25999999</v>
      </c>
      <c r="AQ10" s="89">
        <v>104359602.75</v>
      </c>
      <c r="AR10" s="172">
        <f t="shared" si="5"/>
        <v>0.79550664924816605</v>
      </c>
    </row>
    <row r="11" spans="1:44" s="117" customFormat="1" outlineLevel="1" collapsed="1" x14ac:dyDescent="0.3">
      <c r="A11" s="148" t="s">
        <v>18</v>
      </c>
      <c r="B11" s="156">
        <v>83965305.599767491</v>
      </c>
      <c r="C11" s="66">
        <v>15</v>
      </c>
      <c r="D11" s="67">
        <v>91804817.5</v>
      </c>
      <c r="E11" s="77">
        <v>68853613.099999994</v>
      </c>
      <c r="F11" s="172">
        <f t="shared" si="0"/>
        <v>1.093366085482981</v>
      </c>
      <c r="G11" s="102">
        <v>14</v>
      </c>
      <c r="H11" s="101">
        <v>85778346.5</v>
      </c>
      <c r="I11" s="101">
        <v>64333759.850000001</v>
      </c>
      <c r="J11" s="172">
        <f t="shared" si="1"/>
        <v>1.0215927386589245</v>
      </c>
      <c r="K11" s="102">
        <v>1</v>
      </c>
      <c r="L11" s="101">
        <v>6026471</v>
      </c>
      <c r="M11" s="103">
        <v>4519853.25</v>
      </c>
      <c r="N11" s="102">
        <v>14</v>
      </c>
      <c r="O11" s="101">
        <v>83848395.319999993</v>
      </c>
      <c r="P11" s="101">
        <v>62886296.460000001</v>
      </c>
      <c r="Q11" s="185">
        <f t="shared" si="6"/>
        <v>0.99860763586897705</v>
      </c>
      <c r="R11" s="102">
        <v>0</v>
      </c>
      <c r="S11" s="101">
        <v>0</v>
      </c>
      <c r="T11" s="103">
        <v>0</v>
      </c>
      <c r="U11" s="102">
        <v>12</v>
      </c>
      <c r="V11" s="101">
        <v>809017.82000000007</v>
      </c>
      <c r="W11" s="103">
        <v>606763.37</v>
      </c>
      <c r="X11" s="102">
        <v>14</v>
      </c>
      <c r="Y11" s="67">
        <v>83039377.5</v>
      </c>
      <c r="Z11" s="67">
        <v>62279533.090000004</v>
      </c>
      <c r="AA11" s="172">
        <f t="shared" si="2"/>
        <v>0.98897249175533219</v>
      </c>
      <c r="AB11" s="69">
        <v>14</v>
      </c>
      <c r="AC11" s="70">
        <v>29</v>
      </c>
      <c r="AD11" s="67">
        <v>83238445.460000008</v>
      </c>
      <c r="AE11" s="67">
        <v>62428834.040000007</v>
      </c>
      <c r="AF11" s="172">
        <f t="shared" si="3"/>
        <v>0.99134332764496602</v>
      </c>
      <c r="AG11" s="70">
        <v>1</v>
      </c>
      <c r="AH11" s="68">
        <v>0</v>
      </c>
      <c r="AI11" s="69">
        <v>14</v>
      </c>
      <c r="AJ11" s="101">
        <v>85155507.349999994</v>
      </c>
      <c r="AK11" s="101">
        <v>63866630.43</v>
      </c>
      <c r="AL11" s="67">
        <v>82204176.569999993</v>
      </c>
      <c r="AM11" s="67">
        <v>61653132.380000003</v>
      </c>
      <c r="AN11" s="172">
        <f t="shared" si="4"/>
        <v>1.0141749231034276</v>
      </c>
      <c r="AO11" s="102">
        <v>14</v>
      </c>
      <c r="AP11" s="101">
        <v>82387495.890000001</v>
      </c>
      <c r="AQ11" s="101">
        <v>61790621.850000009</v>
      </c>
      <c r="AR11" s="172">
        <f t="shared" si="5"/>
        <v>0.98120878976742676</v>
      </c>
    </row>
    <row r="12" spans="1:44" s="117" customFormat="1" ht="27" outlineLevel="1" x14ac:dyDescent="0.3">
      <c r="A12" s="148" t="s">
        <v>19</v>
      </c>
      <c r="B12" s="156">
        <v>89481945.689050391</v>
      </c>
      <c r="C12" s="66">
        <v>32</v>
      </c>
      <c r="D12" s="67">
        <v>117895050.31</v>
      </c>
      <c r="E12" s="77">
        <v>88421287.659999996</v>
      </c>
      <c r="F12" s="172">
        <f t="shared" si="0"/>
        <v>1.3175289093476477</v>
      </c>
      <c r="G12" s="102">
        <v>23</v>
      </c>
      <c r="H12" s="101">
        <v>90535657.450000003</v>
      </c>
      <c r="I12" s="101">
        <v>67901743.039999992</v>
      </c>
      <c r="J12" s="172">
        <f t="shared" si="1"/>
        <v>1.0117756912060367</v>
      </c>
      <c r="K12" s="102">
        <v>8</v>
      </c>
      <c r="L12" s="101">
        <v>24337480.859999999</v>
      </c>
      <c r="M12" s="103">
        <v>18253110.620000001</v>
      </c>
      <c r="N12" s="102">
        <v>19</v>
      </c>
      <c r="O12" s="101">
        <v>78254394.209999979</v>
      </c>
      <c r="P12" s="101">
        <v>58690795.589999989</v>
      </c>
      <c r="Q12" s="185">
        <f t="shared" si="6"/>
        <v>0.87452718654480166</v>
      </c>
      <c r="R12" s="102">
        <v>0</v>
      </c>
      <c r="S12" s="101">
        <v>0</v>
      </c>
      <c r="T12" s="103">
        <v>0</v>
      </c>
      <c r="U12" s="102">
        <v>7</v>
      </c>
      <c r="V12" s="101">
        <v>561239.73</v>
      </c>
      <c r="W12" s="103">
        <v>420929.79000000004</v>
      </c>
      <c r="X12" s="102">
        <v>19</v>
      </c>
      <c r="Y12" s="67">
        <v>77693154.479999989</v>
      </c>
      <c r="Z12" s="67">
        <v>58269865.799999997</v>
      </c>
      <c r="AA12" s="172">
        <f t="shared" si="2"/>
        <v>0.8682550863386852</v>
      </c>
      <c r="AB12" s="69">
        <v>14</v>
      </c>
      <c r="AC12" s="70">
        <v>24</v>
      </c>
      <c r="AD12" s="67">
        <v>57101513.899999999</v>
      </c>
      <c r="AE12" s="67">
        <v>42826135.370000005</v>
      </c>
      <c r="AF12" s="172">
        <f t="shared" si="3"/>
        <v>0.63813446902940241</v>
      </c>
      <c r="AG12" s="70">
        <v>0</v>
      </c>
      <c r="AH12" s="68">
        <v>0</v>
      </c>
      <c r="AI12" s="69">
        <v>15</v>
      </c>
      <c r="AJ12" s="101">
        <v>58616373.390000001</v>
      </c>
      <c r="AK12" s="101">
        <v>43962279.960000001</v>
      </c>
      <c r="AL12" s="67">
        <v>58124673.200000003</v>
      </c>
      <c r="AM12" s="67">
        <v>43593504.840000004</v>
      </c>
      <c r="AN12" s="172">
        <f t="shared" si="4"/>
        <v>0.655063688419246</v>
      </c>
      <c r="AO12" s="102">
        <v>12</v>
      </c>
      <c r="AP12" s="101">
        <v>55432344.670000002</v>
      </c>
      <c r="AQ12" s="101">
        <v>41574258.439999998</v>
      </c>
      <c r="AR12" s="172">
        <f t="shared" si="5"/>
        <v>0.61948077059731477</v>
      </c>
    </row>
    <row r="13" spans="1:44" s="117" customFormat="1" ht="27" outlineLevel="1" x14ac:dyDescent="0.3">
      <c r="A13" s="148" t="s">
        <v>20</v>
      </c>
      <c r="B13" s="156">
        <v>1467863.9921255514</v>
      </c>
      <c r="C13" s="66">
        <v>28</v>
      </c>
      <c r="D13" s="67">
        <v>1645869.5999999999</v>
      </c>
      <c r="E13" s="77">
        <v>1234402.17</v>
      </c>
      <c r="F13" s="172">
        <f t="shared" si="0"/>
        <v>1.1212684614033526</v>
      </c>
      <c r="G13" s="102">
        <v>19</v>
      </c>
      <c r="H13" s="101">
        <v>1364408.0999999999</v>
      </c>
      <c r="I13" s="101">
        <v>1023306.05</v>
      </c>
      <c r="J13" s="172">
        <f t="shared" si="1"/>
        <v>0.9295194291293013</v>
      </c>
      <c r="K13" s="102">
        <v>9</v>
      </c>
      <c r="L13" s="101">
        <v>281461.5</v>
      </c>
      <c r="M13" s="103">
        <v>211096.12</v>
      </c>
      <c r="N13" s="102">
        <v>19</v>
      </c>
      <c r="O13" s="101">
        <v>1327496.7</v>
      </c>
      <c r="P13" s="101">
        <v>995622.5</v>
      </c>
      <c r="Q13" s="185">
        <f t="shared" si="6"/>
        <v>0.90437309391158804</v>
      </c>
      <c r="R13" s="102">
        <v>0</v>
      </c>
      <c r="S13" s="101">
        <v>0</v>
      </c>
      <c r="T13" s="103">
        <v>0</v>
      </c>
      <c r="U13" s="102">
        <v>0</v>
      </c>
      <c r="V13" s="101">
        <v>0</v>
      </c>
      <c r="W13" s="103">
        <v>0</v>
      </c>
      <c r="X13" s="102">
        <v>19</v>
      </c>
      <c r="Y13" s="67">
        <v>1327496.7</v>
      </c>
      <c r="Z13" s="67">
        <v>995622.5</v>
      </c>
      <c r="AA13" s="172">
        <f t="shared" si="2"/>
        <v>0.90437309391158804</v>
      </c>
      <c r="AB13" s="69">
        <v>19</v>
      </c>
      <c r="AC13" s="70">
        <v>19</v>
      </c>
      <c r="AD13" s="67">
        <v>1327496.2</v>
      </c>
      <c r="AE13" s="67">
        <v>995622.12</v>
      </c>
      <c r="AF13" s="172">
        <f t="shared" si="3"/>
        <v>0.90437275328057409</v>
      </c>
      <c r="AG13" s="70">
        <v>0</v>
      </c>
      <c r="AH13" s="68">
        <v>0</v>
      </c>
      <c r="AI13" s="102">
        <v>19</v>
      </c>
      <c r="AJ13" s="101">
        <v>1326296.7</v>
      </c>
      <c r="AK13" s="101">
        <v>994722.46</v>
      </c>
      <c r="AL13" s="67">
        <v>0</v>
      </c>
      <c r="AM13" s="67">
        <v>0</v>
      </c>
      <c r="AN13" s="172">
        <f t="shared" si="4"/>
        <v>0.90355557947807286</v>
      </c>
      <c r="AO13" s="102">
        <v>19</v>
      </c>
      <c r="AP13" s="101">
        <v>1326296.7</v>
      </c>
      <c r="AQ13" s="101">
        <v>994722.46</v>
      </c>
      <c r="AR13" s="172">
        <f t="shared" si="5"/>
        <v>0.90355557947807286</v>
      </c>
    </row>
    <row r="14" spans="1:44" ht="36.75" customHeight="1" x14ac:dyDescent="0.3">
      <c r="A14" s="147" t="s">
        <v>21</v>
      </c>
      <c r="B14" s="155">
        <v>25226812.594533332</v>
      </c>
      <c r="C14" s="66">
        <v>13</v>
      </c>
      <c r="D14" s="67">
        <v>30276905.75</v>
      </c>
      <c r="E14" s="77">
        <v>22707679.270000003</v>
      </c>
      <c r="F14" s="172">
        <f t="shared" si="0"/>
        <v>1.2001875241488504</v>
      </c>
      <c r="G14" s="102">
        <v>11</v>
      </c>
      <c r="H14" s="101">
        <v>25712899.84</v>
      </c>
      <c r="I14" s="101">
        <v>19284674.850000001</v>
      </c>
      <c r="J14" s="172">
        <f t="shared" si="1"/>
        <v>1.0192686746946384</v>
      </c>
      <c r="K14" s="102">
        <v>2</v>
      </c>
      <c r="L14" s="101">
        <v>4564005.91</v>
      </c>
      <c r="M14" s="103">
        <v>3423004.42</v>
      </c>
      <c r="N14" s="102">
        <v>11</v>
      </c>
      <c r="O14" s="101">
        <v>25076104.820000004</v>
      </c>
      <c r="P14" s="101">
        <v>18807078.580000002</v>
      </c>
      <c r="Q14" s="185">
        <f t="shared" si="6"/>
        <v>0.99402588916183621</v>
      </c>
      <c r="R14" s="102">
        <v>0</v>
      </c>
      <c r="S14" s="101">
        <v>0</v>
      </c>
      <c r="T14" s="103">
        <v>0</v>
      </c>
      <c r="U14" s="102">
        <v>1</v>
      </c>
      <c r="V14" s="101">
        <v>160416.69</v>
      </c>
      <c r="W14" s="103">
        <v>120312.52</v>
      </c>
      <c r="X14" s="102">
        <v>11</v>
      </c>
      <c r="Y14" s="67">
        <v>24915688.130000003</v>
      </c>
      <c r="Z14" s="67">
        <v>18686766.060000002</v>
      </c>
      <c r="AA14" s="172">
        <f t="shared" si="2"/>
        <v>0.98766691339353951</v>
      </c>
      <c r="AB14" s="102">
        <v>10</v>
      </c>
      <c r="AC14" s="70">
        <v>13</v>
      </c>
      <c r="AD14" s="67">
        <v>17913280.050000001</v>
      </c>
      <c r="AE14" s="67">
        <v>13434959.99</v>
      </c>
      <c r="AF14" s="172">
        <f t="shared" si="3"/>
        <v>0.71008891760990134</v>
      </c>
      <c r="AG14" s="70">
        <v>0</v>
      </c>
      <c r="AH14" s="68">
        <v>0</v>
      </c>
      <c r="AI14" s="102">
        <v>11</v>
      </c>
      <c r="AJ14" s="101">
        <v>21987046.940000001</v>
      </c>
      <c r="AK14" s="101">
        <v>16490285.15</v>
      </c>
      <c r="AL14" s="67">
        <v>19664354.550000001</v>
      </c>
      <c r="AM14" s="67">
        <v>14748265.890000001</v>
      </c>
      <c r="AN14" s="172">
        <f t="shared" si="4"/>
        <v>0.87157451452129198</v>
      </c>
      <c r="AO14" s="102">
        <v>10</v>
      </c>
      <c r="AP14" s="101">
        <v>18337058.52</v>
      </c>
      <c r="AQ14" s="101">
        <v>13752793.829999998</v>
      </c>
      <c r="AR14" s="172">
        <f t="shared" si="5"/>
        <v>0.72688764984814824</v>
      </c>
    </row>
    <row r="15" spans="1:44" x14ac:dyDescent="0.3">
      <c r="A15" s="147" t="s">
        <v>22</v>
      </c>
      <c r="B15" s="155">
        <v>53437399.143800005</v>
      </c>
      <c r="C15" s="66">
        <v>207</v>
      </c>
      <c r="D15" s="67">
        <v>71015925.830000013</v>
      </c>
      <c r="E15" s="77">
        <v>35507962.82</v>
      </c>
      <c r="F15" s="172">
        <f t="shared" si="0"/>
        <v>1.3289555062157161</v>
      </c>
      <c r="G15" s="102">
        <v>207</v>
      </c>
      <c r="H15" s="101">
        <v>71015925.829999998</v>
      </c>
      <c r="I15" s="101">
        <v>35507962.82</v>
      </c>
      <c r="J15" s="172">
        <f t="shared" si="1"/>
        <v>1.3289555062157159</v>
      </c>
      <c r="K15" s="102">
        <v>51</v>
      </c>
      <c r="L15" s="101">
        <v>11225762.990000002</v>
      </c>
      <c r="M15" s="103">
        <v>5612881.4800000014</v>
      </c>
      <c r="N15" s="102">
        <v>156</v>
      </c>
      <c r="O15" s="101">
        <v>58485169.600000001</v>
      </c>
      <c r="P15" s="101">
        <v>29242584.699999999</v>
      </c>
      <c r="Q15" s="185">
        <f t="shared" si="6"/>
        <v>1.0944613798028688</v>
      </c>
      <c r="R15" s="102">
        <v>2</v>
      </c>
      <c r="S15" s="101">
        <v>3504407.4</v>
      </c>
      <c r="T15" s="103">
        <v>1752203.7</v>
      </c>
      <c r="U15" s="102">
        <v>0</v>
      </c>
      <c r="V15" s="101">
        <v>0</v>
      </c>
      <c r="W15" s="103">
        <v>0</v>
      </c>
      <c r="X15" s="102">
        <v>154</v>
      </c>
      <c r="Y15" s="67">
        <v>54980762.200000003</v>
      </c>
      <c r="Z15" s="67">
        <v>27490381</v>
      </c>
      <c r="AA15" s="172">
        <f t="shared" si="2"/>
        <v>1.0288817023457075</v>
      </c>
      <c r="AB15" s="102">
        <v>46</v>
      </c>
      <c r="AC15" s="70">
        <v>46</v>
      </c>
      <c r="AD15" s="67">
        <v>44344668.969999999</v>
      </c>
      <c r="AE15" s="67">
        <v>22172334.380000003</v>
      </c>
      <c r="AF15" s="172">
        <f t="shared" si="3"/>
        <v>0.82984332472223288</v>
      </c>
      <c r="AG15" s="70">
        <v>0</v>
      </c>
      <c r="AH15" s="68">
        <v>0</v>
      </c>
      <c r="AI15" s="102">
        <v>154</v>
      </c>
      <c r="AJ15" s="101">
        <v>53671395.950000003</v>
      </c>
      <c r="AK15" s="101">
        <v>26835697.870000001</v>
      </c>
      <c r="AL15" s="67">
        <v>0</v>
      </c>
      <c r="AM15" s="67">
        <v>0</v>
      </c>
      <c r="AN15" s="172">
        <f t="shared" si="4"/>
        <v>1.0043788958659892</v>
      </c>
      <c r="AO15" s="102">
        <v>154</v>
      </c>
      <c r="AP15" s="101">
        <v>53671395.950000003</v>
      </c>
      <c r="AQ15" s="101">
        <v>26835697.870000001</v>
      </c>
      <c r="AR15" s="172">
        <f t="shared" si="5"/>
        <v>1.0043788958659892</v>
      </c>
    </row>
    <row r="16" spans="1:44" x14ac:dyDescent="0.3">
      <c r="A16" s="147" t="s">
        <v>23</v>
      </c>
      <c r="B16" s="155">
        <v>3854792.7299666665</v>
      </c>
      <c r="C16" s="66">
        <v>3</v>
      </c>
      <c r="D16" s="67">
        <v>2700000</v>
      </c>
      <c r="E16" s="77">
        <v>2025000</v>
      </c>
      <c r="F16" s="172">
        <f t="shared" si="0"/>
        <v>0.70042676458595154</v>
      </c>
      <c r="G16" s="102">
        <v>3</v>
      </c>
      <c r="H16" s="101">
        <v>2700000</v>
      </c>
      <c r="I16" s="101">
        <v>2025000</v>
      </c>
      <c r="J16" s="172">
        <f t="shared" si="1"/>
        <v>0.70042676458595154</v>
      </c>
      <c r="K16" s="102">
        <v>0</v>
      </c>
      <c r="L16" s="101">
        <v>0</v>
      </c>
      <c r="M16" s="103">
        <v>0</v>
      </c>
      <c r="N16" s="102">
        <v>3</v>
      </c>
      <c r="O16" s="101">
        <v>2700000</v>
      </c>
      <c r="P16" s="101">
        <v>2025000</v>
      </c>
      <c r="Q16" s="185">
        <f t="shared" si="6"/>
        <v>0.70042676458595154</v>
      </c>
      <c r="R16" s="102">
        <v>0</v>
      </c>
      <c r="S16" s="101">
        <v>0</v>
      </c>
      <c r="T16" s="103">
        <v>0</v>
      </c>
      <c r="U16" s="102">
        <v>0</v>
      </c>
      <c r="V16" s="101">
        <v>0</v>
      </c>
      <c r="W16" s="103">
        <v>0</v>
      </c>
      <c r="X16" s="102">
        <v>3</v>
      </c>
      <c r="Y16" s="67">
        <v>2700000</v>
      </c>
      <c r="Z16" s="67">
        <v>2025000</v>
      </c>
      <c r="AA16" s="172">
        <f t="shared" si="2"/>
        <v>0.70042676458595154</v>
      </c>
      <c r="AB16" s="102">
        <v>3</v>
      </c>
      <c r="AC16" s="70">
        <v>3</v>
      </c>
      <c r="AD16" s="67">
        <v>1114022.1499999999</v>
      </c>
      <c r="AE16" s="67">
        <v>835516.61</v>
      </c>
      <c r="AF16" s="172">
        <f t="shared" si="3"/>
        <v>0.28899664081540205</v>
      </c>
      <c r="AG16" s="70">
        <v>0</v>
      </c>
      <c r="AH16" s="68">
        <v>0</v>
      </c>
      <c r="AI16" s="102">
        <v>3</v>
      </c>
      <c r="AJ16" s="101">
        <v>1114022.1499999999</v>
      </c>
      <c r="AK16" s="101">
        <v>835516.61</v>
      </c>
      <c r="AL16" s="67">
        <v>0</v>
      </c>
      <c r="AM16" s="67">
        <v>0</v>
      </c>
      <c r="AN16" s="172">
        <f t="shared" si="4"/>
        <v>0.28899664081540205</v>
      </c>
      <c r="AO16" s="102">
        <v>3</v>
      </c>
      <c r="AP16" s="101">
        <v>1114022.1499999999</v>
      </c>
      <c r="AQ16" s="101">
        <v>835516.61</v>
      </c>
      <c r="AR16" s="172">
        <f t="shared" si="5"/>
        <v>0.28899664081540205</v>
      </c>
    </row>
    <row r="17" spans="1:44" ht="27" x14ac:dyDescent="0.3">
      <c r="A17" s="147" t="s">
        <v>24</v>
      </c>
      <c r="B17" s="155">
        <v>53319634.790133327</v>
      </c>
      <c r="C17" s="66">
        <v>468</v>
      </c>
      <c r="D17" s="67">
        <v>117886042.94</v>
      </c>
      <c r="E17" s="77">
        <v>88414531.420000002</v>
      </c>
      <c r="F17" s="172">
        <f t="shared" si="0"/>
        <v>2.2109311776796816</v>
      </c>
      <c r="G17" s="102">
        <v>222</v>
      </c>
      <c r="H17" s="101">
        <v>53398699.75</v>
      </c>
      <c r="I17" s="101">
        <v>40049024.459999993</v>
      </c>
      <c r="J17" s="172">
        <f t="shared" si="1"/>
        <v>1.0014828488637979</v>
      </c>
      <c r="K17" s="102">
        <v>179</v>
      </c>
      <c r="L17" s="101">
        <v>45281105.560000002</v>
      </c>
      <c r="M17" s="103">
        <v>33960828.93</v>
      </c>
      <c r="N17" s="102">
        <v>215</v>
      </c>
      <c r="O17" s="101">
        <v>45508192.799999997</v>
      </c>
      <c r="P17" s="101">
        <v>34131143.999999985</v>
      </c>
      <c r="Q17" s="185">
        <f t="shared" si="6"/>
        <v>0.85349783394280077</v>
      </c>
      <c r="R17" s="102">
        <v>18</v>
      </c>
      <c r="S17" s="101">
        <v>3906954.61</v>
      </c>
      <c r="T17" s="103">
        <v>2930215.91</v>
      </c>
      <c r="U17" s="102">
        <v>13</v>
      </c>
      <c r="V17" s="101">
        <v>404732.55999999994</v>
      </c>
      <c r="W17" s="103">
        <v>303549.40000000002</v>
      </c>
      <c r="X17" s="102">
        <v>197</v>
      </c>
      <c r="Y17" s="67">
        <v>41196505.630000003</v>
      </c>
      <c r="Z17" s="67">
        <v>30897378.689999983</v>
      </c>
      <c r="AA17" s="172">
        <f t="shared" si="2"/>
        <v>0.77263292954180773</v>
      </c>
      <c r="AB17" s="102">
        <v>163</v>
      </c>
      <c r="AC17" s="70">
        <v>172</v>
      </c>
      <c r="AD17" s="67">
        <v>32046988.77</v>
      </c>
      <c r="AE17" s="67">
        <v>24035241.119999997</v>
      </c>
      <c r="AF17" s="172">
        <f t="shared" si="3"/>
        <v>0.60103541399218696</v>
      </c>
      <c r="AG17" s="70">
        <v>2</v>
      </c>
      <c r="AH17" s="68">
        <v>181041.25</v>
      </c>
      <c r="AI17" s="102">
        <v>176</v>
      </c>
      <c r="AJ17" s="103">
        <v>35150096.600000001</v>
      </c>
      <c r="AK17" s="200">
        <v>26362571.850000001</v>
      </c>
      <c r="AL17" s="67">
        <v>31760752.550000001</v>
      </c>
      <c r="AM17" s="67">
        <v>23820564</v>
      </c>
      <c r="AN17" s="172">
        <f t="shared" si="4"/>
        <v>0.65923363388273704</v>
      </c>
      <c r="AO17" s="102">
        <v>147</v>
      </c>
      <c r="AP17" s="101">
        <v>28383208.309999999</v>
      </c>
      <c r="AQ17" s="101">
        <v>21287405.759999998</v>
      </c>
      <c r="AR17" s="172">
        <f t="shared" si="5"/>
        <v>0.53232188145542669</v>
      </c>
    </row>
    <row r="18" spans="1:44" x14ac:dyDescent="0.3">
      <c r="A18" s="147" t="s">
        <v>25</v>
      </c>
      <c r="B18" s="155">
        <v>32367710.305600002</v>
      </c>
      <c r="C18" s="66">
        <v>499</v>
      </c>
      <c r="D18" s="67">
        <v>63798204.24000001</v>
      </c>
      <c r="E18" s="77">
        <v>47848652.600000001</v>
      </c>
      <c r="F18" s="172">
        <f t="shared" si="0"/>
        <v>1.971044712080303</v>
      </c>
      <c r="G18" s="102">
        <v>282</v>
      </c>
      <c r="H18" s="101">
        <v>35267637.119999997</v>
      </c>
      <c r="I18" s="101">
        <v>26450727.469999991</v>
      </c>
      <c r="J18" s="172">
        <f t="shared" si="1"/>
        <v>1.0895932022073946</v>
      </c>
      <c r="K18" s="102">
        <v>92</v>
      </c>
      <c r="L18" s="101">
        <v>10676295.390000001</v>
      </c>
      <c r="M18" s="103">
        <v>8007221.4500000011</v>
      </c>
      <c r="N18" s="102">
        <v>309</v>
      </c>
      <c r="O18" s="101">
        <v>33341360.649999999</v>
      </c>
      <c r="P18" s="101">
        <v>25006020.109999996</v>
      </c>
      <c r="Q18" s="185">
        <f t="shared" si="6"/>
        <v>1.0300809150603261</v>
      </c>
      <c r="R18" s="102">
        <v>27</v>
      </c>
      <c r="S18" s="101">
        <v>3584698.36</v>
      </c>
      <c r="T18" s="103">
        <v>2688523.7300000004</v>
      </c>
      <c r="U18" s="102">
        <v>33</v>
      </c>
      <c r="V18" s="101">
        <v>465926.01</v>
      </c>
      <c r="W18" s="103">
        <v>349444.51</v>
      </c>
      <c r="X18" s="102">
        <v>282</v>
      </c>
      <c r="Y18" s="67">
        <v>29290736.280000001</v>
      </c>
      <c r="Z18" s="67">
        <v>21968051.869999994</v>
      </c>
      <c r="AA18" s="172">
        <f t="shared" si="2"/>
        <v>0.90493692644463497</v>
      </c>
      <c r="AB18" s="102">
        <v>264</v>
      </c>
      <c r="AC18" s="70">
        <v>273</v>
      </c>
      <c r="AD18" s="67">
        <v>23862336.939999998</v>
      </c>
      <c r="AE18" s="67">
        <v>17896752.350000001</v>
      </c>
      <c r="AF18" s="172">
        <f t="shared" si="3"/>
        <v>0.73722659757837505</v>
      </c>
      <c r="AG18" s="70">
        <v>4</v>
      </c>
      <c r="AH18" s="68">
        <v>100187.64</v>
      </c>
      <c r="AI18" s="102">
        <v>274</v>
      </c>
      <c r="AJ18" s="101">
        <v>26177406.969999999</v>
      </c>
      <c r="AK18" s="101">
        <v>19633054.82</v>
      </c>
      <c r="AL18" s="67">
        <v>22555012.57</v>
      </c>
      <c r="AM18" s="67">
        <v>16916259.199999999</v>
      </c>
      <c r="AN18" s="172">
        <f t="shared" si="4"/>
        <v>0.80875065683812031</v>
      </c>
      <c r="AO18" s="102">
        <v>249</v>
      </c>
      <c r="AP18" s="101">
        <v>21238067.659999996</v>
      </c>
      <c r="AQ18" s="101">
        <v>15928550.49</v>
      </c>
      <c r="AR18" s="172">
        <f t="shared" si="5"/>
        <v>0.65614983140545335</v>
      </c>
    </row>
    <row r="19" spans="1:44" ht="27" x14ac:dyDescent="0.3">
      <c r="A19" s="147" t="s">
        <v>26</v>
      </c>
      <c r="B19" s="155">
        <v>337937642.59464997</v>
      </c>
      <c r="C19" s="238">
        <v>3969</v>
      </c>
      <c r="D19" s="67">
        <v>350290101</v>
      </c>
      <c r="E19" s="77">
        <v>223277213.25</v>
      </c>
      <c r="F19" s="172">
        <f t="shared" si="0"/>
        <v>1.036552478470611</v>
      </c>
      <c r="G19" s="228">
        <v>3969</v>
      </c>
      <c r="H19" s="101">
        <v>350290101</v>
      </c>
      <c r="I19" s="101">
        <v>223277213.25</v>
      </c>
      <c r="J19" s="172">
        <f t="shared" si="1"/>
        <v>1.036552478470611</v>
      </c>
      <c r="K19" s="102">
        <v>115</v>
      </c>
      <c r="L19" s="101">
        <v>8908150</v>
      </c>
      <c r="M19" s="103">
        <v>5259175</v>
      </c>
      <c r="N19" s="228">
        <v>3854</v>
      </c>
      <c r="O19" s="101">
        <v>339790000</v>
      </c>
      <c r="P19" s="101">
        <v>217082875</v>
      </c>
      <c r="Q19" s="185">
        <f t="shared" si="6"/>
        <v>1.0054813586054747</v>
      </c>
      <c r="R19" s="102">
        <v>2</v>
      </c>
      <c r="S19" s="101">
        <v>319350</v>
      </c>
      <c r="T19" s="103">
        <v>210262.5</v>
      </c>
      <c r="U19" s="102">
        <v>1</v>
      </c>
      <c r="V19" s="101">
        <v>25150</v>
      </c>
      <c r="W19" s="103">
        <v>18862.5</v>
      </c>
      <c r="X19" s="228">
        <v>3852</v>
      </c>
      <c r="Y19" s="67">
        <v>339445500</v>
      </c>
      <c r="Z19" s="67">
        <v>216853750</v>
      </c>
      <c r="AA19" s="172">
        <f t="shared" si="2"/>
        <v>1.0044619397643093</v>
      </c>
      <c r="AB19" s="228">
        <v>3870</v>
      </c>
      <c r="AC19" s="229">
        <v>3961</v>
      </c>
      <c r="AD19" s="67">
        <v>317512462.5</v>
      </c>
      <c r="AE19" s="67">
        <v>200391871.87</v>
      </c>
      <c r="AF19" s="172">
        <f t="shared" si="3"/>
        <v>0.9395593224305302</v>
      </c>
      <c r="AG19" s="70">
        <v>3</v>
      </c>
      <c r="AH19" s="68">
        <v>160500</v>
      </c>
      <c r="AI19" s="228">
        <v>3853</v>
      </c>
      <c r="AJ19" s="101">
        <v>316269500</v>
      </c>
      <c r="AK19" s="101">
        <v>199471750</v>
      </c>
      <c r="AL19" s="67">
        <v>0</v>
      </c>
      <c r="AM19" s="67">
        <v>0</v>
      </c>
      <c r="AN19" s="172">
        <f t="shared" si="4"/>
        <v>0.93588124001728767</v>
      </c>
      <c r="AO19" s="228">
        <v>3853</v>
      </c>
      <c r="AP19" s="101">
        <v>316269500</v>
      </c>
      <c r="AQ19" s="101">
        <v>199471750</v>
      </c>
      <c r="AR19" s="172">
        <f t="shared" si="5"/>
        <v>0.93588124001728767</v>
      </c>
    </row>
    <row r="20" spans="1:44" outlineLevel="1" x14ac:dyDescent="0.3">
      <c r="A20" s="148" t="s">
        <v>213</v>
      </c>
      <c r="B20" s="156">
        <v>172796729.34894997</v>
      </c>
      <c r="C20" s="239">
        <v>2745</v>
      </c>
      <c r="D20" s="190">
        <v>157761450</v>
      </c>
      <c r="E20" s="191">
        <v>78880725</v>
      </c>
      <c r="F20" s="192">
        <f t="shared" si="0"/>
        <v>0.91298863464835989</v>
      </c>
      <c r="G20" s="242">
        <v>2745</v>
      </c>
      <c r="H20" s="220">
        <v>157761450</v>
      </c>
      <c r="I20" s="220">
        <v>78880725</v>
      </c>
      <c r="J20" s="192">
        <f t="shared" si="1"/>
        <v>0.91298863464835989</v>
      </c>
      <c r="K20" s="219">
        <v>98</v>
      </c>
      <c r="L20" s="220">
        <v>5687750</v>
      </c>
      <c r="M20" s="222">
        <v>2843875</v>
      </c>
      <c r="N20" s="242">
        <v>2647</v>
      </c>
      <c r="O20" s="220">
        <v>151038500</v>
      </c>
      <c r="P20" s="220">
        <v>75519250</v>
      </c>
      <c r="Q20" s="221">
        <f t="shared" si="6"/>
        <v>0.87408193759842023</v>
      </c>
      <c r="R20" s="219">
        <v>1</v>
      </c>
      <c r="S20" s="220">
        <v>117000</v>
      </c>
      <c r="T20" s="222">
        <v>58500</v>
      </c>
      <c r="U20" s="219">
        <v>0</v>
      </c>
      <c r="V20" s="220">
        <v>0</v>
      </c>
      <c r="W20" s="222">
        <v>0</v>
      </c>
      <c r="X20" s="242">
        <v>2646</v>
      </c>
      <c r="Y20" s="190">
        <v>150921500</v>
      </c>
      <c r="Z20" s="190">
        <v>75460750</v>
      </c>
      <c r="AA20" s="192">
        <f t="shared" si="2"/>
        <v>0.87340484144943165</v>
      </c>
      <c r="AB20" s="228">
        <v>2647</v>
      </c>
      <c r="AC20" s="229">
        <v>2649</v>
      </c>
      <c r="AD20" s="67">
        <v>150969900</v>
      </c>
      <c r="AE20" s="67">
        <v>75484950</v>
      </c>
      <c r="AF20" s="192">
        <f t="shared" si="3"/>
        <v>0.87368493934354319</v>
      </c>
      <c r="AG20" s="70">
        <v>3</v>
      </c>
      <c r="AH20" s="68">
        <v>160500</v>
      </c>
      <c r="AI20" s="228">
        <v>2646</v>
      </c>
      <c r="AJ20" s="101">
        <v>150921500</v>
      </c>
      <c r="AK20" s="101">
        <v>75460750</v>
      </c>
      <c r="AL20" s="67">
        <v>0</v>
      </c>
      <c r="AM20" s="67">
        <v>0</v>
      </c>
      <c r="AN20" s="192">
        <f t="shared" si="4"/>
        <v>0.87340484144943165</v>
      </c>
      <c r="AO20" s="228">
        <v>2646</v>
      </c>
      <c r="AP20" s="101">
        <v>150921500</v>
      </c>
      <c r="AQ20" s="101">
        <v>75460750</v>
      </c>
      <c r="AR20" s="192">
        <f t="shared" si="5"/>
        <v>0.87340484144943165</v>
      </c>
    </row>
    <row r="21" spans="1:44" ht="27" outlineLevel="1" x14ac:dyDescent="0.3">
      <c r="A21" s="148" t="s">
        <v>215</v>
      </c>
      <c r="B21" s="156">
        <v>165140913.2457</v>
      </c>
      <c r="C21" s="239">
        <v>1224</v>
      </c>
      <c r="D21" s="190">
        <v>192528651</v>
      </c>
      <c r="E21" s="191">
        <v>144396488.25</v>
      </c>
      <c r="F21" s="192">
        <f t="shared" si="0"/>
        <v>1.1658446548224666</v>
      </c>
      <c r="G21" s="242">
        <v>1224</v>
      </c>
      <c r="H21" s="220">
        <v>192528651</v>
      </c>
      <c r="I21" s="220">
        <v>144396488.25</v>
      </c>
      <c r="J21" s="192">
        <f t="shared" si="1"/>
        <v>1.1658446548224666</v>
      </c>
      <c r="K21" s="219">
        <v>17</v>
      </c>
      <c r="L21" s="220">
        <v>3220400</v>
      </c>
      <c r="M21" s="222">
        <v>2415300</v>
      </c>
      <c r="N21" s="242">
        <v>1207</v>
      </c>
      <c r="O21" s="220">
        <v>188751500</v>
      </c>
      <c r="P21" s="220">
        <v>141563625</v>
      </c>
      <c r="Q21" s="221">
        <f t="shared" si="6"/>
        <v>1.142972363966352</v>
      </c>
      <c r="R21" s="219">
        <v>1</v>
      </c>
      <c r="S21" s="220">
        <v>202350</v>
      </c>
      <c r="T21" s="222">
        <v>151762.5</v>
      </c>
      <c r="U21" s="219">
        <v>1</v>
      </c>
      <c r="V21" s="220">
        <v>25150</v>
      </c>
      <c r="W21" s="222">
        <v>18862.5</v>
      </c>
      <c r="X21" s="242">
        <v>1206</v>
      </c>
      <c r="Y21" s="190">
        <v>188524000</v>
      </c>
      <c r="Z21" s="190">
        <v>141393000</v>
      </c>
      <c r="AA21" s="192">
        <f t="shared" si="2"/>
        <v>1.1415947525947745</v>
      </c>
      <c r="AB21" s="228">
        <v>1223</v>
      </c>
      <c r="AC21" s="229">
        <v>1312</v>
      </c>
      <c r="AD21" s="67">
        <v>166542562.5</v>
      </c>
      <c r="AE21" s="67">
        <v>124906921.87</v>
      </c>
      <c r="AF21" s="192">
        <f t="shared" si="3"/>
        <v>1.0084875953920309</v>
      </c>
      <c r="AG21" s="70">
        <v>0</v>
      </c>
      <c r="AH21" s="68">
        <v>0</v>
      </c>
      <c r="AI21" s="228">
        <v>1207</v>
      </c>
      <c r="AJ21" s="101">
        <v>165348000</v>
      </c>
      <c r="AK21" s="101">
        <v>124011000</v>
      </c>
      <c r="AL21" s="67">
        <v>0</v>
      </c>
      <c r="AM21" s="67">
        <v>0</v>
      </c>
      <c r="AN21" s="192">
        <f t="shared" si="4"/>
        <v>1.0012540002972605</v>
      </c>
      <c r="AO21" s="228">
        <v>1207</v>
      </c>
      <c r="AP21" s="101">
        <v>165348000</v>
      </c>
      <c r="AQ21" s="101">
        <v>124011000</v>
      </c>
      <c r="AR21" s="192">
        <f t="shared" si="5"/>
        <v>1.0012540002972605</v>
      </c>
    </row>
    <row r="22" spans="1:44" ht="27" x14ac:dyDescent="0.3">
      <c r="A22" s="147" t="s">
        <v>27</v>
      </c>
      <c r="B22" s="155">
        <v>105567988.2986</v>
      </c>
      <c r="C22" s="66">
        <v>868</v>
      </c>
      <c r="D22" s="67">
        <v>231677051.13999999</v>
      </c>
      <c r="E22" s="77">
        <v>173757787.42000002</v>
      </c>
      <c r="F22" s="172">
        <f t="shared" si="0"/>
        <v>2.1945767355602093</v>
      </c>
      <c r="G22" s="102">
        <v>441</v>
      </c>
      <c r="H22" s="101">
        <v>116351377.42999999</v>
      </c>
      <c r="I22" s="101">
        <v>87263532.549999982</v>
      </c>
      <c r="J22" s="172">
        <f t="shared" si="1"/>
        <v>1.1021463921515591</v>
      </c>
      <c r="K22" s="102">
        <v>116</v>
      </c>
      <c r="L22" s="101">
        <v>29219271.420000006</v>
      </c>
      <c r="M22" s="103">
        <v>21914453.449999996</v>
      </c>
      <c r="N22" s="102">
        <v>442</v>
      </c>
      <c r="O22" s="101">
        <v>100809547.33</v>
      </c>
      <c r="P22" s="101">
        <v>75607160.059999973</v>
      </c>
      <c r="Q22" s="185">
        <f t="shared" si="6"/>
        <v>0.95492534199722823</v>
      </c>
      <c r="R22" s="102">
        <v>22</v>
      </c>
      <c r="S22" s="101">
        <v>4150220.18</v>
      </c>
      <c r="T22" s="103">
        <v>3112665.12</v>
      </c>
      <c r="U22" s="102">
        <v>39</v>
      </c>
      <c r="V22" s="101">
        <v>949342.65</v>
      </c>
      <c r="W22" s="103">
        <v>712006.99</v>
      </c>
      <c r="X22" s="102">
        <v>420</v>
      </c>
      <c r="Y22" s="67">
        <v>95709984.5</v>
      </c>
      <c r="Z22" s="67">
        <v>71782487.949999988</v>
      </c>
      <c r="AA22" s="172">
        <f t="shared" si="2"/>
        <v>0.90661938379732543</v>
      </c>
      <c r="AB22" s="102">
        <v>382</v>
      </c>
      <c r="AC22" s="70">
        <v>405</v>
      </c>
      <c r="AD22" s="67">
        <v>82993062.349999994</v>
      </c>
      <c r="AE22" s="67">
        <v>62244796.350000001</v>
      </c>
      <c r="AF22" s="172">
        <f t="shared" si="3"/>
        <v>0.78615746769042683</v>
      </c>
      <c r="AG22" s="70">
        <v>5</v>
      </c>
      <c r="AH22" s="68">
        <v>894446.03</v>
      </c>
      <c r="AI22" s="102">
        <v>404</v>
      </c>
      <c r="AJ22" s="101">
        <v>88445889.280000001</v>
      </c>
      <c r="AK22" s="101">
        <v>66334416.399999999</v>
      </c>
      <c r="AL22" s="67">
        <v>83651797.269999996</v>
      </c>
      <c r="AM22" s="67">
        <v>62738847.649999999</v>
      </c>
      <c r="AN22" s="172">
        <f t="shared" si="4"/>
        <v>0.83780974427427768</v>
      </c>
      <c r="AO22" s="102">
        <v>363</v>
      </c>
      <c r="AP22" s="101">
        <v>76920964.640000001</v>
      </c>
      <c r="AQ22" s="101">
        <v>57690723.049999997</v>
      </c>
      <c r="AR22" s="172">
        <f t="shared" si="5"/>
        <v>0.72863910622629624</v>
      </c>
    </row>
    <row r="23" spans="1:44" ht="27" collapsed="1" x14ac:dyDescent="0.3">
      <c r="A23" s="147" t="s">
        <v>28</v>
      </c>
      <c r="B23" s="155">
        <v>145983253.1013</v>
      </c>
      <c r="C23" s="66">
        <v>42</v>
      </c>
      <c r="D23" s="67">
        <v>522491641.90999997</v>
      </c>
      <c r="E23" s="77">
        <v>391868731.34000003</v>
      </c>
      <c r="F23" s="172">
        <f t="shared" si="0"/>
        <v>3.5791204183361707</v>
      </c>
      <c r="G23" s="102">
        <v>16</v>
      </c>
      <c r="H23" s="101">
        <v>153552694.35999998</v>
      </c>
      <c r="I23" s="101">
        <v>115164520.72999999</v>
      </c>
      <c r="J23" s="172">
        <f t="shared" si="1"/>
        <v>1.0518514356811013</v>
      </c>
      <c r="K23" s="102">
        <v>24</v>
      </c>
      <c r="L23" s="101">
        <v>166363221.54999998</v>
      </c>
      <c r="M23" s="103">
        <v>124772416.11000001</v>
      </c>
      <c r="N23" s="102">
        <v>17</v>
      </c>
      <c r="O23" s="101">
        <v>331007995.13999999</v>
      </c>
      <c r="P23" s="101">
        <v>248255996.30000001</v>
      </c>
      <c r="Q23" s="185">
        <f t="shared" si="6"/>
        <v>2.2674381349092729</v>
      </c>
      <c r="R23" s="102">
        <v>1</v>
      </c>
      <c r="S23" s="101">
        <v>188897941</v>
      </c>
      <c r="T23" s="103">
        <v>141673455.75</v>
      </c>
      <c r="U23" s="102">
        <v>2</v>
      </c>
      <c r="V23" s="101">
        <v>456007.46</v>
      </c>
      <c r="W23" s="103">
        <v>342005.58</v>
      </c>
      <c r="X23" s="102">
        <v>16</v>
      </c>
      <c r="Y23" s="67">
        <v>141654046.68000001</v>
      </c>
      <c r="Z23" s="67">
        <v>106240534.97</v>
      </c>
      <c r="AA23" s="172">
        <f t="shared" si="2"/>
        <v>0.97034449959615643</v>
      </c>
      <c r="AB23" s="102">
        <v>10</v>
      </c>
      <c r="AC23" s="104">
        <v>13</v>
      </c>
      <c r="AD23" s="101">
        <v>6827792.7199999997</v>
      </c>
      <c r="AE23" s="101">
        <v>5120844.51</v>
      </c>
      <c r="AF23" s="172">
        <f t="shared" si="3"/>
        <v>4.6771068427020807E-2</v>
      </c>
      <c r="AG23" s="70">
        <v>2</v>
      </c>
      <c r="AH23" s="68">
        <v>274653.2</v>
      </c>
      <c r="AI23" s="102">
        <v>11</v>
      </c>
      <c r="AJ23" s="101">
        <v>21063127.920000002</v>
      </c>
      <c r="AK23" s="101">
        <v>15797345.9</v>
      </c>
      <c r="AL23" s="67">
        <v>14972285.24</v>
      </c>
      <c r="AM23" s="67">
        <v>11229213.92</v>
      </c>
      <c r="AN23" s="172">
        <f t="shared" si="4"/>
        <v>0.1442845495803822</v>
      </c>
      <c r="AO23" s="69">
        <v>7</v>
      </c>
      <c r="AP23" s="67">
        <v>6320642.6799999997</v>
      </c>
      <c r="AQ23" s="67">
        <v>4740481.9800000004</v>
      </c>
      <c r="AR23" s="172">
        <f t="shared" si="5"/>
        <v>4.3297039528321854E-2</v>
      </c>
    </row>
    <row r="24" spans="1:44" x14ac:dyDescent="0.3">
      <c r="A24" s="147" t="s">
        <v>29</v>
      </c>
      <c r="B24" s="155">
        <v>56262244.808633335</v>
      </c>
      <c r="C24" s="66">
        <v>30</v>
      </c>
      <c r="D24" s="67">
        <v>122351326.03999999</v>
      </c>
      <c r="E24" s="77">
        <v>91763494.429999992</v>
      </c>
      <c r="F24" s="172">
        <f t="shared" si="0"/>
        <v>2.1746612929533415</v>
      </c>
      <c r="G24" s="102">
        <v>8</v>
      </c>
      <c r="H24" s="101">
        <v>39804086.019999996</v>
      </c>
      <c r="I24" s="101">
        <v>29853064.48</v>
      </c>
      <c r="J24" s="172">
        <f t="shared" si="1"/>
        <v>0.70747418904785919</v>
      </c>
      <c r="K24" s="102">
        <v>15</v>
      </c>
      <c r="L24" s="101">
        <v>60982209.329999998</v>
      </c>
      <c r="M24" s="103">
        <v>45736656.950000003</v>
      </c>
      <c r="N24" s="102">
        <v>8</v>
      </c>
      <c r="O24" s="101">
        <v>39936283.590000004</v>
      </c>
      <c r="P24" s="101">
        <v>29952212.670000002</v>
      </c>
      <c r="Q24" s="185">
        <f t="shared" si="6"/>
        <v>0.70982385658156066</v>
      </c>
      <c r="R24" s="102">
        <v>1</v>
      </c>
      <c r="S24" s="101">
        <v>3646826.6</v>
      </c>
      <c r="T24" s="103">
        <v>2735119.95</v>
      </c>
      <c r="U24" s="102">
        <v>4</v>
      </c>
      <c r="V24" s="101">
        <v>33625.9</v>
      </c>
      <c r="W24" s="103">
        <v>25219.43</v>
      </c>
      <c r="X24" s="102">
        <v>7</v>
      </c>
      <c r="Y24" s="67">
        <v>36255831.089999996</v>
      </c>
      <c r="Z24" s="67">
        <v>27191873.289999999</v>
      </c>
      <c r="AA24" s="172">
        <f t="shared" si="2"/>
        <v>0.64440783003447821</v>
      </c>
      <c r="AB24" s="102">
        <v>6</v>
      </c>
      <c r="AC24" s="70">
        <v>11</v>
      </c>
      <c r="AD24" s="67">
        <v>23123186.93</v>
      </c>
      <c r="AE24" s="67">
        <v>17342390.149999999</v>
      </c>
      <c r="AF24" s="172">
        <f t="shared" si="3"/>
        <v>0.41098941232525776</v>
      </c>
      <c r="AG24" s="70">
        <v>0</v>
      </c>
      <c r="AH24" s="68">
        <v>0</v>
      </c>
      <c r="AI24" s="102">
        <v>8</v>
      </c>
      <c r="AJ24" s="101">
        <v>27870045.600000001</v>
      </c>
      <c r="AK24" s="101">
        <v>20902534.149999999</v>
      </c>
      <c r="AL24" s="67">
        <v>24613402.379999999</v>
      </c>
      <c r="AM24" s="67">
        <v>18460051.760000002</v>
      </c>
      <c r="AN24" s="172">
        <f t="shared" si="4"/>
        <v>0.49535964472792232</v>
      </c>
      <c r="AO24" s="69">
        <v>3</v>
      </c>
      <c r="AP24" s="67">
        <v>10933864.6</v>
      </c>
      <c r="AQ24" s="67">
        <v>8200398.4000000004</v>
      </c>
      <c r="AR24" s="172">
        <f t="shared" si="5"/>
        <v>0.19433751065549768</v>
      </c>
    </row>
    <row r="25" spans="1:44" x14ac:dyDescent="0.3">
      <c r="A25" s="147" t="s">
        <v>30</v>
      </c>
      <c r="B25" s="155">
        <v>0</v>
      </c>
      <c r="C25" s="66">
        <v>0</v>
      </c>
      <c r="D25" s="67">
        <v>0</v>
      </c>
      <c r="E25" s="77">
        <v>0</v>
      </c>
      <c r="F25" s="172">
        <v>0</v>
      </c>
      <c r="G25" s="102">
        <v>0</v>
      </c>
      <c r="H25" s="101">
        <v>0</v>
      </c>
      <c r="I25" s="101">
        <v>0</v>
      </c>
      <c r="J25" s="172">
        <v>0</v>
      </c>
      <c r="K25" s="102">
        <v>0</v>
      </c>
      <c r="L25" s="101">
        <v>0</v>
      </c>
      <c r="M25" s="103">
        <v>0</v>
      </c>
      <c r="N25" s="102">
        <v>0</v>
      </c>
      <c r="O25" s="101">
        <v>0</v>
      </c>
      <c r="P25" s="101">
        <v>0</v>
      </c>
      <c r="Q25" s="185" t="e">
        <f t="shared" si="6"/>
        <v>#DIV/0!</v>
      </c>
      <c r="R25" s="102">
        <v>0</v>
      </c>
      <c r="S25" s="101">
        <v>0</v>
      </c>
      <c r="T25" s="103">
        <v>0</v>
      </c>
      <c r="U25" s="102">
        <v>0</v>
      </c>
      <c r="V25" s="101">
        <v>0</v>
      </c>
      <c r="W25" s="103">
        <v>0</v>
      </c>
      <c r="X25" s="102">
        <v>0</v>
      </c>
      <c r="Y25" s="67">
        <v>0</v>
      </c>
      <c r="Z25" s="67">
        <v>0</v>
      </c>
      <c r="AA25" s="172">
        <v>0</v>
      </c>
      <c r="AB25" s="102">
        <v>0</v>
      </c>
      <c r="AC25" s="70">
        <v>0</v>
      </c>
      <c r="AD25" s="67">
        <v>0</v>
      </c>
      <c r="AE25" s="67">
        <v>0</v>
      </c>
      <c r="AF25" s="172">
        <v>0</v>
      </c>
      <c r="AG25" s="70">
        <v>0</v>
      </c>
      <c r="AH25" s="68">
        <v>0</v>
      </c>
      <c r="AI25" s="102">
        <v>0</v>
      </c>
      <c r="AJ25" s="101">
        <v>0</v>
      </c>
      <c r="AK25" s="101">
        <v>0</v>
      </c>
      <c r="AL25" s="67">
        <v>0</v>
      </c>
      <c r="AM25" s="67">
        <v>0</v>
      </c>
      <c r="AN25" s="172">
        <v>0</v>
      </c>
      <c r="AO25" s="69">
        <v>0</v>
      </c>
      <c r="AP25" s="67">
        <v>0</v>
      </c>
      <c r="AQ25" s="67">
        <v>0</v>
      </c>
      <c r="AR25" s="172">
        <v>0</v>
      </c>
    </row>
    <row r="26" spans="1:44" x14ac:dyDescent="0.3">
      <c r="A26" s="147" t="s">
        <v>31</v>
      </c>
      <c r="B26" s="155">
        <v>11063734.7886</v>
      </c>
      <c r="C26" s="66">
        <v>95</v>
      </c>
      <c r="D26" s="67">
        <v>18435485.5</v>
      </c>
      <c r="E26" s="77">
        <v>13826614.07</v>
      </c>
      <c r="F26" s="172">
        <f t="shared" si="0"/>
        <v>1.6662985738772231</v>
      </c>
      <c r="G26" s="102">
        <v>60</v>
      </c>
      <c r="H26" s="101">
        <v>11431364.359999999</v>
      </c>
      <c r="I26" s="101">
        <v>8573523.2300000004</v>
      </c>
      <c r="J26" s="172">
        <f t="shared" si="1"/>
        <v>1.0332283427273403</v>
      </c>
      <c r="K26" s="102">
        <v>27</v>
      </c>
      <c r="L26" s="101">
        <v>5325163.2300000004</v>
      </c>
      <c r="M26" s="103">
        <v>3993872.41</v>
      </c>
      <c r="N26" s="102">
        <v>65</v>
      </c>
      <c r="O26" s="101">
        <v>10006858.32</v>
      </c>
      <c r="P26" s="101">
        <v>7505143.6999999993</v>
      </c>
      <c r="Q26" s="185">
        <f t="shared" si="6"/>
        <v>0.90447380664899901</v>
      </c>
      <c r="R26" s="102">
        <v>5</v>
      </c>
      <c r="S26" s="101">
        <v>676410.48</v>
      </c>
      <c r="T26" s="103">
        <v>507307.86</v>
      </c>
      <c r="U26" s="102">
        <v>1</v>
      </c>
      <c r="V26" s="101">
        <v>3560</v>
      </c>
      <c r="W26" s="103">
        <v>2670</v>
      </c>
      <c r="X26" s="102">
        <v>60</v>
      </c>
      <c r="Y26" s="67">
        <v>9326887.8399999999</v>
      </c>
      <c r="Z26" s="67">
        <v>6995165.8399999999</v>
      </c>
      <c r="AA26" s="172">
        <f t="shared" si="2"/>
        <v>0.84301440862540966</v>
      </c>
      <c r="AB26" s="102">
        <v>37</v>
      </c>
      <c r="AC26" s="70">
        <v>38</v>
      </c>
      <c r="AD26" s="67">
        <v>5446491.7400000002</v>
      </c>
      <c r="AE26" s="67">
        <v>4084868.78</v>
      </c>
      <c r="AF26" s="172">
        <f t="shared" si="3"/>
        <v>0.49228328806399352</v>
      </c>
      <c r="AG26" s="70">
        <v>0</v>
      </c>
      <c r="AH26" s="68">
        <v>0</v>
      </c>
      <c r="AI26" s="102">
        <v>48</v>
      </c>
      <c r="AJ26" s="101">
        <v>6538277.2300000004</v>
      </c>
      <c r="AK26" s="101">
        <v>4903707.88</v>
      </c>
      <c r="AL26" s="67">
        <v>6238894.8600000003</v>
      </c>
      <c r="AM26" s="67">
        <v>4679171.13</v>
      </c>
      <c r="AN26" s="172">
        <f t="shared" si="4"/>
        <v>0.59096474698010648</v>
      </c>
      <c r="AO26" s="69">
        <v>32</v>
      </c>
      <c r="AP26" s="67">
        <v>4712667.75</v>
      </c>
      <c r="AQ26" s="67">
        <v>3534500.78</v>
      </c>
      <c r="AR26" s="172">
        <f t="shared" si="5"/>
        <v>0.4259563194569615</v>
      </c>
    </row>
    <row r="27" spans="1:44" ht="14" thickBot="1" x14ac:dyDescent="0.35">
      <c r="A27" s="149" t="s">
        <v>32</v>
      </c>
      <c r="B27" s="157">
        <v>6668558.051983051</v>
      </c>
      <c r="C27" s="87">
        <v>19</v>
      </c>
      <c r="D27" s="83">
        <v>9139893.2599999998</v>
      </c>
      <c r="E27" s="84">
        <v>6854919.9299999997</v>
      </c>
      <c r="F27" s="172">
        <f t="shared" si="0"/>
        <v>1.3705951404714907</v>
      </c>
      <c r="G27" s="107">
        <v>13</v>
      </c>
      <c r="H27" s="106">
        <v>5933149.7599999998</v>
      </c>
      <c r="I27" s="106">
        <v>4449862.3100000005</v>
      </c>
      <c r="J27" s="172">
        <f t="shared" si="1"/>
        <v>0.88972004348610856</v>
      </c>
      <c r="K27" s="107">
        <v>6</v>
      </c>
      <c r="L27" s="106">
        <v>3206743.5</v>
      </c>
      <c r="M27" s="108">
        <v>2405057.62</v>
      </c>
      <c r="N27" s="107">
        <v>13</v>
      </c>
      <c r="O27" s="106">
        <v>5675461.6600000001</v>
      </c>
      <c r="P27" s="106">
        <v>4256596.2200000007</v>
      </c>
      <c r="Q27" s="185">
        <f t="shared" si="6"/>
        <v>0.85107779159428165</v>
      </c>
      <c r="R27" s="107">
        <v>0</v>
      </c>
      <c r="S27" s="106">
        <v>0</v>
      </c>
      <c r="T27" s="108">
        <v>0</v>
      </c>
      <c r="U27" s="107">
        <v>4</v>
      </c>
      <c r="V27" s="106">
        <v>3000.93</v>
      </c>
      <c r="W27" s="108">
        <v>2250.6999999999998</v>
      </c>
      <c r="X27" s="107">
        <v>13</v>
      </c>
      <c r="Y27" s="83">
        <v>5672460.7300000004</v>
      </c>
      <c r="Z27" s="83">
        <v>4254345.5199999996</v>
      </c>
      <c r="AA27" s="172">
        <f t="shared" si="2"/>
        <v>0.85062777976614634</v>
      </c>
      <c r="AB27" s="107">
        <v>9</v>
      </c>
      <c r="AC27" s="109">
        <v>14</v>
      </c>
      <c r="AD27" s="106">
        <v>2560532.3200000003</v>
      </c>
      <c r="AE27" s="106">
        <v>1920399.22</v>
      </c>
      <c r="AF27" s="172">
        <f t="shared" si="3"/>
        <v>0.38397091245813875</v>
      </c>
      <c r="AG27" s="86">
        <v>1</v>
      </c>
      <c r="AH27" s="88">
        <v>38085.19</v>
      </c>
      <c r="AI27" s="107">
        <v>12</v>
      </c>
      <c r="AJ27" s="106">
        <v>3477353.35</v>
      </c>
      <c r="AK27" s="106">
        <v>2608014.9900000002</v>
      </c>
      <c r="AL27" s="83">
        <v>3432031.96</v>
      </c>
      <c r="AM27" s="83">
        <v>2574023.96</v>
      </c>
      <c r="AN27" s="172">
        <f t="shared" si="4"/>
        <v>0.52145506163299093</v>
      </c>
      <c r="AO27" s="85">
        <v>7</v>
      </c>
      <c r="AP27" s="83">
        <v>1853769.8399999999</v>
      </c>
      <c r="AQ27" s="83">
        <v>1390327.3599999999</v>
      </c>
      <c r="AR27" s="172">
        <f t="shared" si="5"/>
        <v>0.27798660903142897</v>
      </c>
    </row>
    <row r="28" spans="1:44" s="72" customFormat="1" ht="59.25" customHeight="1" thickBot="1" x14ac:dyDescent="0.35">
      <c r="A28" s="145" t="s">
        <v>176</v>
      </c>
      <c r="B28" s="119">
        <f>SUM(B29+B30+B31+B35+B36+B37+B38+B39)</f>
        <v>839771706.75674033</v>
      </c>
      <c r="C28" s="227">
        <v>3299</v>
      </c>
      <c r="D28" s="127">
        <v>1457476408.5999999</v>
      </c>
      <c r="E28" s="127">
        <v>1093107299.1700001</v>
      </c>
      <c r="F28" s="173">
        <f t="shared" si="0"/>
        <v>1.7355626497930969</v>
      </c>
      <c r="G28" s="226">
        <v>2561</v>
      </c>
      <c r="H28" s="217">
        <v>841464323.47000003</v>
      </c>
      <c r="I28" s="217">
        <v>631098236.60000014</v>
      </c>
      <c r="J28" s="173">
        <f t="shared" si="1"/>
        <v>1.0020155676830274</v>
      </c>
      <c r="K28" s="216">
        <v>630</v>
      </c>
      <c r="L28" s="217">
        <v>542860691.95000005</v>
      </c>
      <c r="M28" s="217">
        <v>407145517.88999999</v>
      </c>
      <c r="N28" s="226">
        <v>2502</v>
      </c>
      <c r="O28" s="217">
        <v>797633019.99000001</v>
      </c>
      <c r="P28" s="217">
        <v>598224758.79000008</v>
      </c>
      <c r="Q28" s="215">
        <f t="shared" ref="Q28" si="7">O28/B28</f>
        <v>0.94982125924498817</v>
      </c>
      <c r="R28" s="216">
        <v>57</v>
      </c>
      <c r="S28" s="217">
        <v>44133657.119999997</v>
      </c>
      <c r="T28" s="217">
        <v>33100242.700000007</v>
      </c>
      <c r="U28" s="216">
        <v>133</v>
      </c>
      <c r="V28" s="217">
        <v>3962206.9000000004</v>
      </c>
      <c r="W28" s="217">
        <v>2971655.22</v>
      </c>
      <c r="X28" s="226">
        <v>2445</v>
      </c>
      <c r="Y28" s="127">
        <v>749537155.97000003</v>
      </c>
      <c r="Z28" s="127">
        <v>562152860.87000012</v>
      </c>
      <c r="AA28" s="173">
        <f t="shared" si="2"/>
        <v>0.8925487128695575</v>
      </c>
      <c r="AB28" s="126">
        <v>660</v>
      </c>
      <c r="AC28" s="126">
        <v>831</v>
      </c>
      <c r="AD28" s="127">
        <v>294386738.59000003</v>
      </c>
      <c r="AE28" s="127">
        <v>220790052.03000003</v>
      </c>
      <c r="AF28" s="173">
        <f t="shared" si="3"/>
        <v>0.35055567628843215</v>
      </c>
      <c r="AG28" s="126">
        <v>27</v>
      </c>
      <c r="AH28" s="127">
        <v>8166202.1599999992</v>
      </c>
      <c r="AI28" s="227">
        <v>2325</v>
      </c>
      <c r="AJ28" s="127">
        <v>617274694.03999996</v>
      </c>
      <c r="AK28" s="127">
        <v>462952862.03999996</v>
      </c>
      <c r="AL28" s="127">
        <v>236119951.86999997</v>
      </c>
      <c r="AM28" s="127">
        <v>177089963.04999998</v>
      </c>
      <c r="AN28" s="173">
        <f t="shared" si="4"/>
        <v>0.73505059657696725</v>
      </c>
      <c r="AO28" s="227">
        <v>2188</v>
      </c>
      <c r="AP28" s="127">
        <v>505639492.28999996</v>
      </c>
      <c r="AQ28" s="127">
        <v>379226461.02000004</v>
      </c>
      <c r="AR28" s="173">
        <f t="shared" si="5"/>
        <v>0.60211541806143554</v>
      </c>
    </row>
    <row r="29" spans="1:44" x14ac:dyDescent="0.3">
      <c r="A29" s="150" t="s">
        <v>34</v>
      </c>
      <c r="B29" s="154">
        <v>76908057.079966664</v>
      </c>
      <c r="C29" s="184">
        <v>27</v>
      </c>
      <c r="D29" s="135">
        <v>161062932.82999998</v>
      </c>
      <c r="E29" s="135">
        <v>120797199.54000002</v>
      </c>
      <c r="F29" s="185">
        <f t="shared" si="0"/>
        <v>2.0942270412907664</v>
      </c>
      <c r="G29" s="136">
        <v>15</v>
      </c>
      <c r="H29" s="135">
        <v>76870197.669999987</v>
      </c>
      <c r="I29" s="135">
        <v>57652648.209999993</v>
      </c>
      <c r="J29" s="185">
        <f t="shared" si="1"/>
        <v>0.99950773155109984</v>
      </c>
      <c r="K29" s="136">
        <v>11</v>
      </c>
      <c r="L29" s="135">
        <v>80167114.25</v>
      </c>
      <c r="M29" s="137">
        <v>60125335.649999999</v>
      </c>
      <c r="N29" s="136">
        <v>11</v>
      </c>
      <c r="O29" s="135">
        <v>60117504.020000003</v>
      </c>
      <c r="P29" s="135">
        <v>45088127.980000004</v>
      </c>
      <c r="Q29" s="185">
        <f t="shared" ref="Q29:Q59" si="8">O29/$B29</f>
        <v>0.78168018153795837</v>
      </c>
      <c r="R29" s="136">
        <v>0</v>
      </c>
      <c r="S29" s="135">
        <v>0</v>
      </c>
      <c r="T29" s="137">
        <v>0</v>
      </c>
      <c r="U29" s="136">
        <v>9</v>
      </c>
      <c r="V29" s="135">
        <v>50748.41</v>
      </c>
      <c r="W29" s="137">
        <v>38061.31</v>
      </c>
      <c r="X29" s="130">
        <v>11</v>
      </c>
      <c r="Y29" s="129">
        <v>60066755.609999999</v>
      </c>
      <c r="Z29" s="129">
        <v>45050066.669999994</v>
      </c>
      <c r="AA29" s="172">
        <f t="shared" si="2"/>
        <v>0.78102032336539728</v>
      </c>
      <c r="AB29" s="130">
        <v>9</v>
      </c>
      <c r="AC29" s="132">
        <v>19</v>
      </c>
      <c r="AD29" s="129">
        <v>29906429.550000001</v>
      </c>
      <c r="AE29" s="129">
        <v>22429822.119999997</v>
      </c>
      <c r="AF29" s="172">
        <f t="shared" si="3"/>
        <v>0.38885951206522096</v>
      </c>
      <c r="AG29" s="132">
        <v>2</v>
      </c>
      <c r="AH29" s="131">
        <v>1522226.26</v>
      </c>
      <c r="AI29" s="136">
        <v>10</v>
      </c>
      <c r="AJ29" s="135">
        <v>43651756.899999999</v>
      </c>
      <c r="AK29" s="135">
        <v>32738817.48</v>
      </c>
      <c r="AL29" s="129">
        <v>40277010.219999999</v>
      </c>
      <c r="AM29" s="129">
        <v>30207757.530000001</v>
      </c>
      <c r="AN29" s="172">
        <f t="shared" si="4"/>
        <v>0.56758366492878931</v>
      </c>
      <c r="AO29" s="130">
        <v>6</v>
      </c>
      <c r="AP29" s="129">
        <v>24010292.27</v>
      </c>
      <c r="AQ29" s="129">
        <v>18007719.07</v>
      </c>
      <c r="AR29" s="172">
        <f t="shared" si="5"/>
        <v>0.31219475802170932</v>
      </c>
    </row>
    <row r="30" spans="1:44" s="65" customFormat="1" x14ac:dyDescent="0.35">
      <c r="A30" s="147" t="s">
        <v>35</v>
      </c>
      <c r="B30" s="155">
        <v>9388881.3775333315</v>
      </c>
      <c r="C30" s="66">
        <v>34</v>
      </c>
      <c r="D30" s="106">
        <v>17356707.68</v>
      </c>
      <c r="E30" s="106">
        <v>13017530.75</v>
      </c>
      <c r="F30" s="185">
        <f t="shared" si="0"/>
        <v>1.8486449005025127</v>
      </c>
      <c r="G30" s="102">
        <v>12</v>
      </c>
      <c r="H30" s="106">
        <v>8876041.6500000004</v>
      </c>
      <c r="I30" s="106">
        <v>6657031.2300000004</v>
      </c>
      <c r="J30" s="185">
        <f t="shared" si="1"/>
        <v>0.94537797348675567</v>
      </c>
      <c r="K30" s="102">
        <v>22</v>
      </c>
      <c r="L30" s="106">
        <v>8480666.0300000012</v>
      </c>
      <c r="M30" s="103">
        <v>6360499.5200000005</v>
      </c>
      <c r="N30" s="102">
        <v>12</v>
      </c>
      <c r="O30" s="106">
        <v>8485207.120000001</v>
      </c>
      <c r="P30" s="106">
        <v>6363905.3300000001</v>
      </c>
      <c r="Q30" s="185">
        <f t="shared" si="8"/>
        <v>0.90375059379323575</v>
      </c>
      <c r="R30" s="107">
        <v>0</v>
      </c>
      <c r="S30" s="106">
        <v>0</v>
      </c>
      <c r="T30" s="103">
        <v>0</v>
      </c>
      <c r="U30" s="102">
        <v>1</v>
      </c>
      <c r="V30" s="106">
        <v>2555.29</v>
      </c>
      <c r="W30" s="103">
        <v>1916.47</v>
      </c>
      <c r="X30" s="69">
        <v>12</v>
      </c>
      <c r="Y30" s="83">
        <v>8482651.8300000001</v>
      </c>
      <c r="Z30" s="83">
        <v>6361988.8599999994</v>
      </c>
      <c r="AA30" s="172">
        <f t="shared" si="2"/>
        <v>0.90347843251041071</v>
      </c>
      <c r="AB30" s="69">
        <v>10</v>
      </c>
      <c r="AC30" s="86">
        <v>17</v>
      </c>
      <c r="AD30" s="83">
        <v>5704355.6899999995</v>
      </c>
      <c r="AE30" s="83">
        <v>4278266.71</v>
      </c>
      <c r="AF30" s="172">
        <f t="shared" si="3"/>
        <v>0.60756499742876302</v>
      </c>
      <c r="AG30" s="86">
        <v>0</v>
      </c>
      <c r="AH30" s="68">
        <v>0</v>
      </c>
      <c r="AI30" s="102">
        <v>11</v>
      </c>
      <c r="AJ30" s="106">
        <v>5625993.9800000004</v>
      </c>
      <c r="AK30" s="106">
        <v>4219495.42</v>
      </c>
      <c r="AL30" s="83">
        <v>3819036.69</v>
      </c>
      <c r="AM30" s="83">
        <v>2864277.48</v>
      </c>
      <c r="AN30" s="172">
        <f t="shared" si="4"/>
        <v>0.5992187731184303</v>
      </c>
      <c r="AO30" s="69">
        <v>8</v>
      </c>
      <c r="AP30" s="83">
        <v>3575139.0300000003</v>
      </c>
      <c r="AQ30" s="83">
        <v>2681354.2200000002</v>
      </c>
      <c r="AR30" s="172">
        <f t="shared" si="5"/>
        <v>0.38078434333561351</v>
      </c>
    </row>
    <row r="31" spans="1:44" s="65" customFormat="1" ht="39" customHeight="1" x14ac:dyDescent="0.35">
      <c r="A31" s="147" t="s">
        <v>36</v>
      </c>
      <c r="B31" s="155">
        <v>474653495.29944026</v>
      </c>
      <c r="C31" s="240">
        <v>1493</v>
      </c>
      <c r="D31" s="218">
        <v>980741174.38000011</v>
      </c>
      <c r="E31" s="218">
        <v>735555878.07999992</v>
      </c>
      <c r="F31" s="172">
        <f t="shared" si="0"/>
        <v>2.0662255394565019</v>
      </c>
      <c r="G31" s="169">
        <v>911</v>
      </c>
      <c r="H31" s="218">
        <v>472465850.61000007</v>
      </c>
      <c r="I31" s="218">
        <v>354349386.15000004</v>
      </c>
      <c r="J31" s="172">
        <f t="shared" si="1"/>
        <v>0.99539107009406913</v>
      </c>
      <c r="K31" s="169">
        <v>488</v>
      </c>
      <c r="L31" s="218">
        <v>440462498.89999992</v>
      </c>
      <c r="M31" s="218">
        <v>330346873.42999995</v>
      </c>
      <c r="N31" s="112">
        <v>843</v>
      </c>
      <c r="O31" s="218">
        <v>453087253.22000003</v>
      </c>
      <c r="P31" s="218">
        <v>339815438.05000007</v>
      </c>
      <c r="Q31" s="172">
        <f t="shared" si="8"/>
        <v>0.95456424045537691</v>
      </c>
      <c r="R31" s="169">
        <v>44</v>
      </c>
      <c r="S31" s="218">
        <v>43010481.190000005</v>
      </c>
      <c r="T31" s="170">
        <v>32257860.790000003</v>
      </c>
      <c r="U31" s="112">
        <v>119</v>
      </c>
      <c r="V31" s="218">
        <v>3856971.96</v>
      </c>
      <c r="W31" s="218">
        <v>2892729.01</v>
      </c>
      <c r="X31" s="85">
        <v>799</v>
      </c>
      <c r="Y31" s="89">
        <v>406219800.07000005</v>
      </c>
      <c r="Z31" s="89">
        <v>304664848.25</v>
      </c>
      <c r="AA31" s="172">
        <f t="shared" si="2"/>
        <v>0.85582388856892733</v>
      </c>
      <c r="AB31" s="107">
        <v>631</v>
      </c>
      <c r="AC31" s="86">
        <v>772</v>
      </c>
      <c r="AD31" s="89">
        <v>252992958.88000003</v>
      </c>
      <c r="AE31" s="89">
        <v>189744717.43000001</v>
      </c>
      <c r="AF31" s="172">
        <f t="shared" si="3"/>
        <v>0.53300557435144702</v>
      </c>
      <c r="AG31" s="85">
        <v>25</v>
      </c>
      <c r="AH31" s="68">
        <v>6643975.8999999994</v>
      </c>
      <c r="AI31" s="107">
        <v>669</v>
      </c>
      <c r="AJ31" s="200">
        <v>293345248.55000001</v>
      </c>
      <c r="AK31" s="200">
        <v>220005785.28</v>
      </c>
      <c r="AL31" s="89">
        <v>186848291.00999999</v>
      </c>
      <c r="AM31" s="89">
        <v>140136217.66</v>
      </c>
      <c r="AN31" s="172">
        <f t="shared" si="4"/>
        <v>0.61801977959719856</v>
      </c>
      <c r="AO31" s="107">
        <v>542</v>
      </c>
      <c r="AP31" s="200">
        <v>205583345.61999997</v>
      </c>
      <c r="AQ31" s="200">
        <v>154184358.25999999</v>
      </c>
      <c r="AR31" s="172">
        <f t="shared" si="5"/>
        <v>0.4331229995268559</v>
      </c>
    </row>
    <row r="32" spans="1:44" s="118" customFormat="1" ht="35.25" customHeight="1" outlineLevel="1" x14ac:dyDescent="0.35">
      <c r="A32" s="148" t="s">
        <v>37</v>
      </c>
      <c r="B32" s="156">
        <v>301629227.69750786</v>
      </c>
      <c r="C32" s="241">
        <v>1076</v>
      </c>
      <c r="D32" s="168">
        <v>597955170.66000009</v>
      </c>
      <c r="E32" s="168">
        <v>448466375.78000003</v>
      </c>
      <c r="F32" s="172">
        <f t="shared" si="0"/>
        <v>1.9824178685351603</v>
      </c>
      <c r="G32" s="169">
        <v>667</v>
      </c>
      <c r="H32" s="168">
        <v>311404007.44000006</v>
      </c>
      <c r="I32" s="168">
        <v>233553004.11000001</v>
      </c>
      <c r="J32" s="172">
        <f t="shared" si="1"/>
        <v>1.0324066066710715</v>
      </c>
      <c r="K32" s="169">
        <v>336</v>
      </c>
      <c r="L32" s="168">
        <v>237607382.68999997</v>
      </c>
      <c r="M32" s="170">
        <v>178205536.41000003</v>
      </c>
      <c r="N32" s="169">
        <v>602</v>
      </c>
      <c r="O32" s="168">
        <v>292631606.35000002</v>
      </c>
      <c r="P32" s="168">
        <v>219473703.28000003</v>
      </c>
      <c r="Q32" s="172">
        <f t="shared" si="8"/>
        <v>0.97016992876920005</v>
      </c>
      <c r="R32" s="169">
        <v>30</v>
      </c>
      <c r="S32" s="168">
        <v>26507061.049999997</v>
      </c>
      <c r="T32" s="170">
        <v>19880295.700000003</v>
      </c>
      <c r="U32" s="169">
        <v>96</v>
      </c>
      <c r="V32" s="168">
        <v>3270480.89</v>
      </c>
      <c r="W32" s="170">
        <v>2452860.7199999997</v>
      </c>
      <c r="X32" s="69">
        <v>572</v>
      </c>
      <c r="Y32" s="67">
        <v>262854064.40999997</v>
      </c>
      <c r="Z32" s="67">
        <v>197140546.86000001</v>
      </c>
      <c r="AA32" s="172">
        <f t="shared" si="2"/>
        <v>0.87144759284934425</v>
      </c>
      <c r="AB32" s="102">
        <v>455</v>
      </c>
      <c r="AC32" s="70">
        <v>576</v>
      </c>
      <c r="AD32" s="67">
        <v>192815906.33000001</v>
      </c>
      <c r="AE32" s="67">
        <v>144611928.31</v>
      </c>
      <c r="AF32" s="172">
        <f t="shared" si="3"/>
        <v>0.63924808547853174</v>
      </c>
      <c r="AG32" s="70">
        <v>20</v>
      </c>
      <c r="AH32" s="68">
        <v>6289664.6399999997</v>
      </c>
      <c r="AI32" s="102">
        <v>493</v>
      </c>
      <c r="AJ32" s="101">
        <v>206957830.06</v>
      </c>
      <c r="AK32" s="101">
        <v>155215221.71000001</v>
      </c>
      <c r="AL32" s="67">
        <v>120297610.52</v>
      </c>
      <c r="AM32" s="67">
        <v>90223207.439999998</v>
      </c>
      <c r="AN32" s="172">
        <f t="shared" si="4"/>
        <v>0.68613320943668599</v>
      </c>
      <c r="AO32" s="102">
        <v>403</v>
      </c>
      <c r="AP32" s="101">
        <v>161863852.32999998</v>
      </c>
      <c r="AQ32" s="101">
        <v>121394738.52</v>
      </c>
      <c r="AR32" s="172">
        <f t="shared" si="5"/>
        <v>0.53663185615528908</v>
      </c>
    </row>
    <row r="33" spans="1:44" s="118" customFormat="1" outlineLevel="1" x14ac:dyDescent="0.35">
      <c r="A33" s="148" t="s">
        <v>38</v>
      </c>
      <c r="B33" s="156">
        <v>29776407.070714653</v>
      </c>
      <c r="C33" s="167">
        <v>293</v>
      </c>
      <c r="D33" s="168">
        <v>60745023.759999998</v>
      </c>
      <c r="E33" s="168">
        <v>45558767.539999999</v>
      </c>
      <c r="F33" s="172">
        <f t="shared" si="0"/>
        <v>2.0400387332071115</v>
      </c>
      <c r="G33" s="169">
        <v>189</v>
      </c>
      <c r="H33" s="168">
        <v>34934671.07</v>
      </c>
      <c r="I33" s="168">
        <v>26201003.089999996</v>
      </c>
      <c r="J33" s="172">
        <f t="shared" si="1"/>
        <v>1.1732332576940938</v>
      </c>
      <c r="K33" s="169">
        <v>89</v>
      </c>
      <c r="L33" s="168">
        <v>22964131.84</v>
      </c>
      <c r="M33" s="170">
        <v>17223098.82</v>
      </c>
      <c r="N33" s="169">
        <v>184</v>
      </c>
      <c r="O33" s="168">
        <v>27126400.840000004</v>
      </c>
      <c r="P33" s="168">
        <v>20344800.380000003</v>
      </c>
      <c r="Q33" s="172">
        <f t="shared" si="8"/>
        <v>0.91100315681400823</v>
      </c>
      <c r="R33" s="169">
        <v>8</v>
      </c>
      <c r="S33" s="168">
        <v>506378.85</v>
      </c>
      <c r="T33" s="170">
        <v>379784.13</v>
      </c>
      <c r="U33" s="169">
        <v>18</v>
      </c>
      <c r="V33" s="168">
        <v>199376.2</v>
      </c>
      <c r="W33" s="170">
        <v>149532.13999999998</v>
      </c>
      <c r="X33" s="69">
        <v>176</v>
      </c>
      <c r="Y33" s="67">
        <v>26420645.789999999</v>
      </c>
      <c r="Z33" s="67">
        <v>19815484.109999999</v>
      </c>
      <c r="AA33" s="172">
        <f t="shared" si="2"/>
        <v>0.887301336499558</v>
      </c>
      <c r="AB33" s="102">
        <v>141</v>
      </c>
      <c r="AC33" s="70">
        <v>146</v>
      </c>
      <c r="AD33" s="67">
        <v>17861280.02</v>
      </c>
      <c r="AE33" s="67">
        <v>13395959.849999998</v>
      </c>
      <c r="AF33" s="172">
        <f t="shared" si="3"/>
        <v>0.59984671681785007</v>
      </c>
      <c r="AG33" s="70">
        <v>2</v>
      </c>
      <c r="AH33" s="68">
        <v>110201.5</v>
      </c>
      <c r="AI33" s="102">
        <v>130</v>
      </c>
      <c r="AJ33" s="101">
        <v>18433336.399999999</v>
      </c>
      <c r="AK33" s="101">
        <v>13825002.140000001</v>
      </c>
      <c r="AL33" s="67">
        <v>13307366.050000001</v>
      </c>
      <c r="AM33" s="67">
        <v>9980524.4499999993</v>
      </c>
      <c r="AN33" s="172">
        <f t="shared" si="4"/>
        <v>0.6190584497392011</v>
      </c>
      <c r="AO33" s="102">
        <v>108</v>
      </c>
      <c r="AP33" s="101">
        <v>12263222.32</v>
      </c>
      <c r="AQ33" s="101">
        <v>9197416.629999999</v>
      </c>
      <c r="AR33" s="172">
        <f t="shared" si="5"/>
        <v>0.41184358780683727</v>
      </c>
    </row>
    <row r="34" spans="1:44" s="118" customFormat="1" outlineLevel="1" x14ac:dyDescent="0.35">
      <c r="A34" s="148" t="s">
        <v>39</v>
      </c>
      <c r="B34" s="156">
        <v>143247860.53121772</v>
      </c>
      <c r="C34" s="167">
        <v>124</v>
      </c>
      <c r="D34" s="168">
        <v>322040979.96000004</v>
      </c>
      <c r="E34" s="168">
        <v>241530734.75999999</v>
      </c>
      <c r="F34" s="172">
        <f t="shared" si="0"/>
        <v>2.2481381485611669</v>
      </c>
      <c r="G34" s="169">
        <v>55</v>
      </c>
      <c r="H34" s="168">
        <v>126127172.09999999</v>
      </c>
      <c r="I34" s="168">
        <v>94595378.950000018</v>
      </c>
      <c r="J34" s="172">
        <f t="shared" si="1"/>
        <v>0.88048206536748486</v>
      </c>
      <c r="K34" s="169">
        <v>63</v>
      </c>
      <c r="L34" s="168">
        <v>179890984.37</v>
      </c>
      <c r="M34" s="170">
        <v>134918238.19999999</v>
      </c>
      <c r="N34" s="169">
        <v>57</v>
      </c>
      <c r="O34" s="168">
        <v>133329246.03</v>
      </c>
      <c r="P34" s="168">
        <v>99996934.390000015</v>
      </c>
      <c r="Q34" s="172">
        <f t="shared" si="8"/>
        <v>0.93075907406619751</v>
      </c>
      <c r="R34" s="169">
        <v>6</v>
      </c>
      <c r="S34" s="168">
        <v>15997041.289999999</v>
      </c>
      <c r="T34" s="170">
        <v>11997780.960000001</v>
      </c>
      <c r="U34" s="169">
        <v>5</v>
      </c>
      <c r="V34" s="168">
        <v>387114.87</v>
      </c>
      <c r="W34" s="170">
        <v>290336.14999999997</v>
      </c>
      <c r="X34" s="69">
        <v>51</v>
      </c>
      <c r="Y34" s="67">
        <v>116945089.87</v>
      </c>
      <c r="Z34" s="67">
        <v>87708817.280000001</v>
      </c>
      <c r="AA34" s="172">
        <f t="shared" si="2"/>
        <v>0.81638280276105335</v>
      </c>
      <c r="AB34" s="102">
        <v>35</v>
      </c>
      <c r="AC34" s="70">
        <v>50</v>
      </c>
      <c r="AD34" s="67">
        <v>42315772.530000001</v>
      </c>
      <c r="AE34" s="67">
        <v>31736829.27</v>
      </c>
      <c r="AF34" s="172">
        <f t="shared" si="3"/>
        <v>0.2954024749345433</v>
      </c>
      <c r="AG34" s="70">
        <v>3</v>
      </c>
      <c r="AH34" s="68">
        <v>244109.76</v>
      </c>
      <c r="AI34" s="102">
        <v>46</v>
      </c>
      <c r="AJ34" s="101">
        <v>67954082.090000004</v>
      </c>
      <c r="AK34" s="101">
        <v>50965561.43</v>
      </c>
      <c r="AL34" s="67">
        <v>53243314.439999998</v>
      </c>
      <c r="AM34" s="67">
        <v>39932485.770000003</v>
      </c>
      <c r="AN34" s="172">
        <f t="shared" si="4"/>
        <v>0.4743811309851354</v>
      </c>
      <c r="AO34" s="102">
        <v>31</v>
      </c>
      <c r="AP34" s="101">
        <v>31456270.969999999</v>
      </c>
      <c r="AQ34" s="101">
        <v>23592203.109999999</v>
      </c>
      <c r="AR34" s="172">
        <f t="shared" si="5"/>
        <v>0.21959330389541695</v>
      </c>
    </row>
    <row r="35" spans="1:44" s="65" customFormat="1" x14ac:dyDescent="0.35">
      <c r="A35" s="147" t="s">
        <v>40</v>
      </c>
      <c r="B35" s="155">
        <v>0</v>
      </c>
      <c r="C35" s="167">
        <v>0</v>
      </c>
      <c r="D35" s="168">
        <v>0</v>
      </c>
      <c r="E35" s="168">
        <v>0</v>
      </c>
      <c r="F35" s="172">
        <v>0</v>
      </c>
      <c r="G35" s="169">
        <v>0</v>
      </c>
      <c r="H35" s="168">
        <v>0</v>
      </c>
      <c r="I35" s="168">
        <v>0</v>
      </c>
      <c r="J35" s="172">
        <v>0</v>
      </c>
      <c r="K35" s="169">
        <v>0</v>
      </c>
      <c r="L35" s="168">
        <v>0</v>
      </c>
      <c r="M35" s="170">
        <v>0</v>
      </c>
      <c r="N35" s="169">
        <v>0</v>
      </c>
      <c r="O35" s="168">
        <v>0</v>
      </c>
      <c r="P35" s="168">
        <v>0</v>
      </c>
      <c r="Q35" s="172">
        <v>0</v>
      </c>
      <c r="R35" s="169">
        <v>0</v>
      </c>
      <c r="S35" s="168">
        <v>0</v>
      </c>
      <c r="T35" s="170">
        <v>0</v>
      </c>
      <c r="U35" s="169">
        <v>0</v>
      </c>
      <c r="V35" s="168">
        <v>0</v>
      </c>
      <c r="W35" s="170">
        <v>0</v>
      </c>
      <c r="X35" s="69">
        <v>0</v>
      </c>
      <c r="Y35" s="67">
        <v>0</v>
      </c>
      <c r="Z35" s="67">
        <v>0</v>
      </c>
      <c r="AA35" s="172">
        <v>0</v>
      </c>
      <c r="AB35" s="102">
        <v>0</v>
      </c>
      <c r="AC35" s="70">
        <v>0</v>
      </c>
      <c r="AD35" s="67">
        <v>0</v>
      </c>
      <c r="AE35" s="67">
        <v>0</v>
      </c>
      <c r="AF35" s="172">
        <v>0</v>
      </c>
      <c r="AG35" s="70">
        <v>0</v>
      </c>
      <c r="AH35" s="68">
        <v>0</v>
      </c>
      <c r="AI35" s="102">
        <v>0</v>
      </c>
      <c r="AJ35" s="101">
        <v>0</v>
      </c>
      <c r="AK35" s="101">
        <v>0</v>
      </c>
      <c r="AL35" s="67">
        <v>0</v>
      </c>
      <c r="AM35" s="67">
        <v>0</v>
      </c>
      <c r="AN35" s="172">
        <v>0</v>
      </c>
      <c r="AO35" s="102">
        <v>0</v>
      </c>
      <c r="AP35" s="103">
        <v>0</v>
      </c>
      <c r="AQ35" s="200">
        <v>0</v>
      </c>
      <c r="AR35" s="172">
        <v>0</v>
      </c>
    </row>
    <row r="36" spans="1:44" x14ac:dyDescent="0.3">
      <c r="A36" s="147" t="s">
        <v>41</v>
      </c>
      <c r="B36" s="155">
        <v>211959913.59466669</v>
      </c>
      <c r="C36" s="167">
        <v>967</v>
      </c>
      <c r="D36" s="168">
        <v>221662935.52000001</v>
      </c>
      <c r="E36" s="168">
        <v>166247198.40999994</v>
      </c>
      <c r="F36" s="172">
        <f t="shared" si="0"/>
        <v>1.0457776272917743</v>
      </c>
      <c r="G36" s="169">
        <v>901</v>
      </c>
      <c r="H36" s="168">
        <v>216048469.76999995</v>
      </c>
      <c r="I36" s="168">
        <v>162036349.35000002</v>
      </c>
      <c r="J36" s="172">
        <f t="shared" si="1"/>
        <v>1.0192892896868786</v>
      </c>
      <c r="K36" s="169">
        <v>55</v>
      </c>
      <c r="L36" s="168">
        <v>4388073.3499999996</v>
      </c>
      <c r="M36" s="170">
        <v>3291054.8100000005</v>
      </c>
      <c r="N36" s="169">
        <v>912</v>
      </c>
      <c r="O36" s="168">
        <v>210198815.06</v>
      </c>
      <c r="P36" s="168">
        <v>157649107.98999998</v>
      </c>
      <c r="Q36" s="172">
        <f t="shared" si="8"/>
        <v>0.99169136038602823</v>
      </c>
      <c r="R36" s="169">
        <v>11</v>
      </c>
      <c r="S36" s="168">
        <v>1036620.9299999999</v>
      </c>
      <c r="T36" s="170">
        <v>777465.66</v>
      </c>
      <c r="U36" s="169">
        <v>3</v>
      </c>
      <c r="V36" s="168">
        <v>4012.0999999999995</v>
      </c>
      <c r="W36" s="170">
        <v>3009.07</v>
      </c>
      <c r="X36" s="69">
        <v>901</v>
      </c>
      <c r="Y36" s="67">
        <v>209158182.02999997</v>
      </c>
      <c r="Z36" s="67">
        <v>156868633.25999996</v>
      </c>
      <c r="AA36" s="172">
        <f t="shared" si="2"/>
        <v>0.98678178568224695</v>
      </c>
      <c r="AB36" s="102">
        <v>0</v>
      </c>
      <c r="AC36" s="70">
        <v>0</v>
      </c>
      <c r="AD36" s="67">
        <v>0</v>
      </c>
      <c r="AE36" s="67">
        <v>0</v>
      </c>
      <c r="AF36" s="172">
        <f t="shared" si="3"/>
        <v>0</v>
      </c>
      <c r="AG36" s="70">
        <v>0</v>
      </c>
      <c r="AH36" s="68">
        <v>0</v>
      </c>
      <c r="AI36" s="102">
        <v>912</v>
      </c>
      <c r="AJ36" s="101">
        <v>210195368.61000001</v>
      </c>
      <c r="AK36" s="101">
        <v>157646523.12</v>
      </c>
      <c r="AL36" s="67">
        <v>0</v>
      </c>
      <c r="AM36" s="67">
        <v>0</v>
      </c>
      <c r="AN36" s="172">
        <f t="shared" si="4"/>
        <v>0.99167510047187024</v>
      </c>
      <c r="AO36" s="102">
        <v>912</v>
      </c>
      <c r="AP36" s="101">
        <v>210195368.61000001</v>
      </c>
      <c r="AQ36" s="101">
        <v>157646523.12000003</v>
      </c>
      <c r="AR36" s="172">
        <f t="shared" si="5"/>
        <v>0.99167510047187024</v>
      </c>
    </row>
    <row r="37" spans="1:44" x14ac:dyDescent="0.3">
      <c r="A37" s="147" t="s">
        <v>42</v>
      </c>
      <c r="B37" s="155">
        <v>8700041.794933334</v>
      </c>
      <c r="C37" s="167">
        <v>24</v>
      </c>
      <c r="D37" s="168">
        <v>12327574.620000001</v>
      </c>
      <c r="E37" s="168">
        <v>9245680.9199999999</v>
      </c>
      <c r="F37" s="172">
        <f t="shared" si="0"/>
        <v>1.4169557929226551</v>
      </c>
      <c r="G37" s="169">
        <v>11</v>
      </c>
      <c r="H37" s="168">
        <v>7747782.1900000004</v>
      </c>
      <c r="I37" s="168">
        <v>5810836.6200000001</v>
      </c>
      <c r="J37" s="172">
        <f t="shared" si="1"/>
        <v>0.89054539881775008</v>
      </c>
      <c r="K37" s="169">
        <v>12</v>
      </c>
      <c r="L37" s="168">
        <v>4504822.43</v>
      </c>
      <c r="M37" s="170">
        <v>3378616.8000000003</v>
      </c>
      <c r="N37" s="169">
        <v>12</v>
      </c>
      <c r="O37" s="168">
        <v>7583029.4099999992</v>
      </c>
      <c r="P37" s="168">
        <v>5687272.0300000003</v>
      </c>
      <c r="Q37" s="172">
        <f t="shared" si="8"/>
        <v>0.87160838864201184</v>
      </c>
      <c r="R37" s="169">
        <v>1</v>
      </c>
      <c r="S37" s="168">
        <v>74970</v>
      </c>
      <c r="T37" s="170">
        <v>56227.5</v>
      </c>
      <c r="U37" s="169">
        <v>1</v>
      </c>
      <c r="V37" s="168">
        <v>47919.14</v>
      </c>
      <c r="W37" s="170">
        <v>35939.360000000001</v>
      </c>
      <c r="X37" s="69">
        <v>11</v>
      </c>
      <c r="Y37" s="67">
        <v>7460140.2699999986</v>
      </c>
      <c r="Z37" s="67">
        <v>5595105.1699999999</v>
      </c>
      <c r="AA37" s="172">
        <f t="shared" si="2"/>
        <v>0.85748326799356067</v>
      </c>
      <c r="AB37" s="69">
        <v>10</v>
      </c>
      <c r="AC37" s="70">
        <v>23</v>
      </c>
      <c r="AD37" s="67">
        <v>5782994.4700000007</v>
      </c>
      <c r="AE37" s="67">
        <v>4337245.7700000005</v>
      </c>
      <c r="AF37" s="172">
        <f t="shared" si="3"/>
        <v>0.66470881477464372</v>
      </c>
      <c r="AG37" s="70">
        <v>0</v>
      </c>
      <c r="AH37" s="68">
        <v>0</v>
      </c>
      <c r="AI37" s="102">
        <v>11</v>
      </c>
      <c r="AJ37" s="101">
        <v>6295114.8399999999</v>
      </c>
      <c r="AK37" s="101">
        <v>4721336.0199999996</v>
      </c>
      <c r="AL37" s="67">
        <v>5175613.95</v>
      </c>
      <c r="AM37" s="67">
        <v>3881710.38</v>
      </c>
      <c r="AN37" s="172">
        <f t="shared" si="4"/>
        <v>0.72357294233530034</v>
      </c>
      <c r="AO37" s="102">
        <v>8</v>
      </c>
      <c r="AP37" s="101">
        <v>4114135.6</v>
      </c>
      <c r="AQ37" s="101">
        <v>3085601.63</v>
      </c>
      <c r="AR37" s="172">
        <f t="shared" si="5"/>
        <v>0.47288687766947968</v>
      </c>
    </row>
    <row r="38" spans="1:44" x14ac:dyDescent="0.3">
      <c r="A38" s="149" t="s">
        <v>43</v>
      </c>
      <c r="B38" s="157">
        <v>0</v>
      </c>
      <c r="C38" s="110">
        <v>0</v>
      </c>
      <c r="D38" s="111">
        <v>0</v>
      </c>
      <c r="E38" s="111">
        <v>0</v>
      </c>
      <c r="F38" s="172">
        <v>0</v>
      </c>
      <c r="G38" s="112">
        <v>0</v>
      </c>
      <c r="H38" s="111">
        <v>0</v>
      </c>
      <c r="I38" s="111">
        <v>0</v>
      </c>
      <c r="J38" s="172">
        <v>0</v>
      </c>
      <c r="K38" s="112">
        <v>0</v>
      </c>
      <c r="L38" s="111">
        <v>0</v>
      </c>
      <c r="M38" s="113">
        <v>0</v>
      </c>
      <c r="N38" s="112">
        <v>0</v>
      </c>
      <c r="O38" s="111">
        <v>0</v>
      </c>
      <c r="P38" s="111">
        <v>0</v>
      </c>
      <c r="Q38" s="172">
        <v>0</v>
      </c>
      <c r="R38" s="112">
        <v>0</v>
      </c>
      <c r="S38" s="111">
        <v>0</v>
      </c>
      <c r="T38" s="113">
        <v>0</v>
      </c>
      <c r="U38" s="112">
        <v>0</v>
      </c>
      <c r="V38" s="111">
        <v>0</v>
      </c>
      <c r="W38" s="113">
        <v>0</v>
      </c>
      <c r="X38" s="85">
        <v>0</v>
      </c>
      <c r="Y38" s="83">
        <v>0</v>
      </c>
      <c r="Z38" s="83">
        <v>0</v>
      </c>
      <c r="AA38" s="172">
        <v>0</v>
      </c>
      <c r="AB38" s="85">
        <v>0</v>
      </c>
      <c r="AC38" s="86">
        <v>0</v>
      </c>
      <c r="AD38" s="83">
        <v>0</v>
      </c>
      <c r="AE38" s="83">
        <v>0</v>
      </c>
      <c r="AF38" s="172">
        <v>0</v>
      </c>
      <c r="AG38" s="86">
        <v>0</v>
      </c>
      <c r="AH38" s="88">
        <v>0</v>
      </c>
      <c r="AI38" s="107">
        <v>0</v>
      </c>
      <c r="AJ38" s="106">
        <v>0</v>
      </c>
      <c r="AK38" s="106">
        <v>0</v>
      </c>
      <c r="AL38" s="83">
        <v>0</v>
      </c>
      <c r="AM38" s="83">
        <v>0</v>
      </c>
      <c r="AN38" s="172">
        <v>0</v>
      </c>
      <c r="AO38" s="85">
        <v>0</v>
      </c>
      <c r="AP38" s="83">
        <v>0</v>
      </c>
      <c r="AQ38" s="83">
        <v>0</v>
      </c>
      <c r="AR38" s="172">
        <v>0</v>
      </c>
    </row>
    <row r="39" spans="1:44" ht="14" thickBot="1" x14ac:dyDescent="0.35">
      <c r="A39" s="149" t="s">
        <v>214</v>
      </c>
      <c r="B39" s="157">
        <v>58161317.610199995</v>
      </c>
      <c r="C39" s="110">
        <v>754</v>
      </c>
      <c r="D39" s="111">
        <v>64325083.569999993</v>
      </c>
      <c r="E39" s="111">
        <v>48243811.469999999</v>
      </c>
      <c r="F39" s="172">
        <f t="shared" si="0"/>
        <v>1.1059770688331008</v>
      </c>
      <c r="G39" s="112">
        <v>711</v>
      </c>
      <c r="H39" s="111">
        <v>59455981.579999991</v>
      </c>
      <c r="I39" s="111">
        <v>44591985.039999999</v>
      </c>
      <c r="J39" s="172">
        <f t="shared" si="1"/>
        <v>1.0222598803293437</v>
      </c>
      <c r="K39" s="112">
        <v>42</v>
      </c>
      <c r="L39" s="111">
        <v>4857516.99</v>
      </c>
      <c r="M39" s="113">
        <v>3643137.6799999997</v>
      </c>
      <c r="N39" s="112">
        <v>712</v>
      </c>
      <c r="O39" s="111">
        <v>58161211.159999996</v>
      </c>
      <c r="P39" s="111">
        <v>43620907.410000004</v>
      </c>
      <c r="Q39" s="172">
        <f t="shared" si="8"/>
        <v>0.99999816974228972</v>
      </c>
      <c r="R39" s="112">
        <v>1</v>
      </c>
      <c r="S39" s="111">
        <v>11585</v>
      </c>
      <c r="T39" s="113">
        <v>8688.75</v>
      </c>
      <c r="U39" s="112">
        <v>0</v>
      </c>
      <c r="V39" s="111">
        <v>0</v>
      </c>
      <c r="W39" s="113">
        <v>0</v>
      </c>
      <c r="X39" s="85">
        <v>711</v>
      </c>
      <c r="Y39" s="83">
        <v>58149626.159999996</v>
      </c>
      <c r="Z39" s="83">
        <v>43612218.660000004</v>
      </c>
      <c r="AA39" s="172">
        <f t="shared" si="2"/>
        <v>0.99979898237040721</v>
      </c>
      <c r="AB39" s="85">
        <v>0</v>
      </c>
      <c r="AC39" s="86">
        <v>0</v>
      </c>
      <c r="AD39" s="83">
        <v>0</v>
      </c>
      <c r="AE39" s="83">
        <v>0</v>
      </c>
      <c r="AF39" s="172">
        <f t="shared" si="3"/>
        <v>0</v>
      </c>
      <c r="AG39" s="86">
        <v>0</v>
      </c>
      <c r="AH39" s="88">
        <v>0</v>
      </c>
      <c r="AI39" s="107">
        <v>712</v>
      </c>
      <c r="AJ39" s="106">
        <v>58161211.159999996</v>
      </c>
      <c r="AK39" s="106">
        <v>43620904.719999999</v>
      </c>
      <c r="AL39" s="83">
        <v>0</v>
      </c>
      <c r="AM39" s="83">
        <v>0</v>
      </c>
      <c r="AN39" s="172">
        <f t="shared" si="4"/>
        <v>0.99999816974228972</v>
      </c>
      <c r="AO39" s="85">
        <v>712</v>
      </c>
      <c r="AP39" s="83">
        <v>58161211.159999996</v>
      </c>
      <c r="AQ39" s="83">
        <v>43620904.719999991</v>
      </c>
      <c r="AR39" s="172">
        <f t="shared" si="5"/>
        <v>0.99999816974228972</v>
      </c>
    </row>
    <row r="40" spans="1:44" s="72" customFormat="1" ht="27.5" thickBot="1" x14ac:dyDescent="0.35">
      <c r="A40" s="145" t="s">
        <v>177</v>
      </c>
      <c r="B40" s="119">
        <f>B41+B44</f>
        <v>136441235.08600247</v>
      </c>
      <c r="C40" s="126">
        <v>66</v>
      </c>
      <c r="D40" s="127">
        <v>130078202.22</v>
      </c>
      <c r="E40" s="127">
        <v>103353413.16</v>
      </c>
      <c r="F40" s="173">
        <f t="shared" si="0"/>
        <v>0.95336429736954753</v>
      </c>
      <c r="G40" s="216">
        <v>66</v>
      </c>
      <c r="H40" s="217">
        <v>130078202.22</v>
      </c>
      <c r="I40" s="217">
        <v>103353413.16</v>
      </c>
      <c r="J40" s="173">
        <f t="shared" si="1"/>
        <v>0.95336429736954753</v>
      </c>
      <c r="K40" s="216">
        <v>5</v>
      </c>
      <c r="L40" s="217">
        <v>1609500</v>
      </c>
      <c r="M40" s="217">
        <v>1448550</v>
      </c>
      <c r="N40" s="216">
        <v>60</v>
      </c>
      <c r="O40" s="217">
        <v>122614069.83</v>
      </c>
      <c r="P40" s="217">
        <v>96764312.789999992</v>
      </c>
      <c r="Q40" s="215">
        <f t="shared" ref="Q40" si="9">O40/B40</f>
        <v>0.89865845726706561</v>
      </c>
      <c r="R40" s="216">
        <v>1</v>
      </c>
      <c r="S40" s="217">
        <v>960000</v>
      </c>
      <c r="T40" s="217">
        <v>672000</v>
      </c>
      <c r="U40" s="216">
        <v>7</v>
      </c>
      <c r="V40" s="217">
        <v>1328477.43</v>
      </c>
      <c r="W40" s="217">
        <v>1125251.96</v>
      </c>
      <c r="X40" s="126">
        <v>59</v>
      </c>
      <c r="Y40" s="127">
        <v>120325592.39999999</v>
      </c>
      <c r="Z40" s="127">
        <v>94967060.830000013</v>
      </c>
      <c r="AA40" s="173">
        <f t="shared" si="2"/>
        <v>0.88188583403071386</v>
      </c>
      <c r="AB40" s="126">
        <v>58</v>
      </c>
      <c r="AC40" s="126">
        <v>150</v>
      </c>
      <c r="AD40" s="127">
        <v>73755252.25</v>
      </c>
      <c r="AE40" s="127">
        <v>60568507.579999998</v>
      </c>
      <c r="AF40" s="173">
        <f t="shared" si="3"/>
        <v>0.54056423780912088</v>
      </c>
      <c r="AG40" s="126">
        <v>1</v>
      </c>
      <c r="AH40" s="127">
        <v>139922.82999999999</v>
      </c>
      <c r="AI40" s="126">
        <v>58</v>
      </c>
      <c r="AJ40" s="127">
        <v>80281055.549999997</v>
      </c>
      <c r="AK40" s="127">
        <v>65699147.180000007</v>
      </c>
      <c r="AL40" s="127">
        <v>7150000</v>
      </c>
      <c r="AM40" s="127">
        <v>5720000</v>
      </c>
      <c r="AN40" s="173">
        <f t="shared" si="4"/>
        <v>0.58839291142004657</v>
      </c>
      <c r="AO40" s="126">
        <v>57</v>
      </c>
      <c r="AP40" s="127">
        <v>77051347.189999998</v>
      </c>
      <c r="AQ40" s="127">
        <v>63115380.490000002</v>
      </c>
      <c r="AR40" s="173">
        <f t="shared" si="5"/>
        <v>0.56472185363488192</v>
      </c>
    </row>
    <row r="41" spans="1:44" x14ac:dyDescent="0.3">
      <c r="A41" s="150" t="s">
        <v>45</v>
      </c>
      <c r="B41" s="154">
        <v>95070679.34682101</v>
      </c>
      <c r="C41" s="128">
        <v>62</v>
      </c>
      <c r="D41" s="133">
        <v>87262514.039999992</v>
      </c>
      <c r="E41" s="133">
        <v>69100862.620000005</v>
      </c>
      <c r="F41" s="172">
        <f t="shared" si="0"/>
        <v>0.91786989048078038</v>
      </c>
      <c r="G41" s="136">
        <v>62</v>
      </c>
      <c r="H41" s="223">
        <v>87262514.039999992</v>
      </c>
      <c r="I41" s="223">
        <v>69100862.620000005</v>
      </c>
      <c r="J41" s="172">
        <f t="shared" si="1"/>
        <v>0.91786989048078038</v>
      </c>
      <c r="K41" s="136">
        <v>5</v>
      </c>
      <c r="L41" s="135">
        <v>1609500</v>
      </c>
      <c r="M41" s="137">
        <v>1448550</v>
      </c>
      <c r="N41" s="136">
        <v>56</v>
      </c>
      <c r="O41" s="223">
        <v>81080229.590000004</v>
      </c>
      <c r="P41" s="223">
        <v>63537240.609999992</v>
      </c>
      <c r="Q41" s="185">
        <f t="shared" si="8"/>
        <v>0.85284159266619541</v>
      </c>
      <c r="R41" s="136">
        <v>1</v>
      </c>
      <c r="S41" s="135">
        <v>960000</v>
      </c>
      <c r="T41" s="137">
        <v>672000</v>
      </c>
      <c r="U41" s="136">
        <v>6</v>
      </c>
      <c r="V41" s="135">
        <v>624700.06999999995</v>
      </c>
      <c r="W41" s="137">
        <v>562230.06999999995</v>
      </c>
      <c r="X41" s="136">
        <v>55</v>
      </c>
      <c r="Y41" s="134">
        <v>79495529.519999996</v>
      </c>
      <c r="Z41" s="134">
        <v>62303010.539999999</v>
      </c>
      <c r="AA41" s="172">
        <f t="shared" si="2"/>
        <v>0.83617294066026027</v>
      </c>
      <c r="AB41" s="130">
        <v>55</v>
      </c>
      <c r="AC41" s="130">
        <v>144</v>
      </c>
      <c r="AD41" s="134">
        <v>42790159.589999996</v>
      </c>
      <c r="AE41" s="134">
        <v>35796433.479999997</v>
      </c>
      <c r="AF41" s="172">
        <f t="shared" si="3"/>
        <v>0.45008787024546304</v>
      </c>
      <c r="AG41" s="132">
        <v>1</v>
      </c>
      <c r="AH41" s="131">
        <v>139922.82999999999</v>
      </c>
      <c r="AI41" s="130">
        <v>54</v>
      </c>
      <c r="AJ41" s="134">
        <v>41890129.119999997</v>
      </c>
      <c r="AK41" s="134">
        <v>34986406.060000002</v>
      </c>
      <c r="AL41" s="134">
        <v>0</v>
      </c>
      <c r="AM41" s="134">
        <v>0</v>
      </c>
      <c r="AN41" s="172">
        <f t="shared" si="4"/>
        <v>0.44062090865242909</v>
      </c>
      <c r="AO41" s="130">
        <v>54</v>
      </c>
      <c r="AP41" s="134">
        <v>41890129.120000005</v>
      </c>
      <c r="AQ41" s="134">
        <v>34986406.060000002</v>
      </c>
      <c r="AR41" s="172">
        <f t="shared" si="5"/>
        <v>0.44062090865242914</v>
      </c>
    </row>
    <row r="42" spans="1:44" s="117" customFormat="1" ht="37.5" customHeight="1" outlineLevel="1" x14ac:dyDescent="0.3">
      <c r="A42" s="151" t="s">
        <v>46</v>
      </c>
      <c r="B42" s="156">
        <v>41059167.277093306</v>
      </c>
      <c r="C42" s="167">
        <v>58</v>
      </c>
      <c r="D42" s="168">
        <v>40085514.039999999</v>
      </c>
      <c r="E42" s="168">
        <v>36076962.620000005</v>
      </c>
      <c r="F42" s="172">
        <f t="shared" si="0"/>
        <v>0.97628658100826848</v>
      </c>
      <c r="G42" s="102">
        <v>58</v>
      </c>
      <c r="H42" s="101">
        <v>40085514.039999992</v>
      </c>
      <c r="I42" s="101">
        <v>36076962.619999997</v>
      </c>
      <c r="J42" s="172">
        <f t="shared" si="1"/>
        <v>0.97628658100826826</v>
      </c>
      <c r="K42" s="102">
        <v>5</v>
      </c>
      <c r="L42" s="101">
        <v>1609500</v>
      </c>
      <c r="M42" s="103">
        <v>1448550</v>
      </c>
      <c r="N42" s="102">
        <v>52</v>
      </c>
      <c r="O42" s="101">
        <v>33905399.590000004</v>
      </c>
      <c r="P42" s="101">
        <v>30514859.609999996</v>
      </c>
      <c r="Q42" s="185">
        <f t="shared" si="8"/>
        <v>0.82576929437425894</v>
      </c>
      <c r="R42" s="102">
        <v>0</v>
      </c>
      <c r="S42" s="101">
        <v>0</v>
      </c>
      <c r="T42" s="103">
        <v>0</v>
      </c>
      <c r="U42" s="102">
        <v>6</v>
      </c>
      <c r="V42" s="101">
        <v>624700.06999999995</v>
      </c>
      <c r="W42" s="103">
        <v>562230.06999999995</v>
      </c>
      <c r="X42" s="102">
        <v>52</v>
      </c>
      <c r="Y42" s="168">
        <v>33280699.52</v>
      </c>
      <c r="Z42" s="168">
        <v>29952629.539999995</v>
      </c>
      <c r="AA42" s="172">
        <f t="shared" si="2"/>
        <v>0.81055466360047512</v>
      </c>
      <c r="AB42" s="169">
        <v>52</v>
      </c>
      <c r="AC42" s="171">
        <v>140</v>
      </c>
      <c r="AD42" s="168">
        <v>29216609.59</v>
      </c>
      <c r="AE42" s="168">
        <v>26294948.479999997</v>
      </c>
      <c r="AF42" s="172">
        <f t="shared" si="3"/>
        <v>0.71157335931407928</v>
      </c>
      <c r="AG42" s="171">
        <v>1</v>
      </c>
      <c r="AH42" s="170">
        <v>139922.82999999999</v>
      </c>
      <c r="AI42" s="102">
        <v>51</v>
      </c>
      <c r="AJ42" s="101">
        <v>28316579.120000001</v>
      </c>
      <c r="AK42" s="101">
        <v>25484921.059999999</v>
      </c>
      <c r="AL42" s="168">
        <v>0</v>
      </c>
      <c r="AM42" s="168">
        <v>0</v>
      </c>
      <c r="AN42" s="172">
        <f t="shared" si="4"/>
        <v>0.68965302995313482</v>
      </c>
      <c r="AO42" s="169">
        <v>51</v>
      </c>
      <c r="AP42" s="168">
        <v>28316579.120000001</v>
      </c>
      <c r="AQ42" s="168">
        <v>25484921.059999999</v>
      </c>
      <c r="AR42" s="172">
        <f t="shared" si="5"/>
        <v>0.68965302995313482</v>
      </c>
    </row>
    <row r="43" spans="1:44" s="117" customFormat="1" outlineLevel="1" x14ac:dyDescent="0.3">
      <c r="A43" s="151" t="s">
        <v>47</v>
      </c>
      <c r="B43" s="156">
        <v>54011512.069727696</v>
      </c>
      <c r="C43" s="110">
        <v>4</v>
      </c>
      <c r="D43" s="111">
        <v>47177000</v>
      </c>
      <c r="E43" s="111">
        <v>33023900</v>
      </c>
      <c r="F43" s="172">
        <f t="shared" si="0"/>
        <v>0.87346193787530912</v>
      </c>
      <c r="G43" s="107">
        <v>4</v>
      </c>
      <c r="H43" s="106">
        <v>47177000</v>
      </c>
      <c r="I43" s="106">
        <v>33023900</v>
      </c>
      <c r="J43" s="172">
        <f t="shared" si="1"/>
        <v>0.87346193787530912</v>
      </c>
      <c r="K43" s="107">
        <v>0</v>
      </c>
      <c r="L43" s="106">
        <v>0</v>
      </c>
      <c r="M43" s="108">
        <v>0</v>
      </c>
      <c r="N43" s="107">
        <v>4</v>
      </c>
      <c r="O43" s="106">
        <v>47174830</v>
      </c>
      <c r="P43" s="106">
        <v>33022381</v>
      </c>
      <c r="Q43" s="185">
        <f t="shared" si="8"/>
        <v>0.87342176125523596</v>
      </c>
      <c r="R43" s="107">
        <v>1</v>
      </c>
      <c r="S43" s="106">
        <v>960000</v>
      </c>
      <c r="T43" s="108">
        <v>672000</v>
      </c>
      <c r="U43" s="107">
        <v>0</v>
      </c>
      <c r="V43" s="106">
        <v>0</v>
      </c>
      <c r="W43" s="108">
        <v>0</v>
      </c>
      <c r="X43" s="107">
        <v>3</v>
      </c>
      <c r="Y43" s="111">
        <v>46214830</v>
      </c>
      <c r="Z43" s="168">
        <v>32350381</v>
      </c>
      <c r="AA43" s="172">
        <f t="shared" si="2"/>
        <v>0.85564777265146086</v>
      </c>
      <c r="AB43" s="112">
        <v>3</v>
      </c>
      <c r="AC43" s="114">
        <v>4</v>
      </c>
      <c r="AD43" s="111">
        <v>13573550</v>
      </c>
      <c r="AE43" s="111">
        <v>9501485</v>
      </c>
      <c r="AF43" s="172">
        <f t="shared" si="3"/>
        <v>0.25130846147163666</v>
      </c>
      <c r="AG43" s="114">
        <v>0</v>
      </c>
      <c r="AH43" s="113">
        <v>0</v>
      </c>
      <c r="AI43" s="112">
        <v>3</v>
      </c>
      <c r="AJ43" s="111">
        <v>13573550</v>
      </c>
      <c r="AK43" s="111">
        <v>9501485</v>
      </c>
      <c r="AL43" s="111">
        <v>0</v>
      </c>
      <c r="AM43" s="111">
        <v>0</v>
      </c>
      <c r="AN43" s="172">
        <f t="shared" si="4"/>
        <v>0.25130846147163666</v>
      </c>
      <c r="AO43" s="112">
        <v>3</v>
      </c>
      <c r="AP43" s="111">
        <v>13573550</v>
      </c>
      <c r="AQ43" s="111">
        <v>9501485</v>
      </c>
      <c r="AR43" s="172">
        <f t="shared" si="5"/>
        <v>0.25130846147163666</v>
      </c>
    </row>
    <row r="44" spans="1:44" ht="14" thickBot="1" x14ac:dyDescent="0.35">
      <c r="A44" s="152" t="s">
        <v>48</v>
      </c>
      <c r="B44" s="157">
        <v>41370555.739181459</v>
      </c>
      <c r="C44" s="110">
        <v>4</v>
      </c>
      <c r="D44" s="111">
        <v>42815688.18</v>
      </c>
      <c r="E44" s="111">
        <v>34252550.539999999</v>
      </c>
      <c r="F44" s="172">
        <f t="shared" si="0"/>
        <v>1.0349314244152121</v>
      </c>
      <c r="G44" s="107">
        <v>4</v>
      </c>
      <c r="H44" s="106">
        <v>42815688.18</v>
      </c>
      <c r="I44" s="106">
        <v>34252550.539999999</v>
      </c>
      <c r="J44" s="172">
        <f t="shared" si="1"/>
        <v>1.0349314244152121</v>
      </c>
      <c r="K44" s="107">
        <v>0</v>
      </c>
      <c r="L44" s="106">
        <v>0</v>
      </c>
      <c r="M44" s="108">
        <v>0</v>
      </c>
      <c r="N44" s="107">
        <v>4</v>
      </c>
      <c r="O44" s="106">
        <v>41533840.239999995</v>
      </c>
      <c r="P44" s="106">
        <v>33227072.18</v>
      </c>
      <c r="Q44" s="185">
        <f t="shared" si="8"/>
        <v>1.0039468771424767</v>
      </c>
      <c r="R44" s="107">
        <v>0</v>
      </c>
      <c r="S44" s="106">
        <v>0</v>
      </c>
      <c r="T44" s="108">
        <v>0</v>
      </c>
      <c r="U44" s="107">
        <v>1</v>
      </c>
      <c r="V44" s="106">
        <v>703777.36</v>
      </c>
      <c r="W44" s="108">
        <v>563021.89</v>
      </c>
      <c r="X44" s="107">
        <v>4</v>
      </c>
      <c r="Y44" s="111">
        <v>40830062.879999995</v>
      </c>
      <c r="Z44" s="111">
        <v>32664050.289999999</v>
      </c>
      <c r="AA44" s="172">
        <f t="shared" si="2"/>
        <v>0.98693532514793925</v>
      </c>
      <c r="AB44" s="112">
        <v>3</v>
      </c>
      <c r="AC44" s="114">
        <v>6</v>
      </c>
      <c r="AD44" s="111">
        <v>30965092.66</v>
      </c>
      <c r="AE44" s="111">
        <v>24772074.100000001</v>
      </c>
      <c r="AF44" s="172">
        <f t="shared" si="3"/>
        <v>0.74848142856039535</v>
      </c>
      <c r="AG44" s="114">
        <v>0</v>
      </c>
      <c r="AH44" s="113">
        <v>0</v>
      </c>
      <c r="AI44" s="112">
        <v>4</v>
      </c>
      <c r="AJ44" s="111">
        <v>38390926.43</v>
      </c>
      <c r="AK44" s="111">
        <v>30712741.120000001</v>
      </c>
      <c r="AL44" s="111">
        <v>7150000</v>
      </c>
      <c r="AM44" s="111">
        <v>5720000</v>
      </c>
      <c r="AN44" s="172">
        <f t="shared" si="4"/>
        <v>0.92797705382624351</v>
      </c>
      <c r="AO44" s="112">
        <v>3</v>
      </c>
      <c r="AP44" s="111">
        <v>35161218.07</v>
      </c>
      <c r="AQ44" s="111">
        <v>28128974.43</v>
      </c>
      <c r="AR44" s="172">
        <f t="shared" si="5"/>
        <v>0.84990925168305909</v>
      </c>
    </row>
    <row r="45" spans="1:44" s="72" customFormat="1" ht="27.5" thickBot="1" x14ac:dyDescent="0.35">
      <c r="A45" s="145" t="s">
        <v>178</v>
      </c>
      <c r="B45" s="119">
        <f>SUM(B46:B48)</f>
        <v>426322018.01364702</v>
      </c>
      <c r="C45" s="126">
        <f>C46+C47+C48</f>
        <v>4532</v>
      </c>
      <c r="D45" s="127">
        <f t="shared" ref="D45:E45" si="10">D46+D47+D48</f>
        <v>623935606.61000013</v>
      </c>
      <c r="E45" s="127">
        <f t="shared" si="10"/>
        <v>530300559.83999997</v>
      </c>
      <c r="F45" s="215">
        <f>D45/B45</f>
        <v>1.4635312750607858</v>
      </c>
      <c r="G45" s="216">
        <f>G46+G47+G48</f>
        <v>4473</v>
      </c>
      <c r="H45" s="127">
        <f t="shared" ref="H45:I45" si="11">H46+H47+H48</f>
        <v>615883077.59000003</v>
      </c>
      <c r="I45" s="127">
        <f t="shared" si="11"/>
        <v>523455910.18000001</v>
      </c>
      <c r="J45" s="215">
        <f t="shared" si="1"/>
        <v>1.4446429027043237</v>
      </c>
      <c r="K45" s="216">
        <v>1201</v>
      </c>
      <c r="L45" s="217">
        <v>170419377.66</v>
      </c>
      <c r="M45" s="217">
        <v>144856470.21000001</v>
      </c>
      <c r="N45" s="216">
        <v>3084</v>
      </c>
      <c r="O45" s="217">
        <v>417369176.85000002</v>
      </c>
      <c r="P45" s="217">
        <v>354763799.52999997</v>
      </c>
      <c r="Q45" s="215">
        <f>O45/B45</f>
        <v>0.97899981519753365</v>
      </c>
      <c r="R45" s="216">
        <v>274</v>
      </c>
      <c r="S45" s="217">
        <v>39139821.159999996</v>
      </c>
      <c r="T45" s="217">
        <v>33268847.920000002</v>
      </c>
      <c r="U45" s="216">
        <v>380</v>
      </c>
      <c r="V45" s="217">
        <v>6108569.0999999996</v>
      </c>
      <c r="W45" s="217">
        <v>5192526.3</v>
      </c>
      <c r="X45" s="216">
        <v>2810</v>
      </c>
      <c r="Y45" s="217">
        <v>372120786.58999997</v>
      </c>
      <c r="Z45" s="217">
        <v>316302425.31</v>
      </c>
      <c r="AA45" s="173">
        <f t="shared" si="2"/>
        <v>0.87286316649516327</v>
      </c>
      <c r="AB45" s="126">
        <v>2400</v>
      </c>
      <c r="AC45" s="126">
        <v>2572</v>
      </c>
      <c r="AD45" s="127">
        <v>314968317.5</v>
      </c>
      <c r="AE45" s="127">
        <v>267723068.25999999</v>
      </c>
      <c r="AF45" s="173">
        <f t="shared" si="3"/>
        <v>0.73880377787552487</v>
      </c>
      <c r="AG45" s="126">
        <v>53</v>
      </c>
      <c r="AH45" s="127">
        <v>8086267.0499999998</v>
      </c>
      <c r="AI45" s="126">
        <v>2475</v>
      </c>
      <c r="AJ45" s="127">
        <v>338017767.12</v>
      </c>
      <c r="AK45" s="127">
        <v>287315099.66000003</v>
      </c>
      <c r="AL45" s="127">
        <v>180695253.5</v>
      </c>
      <c r="AM45" s="127">
        <v>153590964.63999999</v>
      </c>
      <c r="AN45" s="173">
        <f t="shared" si="4"/>
        <v>0.79286959818523772</v>
      </c>
      <c r="AO45" s="126">
        <v>2089</v>
      </c>
      <c r="AP45" s="127">
        <v>272303209.27999997</v>
      </c>
      <c r="AQ45" s="127">
        <v>231430149.91</v>
      </c>
      <c r="AR45" s="173">
        <f t="shared" si="5"/>
        <v>0.63872659110767127</v>
      </c>
    </row>
    <row r="46" spans="1:44" s="105" customFormat="1" x14ac:dyDescent="0.3">
      <c r="A46" s="146" t="s">
        <v>50</v>
      </c>
      <c r="B46" s="154">
        <v>109851.43135294117</v>
      </c>
      <c r="C46" s="184">
        <v>5</v>
      </c>
      <c r="D46" s="135">
        <v>99811</v>
      </c>
      <c r="E46" s="135">
        <v>84839.35</v>
      </c>
      <c r="F46" s="185">
        <f>D46/B46</f>
        <v>0.90859990416800018</v>
      </c>
      <c r="G46" s="136">
        <v>5</v>
      </c>
      <c r="H46" s="135">
        <v>99811</v>
      </c>
      <c r="I46" s="135">
        <v>84839.35</v>
      </c>
      <c r="J46" s="185">
        <f t="shared" si="1"/>
        <v>0.90859990416800018</v>
      </c>
      <c r="K46" s="136">
        <v>0</v>
      </c>
      <c r="L46" s="135">
        <v>0</v>
      </c>
      <c r="M46" s="137">
        <v>0</v>
      </c>
      <c r="N46" s="136">
        <v>5</v>
      </c>
      <c r="O46" s="135">
        <v>99811</v>
      </c>
      <c r="P46" s="135">
        <v>84839.35</v>
      </c>
      <c r="Q46" s="185">
        <f t="shared" ref="Q46:Q48" si="12">O46/B46</f>
        <v>0.90859990416800018</v>
      </c>
      <c r="R46" s="136">
        <v>0</v>
      </c>
      <c r="S46" s="135">
        <v>0</v>
      </c>
      <c r="T46" s="137">
        <v>0</v>
      </c>
      <c r="U46" s="136">
        <v>0</v>
      </c>
      <c r="V46" s="135">
        <v>0</v>
      </c>
      <c r="W46" s="137">
        <v>0</v>
      </c>
      <c r="X46" s="136">
        <v>5</v>
      </c>
      <c r="Y46" s="135">
        <v>99811</v>
      </c>
      <c r="Z46" s="137">
        <v>84839.35</v>
      </c>
      <c r="AA46" s="185">
        <f t="shared" si="2"/>
        <v>0.90859990416800018</v>
      </c>
      <c r="AB46" s="136">
        <v>5</v>
      </c>
      <c r="AC46" s="138">
        <v>5</v>
      </c>
      <c r="AD46" s="135">
        <v>99811</v>
      </c>
      <c r="AE46" s="135">
        <v>84839.35</v>
      </c>
      <c r="AF46" s="185">
        <f t="shared" si="3"/>
        <v>0.90859990416800018</v>
      </c>
      <c r="AG46" s="138">
        <v>0</v>
      </c>
      <c r="AH46" s="137">
        <v>0</v>
      </c>
      <c r="AI46" s="136">
        <v>5</v>
      </c>
      <c r="AJ46" s="135">
        <v>99811</v>
      </c>
      <c r="AK46" s="135">
        <v>84839.35</v>
      </c>
      <c r="AL46" s="135">
        <v>0</v>
      </c>
      <c r="AM46" s="135">
        <v>0</v>
      </c>
      <c r="AN46" s="185">
        <f t="shared" si="4"/>
        <v>0.90859990416800018</v>
      </c>
      <c r="AO46" s="136">
        <v>5</v>
      </c>
      <c r="AP46" s="135">
        <v>99811</v>
      </c>
      <c r="AQ46" s="135">
        <v>84839.35</v>
      </c>
      <c r="AR46" s="185">
        <f t="shared" si="5"/>
        <v>0.90859990416800018</v>
      </c>
    </row>
    <row r="47" spans="1:44" s="105" customFormat="1" x14ac:dyDescent="0.3">
      <c r="A47" s="147" t="s">
        <v>51</v>
      </c>
      <c r="B47" s="155">
        <v>412854708.45602942</v>
      </c>
      <c r="C47" s="186">
        <v>4395</v>
      </c>
      <c r="D47" s="101">
        <v>609330780.91000009</v>
      </c>
      <c r="E47" s="101">
        <v>517886458.02999997</v>
      </c>
      <c r="F47" s="185">
        <f t="shared" ref="F47:F48" si="13">D47/B47</f>
        <v>1.4758964072100345</v>
      </c>
      <c r="G47" s="102">
        <v>4336</v>
      </c>
      <c r="H47" s="101">
        <v>601278251.88999999</v>
      </c>
      <c r="I47" s="101">
        <v>511041808.37</v>
      </c>
      <c r="J47" s="185">
        <f t="shared" si="1"/>
        <v>1.4563918966520359</v>
      </c>
      <c r="K47" s="102">
        <v>1193</v>
      </c>
      <c r="L47" s="101">
        <v>168869051.66</v>
      </c>
      <c r="M47" s="103">
        <v>143538693.11000001</v>
      </c>
      <c r="N47" s="102">
        <v>2955</v>
      </c>
      <c r="O47" s="101">
        <v>404347926.57999998</v>
      </c>
      <c r="P47" s="101">
        <v>343695736.81</v>
      </c>
      <c r="Q47" s="185">
        <f t="shared" si="12"/>
        <v>0.97939521652098238</v>
      </c>
      <c r="R47" s="102">
        <v>264</v>
      </c>
      <c r="S47" s="101">
        <v>38572721.159999996</v>
      </c>
      <c r="T47" s="103">
        <v>32786812.920000002</v>
      </c>
      <c r="U47" s="102">
        <v>358</v>
      </c>
      <c r="V47" s="101">
        <v>5946705.21</v>
      </c>
      <c r="W47" s="103">
        <v>5054941.99</v>
      </c>
      <c r="X47" s="102">
        <v>2691</v>
      </c>
      <c r="Y47" s="101">
        <v>359828500.20999998</v>
      </c>
      <c r="Z47" s="103">
        <v>305853981.89999998</v>
      </c>
      <c r="AA47" s="185">
        <f t="shared" si="2"/>
        <v>0.8715620600662789</v>
      </c>
      <c r="AB47" s="102">
        <v>2307</v>
      </c>
      <c r="AC47" s="104">
        <v>2476</v>
      </c>
      <c r="AD47" s="101">
        <v>309375137.37</v>
      </c>
      <c r="AE47" s="101">
        <v>262968865.19999999</v>
      </c>
      <c r="AF47" s="185">
        <f t="shared" si="3"/>
        <v>0.74935596236018132</v>
      </c>
      <c r="AG47" s="104">
        <v>53</v>
      </c>
      <c r="AH47" s="103">
        <v>8086267.0499999998</v>
      </c>
      <c r="AI47" s="228">
        <v>2360</v>
      </c>
      <c r="AJ47" s="101">
        <v>327090703.14999998</v>
      </c>
      <c r="AK47" s="135">
        <v>278027095.33999997</v>
      </c>
      <c r="AL47" s="101">
        <v>171443419.38999999</v>
      </c>
      <c r="AM47" s="101">
        <v>145726905.65000001</v>
      </c>
      <c r="AN47" s="185">
        <f t="shared" si="4"/>
        <v>0.79226589027707883</v>
      </c>
      <c r="AO47" s="102">
        <v>2013</v>
      </c>
      <c r="AP47" s="101">
        <v>268127200.43000001</v>
      </c>
      <c r="AQ47" s="101">
        <v>227880542.44</v>
      </c>
      <c r="AR47" s="185">
        <f t="shared" si="5"/>
        <v>0.64944687547037283</v>
      </c>
    </row>
    <row r="48" spans="1:44" s="105" customFormat="1" ht="33.75" customHeight="1" thickBot="1" x14ac:dyDescent="0.35">
      <c r="A48" s="149" t="s">
        <v>52</v>
      </c>
      <c r="B48" s="157">
        <v>13357458.126264706</v>
      </c>
      <c r="C48" s="187">
        <v>132</v>
      </c>
      <c r="D48" s="106">
        <v>14505014.700000001</v>
      </c>
      <c r="E48" s="101">
        <v>12329262.459999999</v>
      </c>
      <c r="F48" s="185">
        <f t="shared" si="13"/>
        <v>1.0859112986084425</v>
      </c>
      <c r="G48" s="107">
        <v>132</v>
      </c>
      <c r="H48" s="106">
        <v>14505014.700000001</v>
      </c>
      <c r="I48" s="106">
        <v>12329262.459999999</v>
      </c>
      <c r="J48" s="185">
        <f t="shared" si="1"/>
        <v>1.0859112986084425</v>
      </c>
      <c r="K48" s="107">
        <v>8</v>
      </c>
      <c r="L48" s="106">
        <v>1550326</v>
      </c>
      <c r="M48" s="108">
        <v>1317777.1000000001</v>
      </c>
      <c r="N48" s="107">
        <v>124</v>
      </c>
      <c r="O48" s="106">
        <v>12921439.27</v>
      </c>
      <c r="P48" s="106">
        <v>10983223.369999999</v>
      </c>
      <c r="Q48" s="185">
        <f t="shared" si="12"/>
        <v>0.96735764752970743</v>
      </c>
      <c r="R48" s="107">
        <v>10</v>
      </c>
      <c r="S48" s="106">
        <v>567100</v>
      </c>
      <c r="T48" s="108">
        <v>482035</v>
      </c>
      <c r="U48" s="107">
        <v>22</v>
      </c>
      <c r="V48" s="106">
        <v>161863.89000000001</v>
      </c>
      <c r="W48" s="108">
        <v>137584.31</v>
      </c>
      <c r="X48" s="107">
        <v>114</v>
      </c>
      <c r="Y48" s="106">
        <v>12192475.380000001</v>
      </c>
      <c r="Z48" s="108">
        <v>10363604.060000001</v>
      </c>
      <c r="AA48" s="185">
        <f t="shared" si="2"/>
        <v>0.9127840989466397</v>
      </c>
      <c r="AB48" s="107">
        <v>88</v>
      </c>
      <c r="AC48" s="109">
        <v>91</v>
      </c>
      <c r="AD48" s="106">
        <v>5493369.1299999999</v>
      </c>
      <c r="AE48" s="101">
        <v>4669363.71</v>
      </c>
      <c r="AF48" s="185">
        <f t="shared" si="3"/>
        <v>0.41125857016152007</v>
      </c>
      <c r="AG48" s="109">
        <v>0</v>
      </c>
      <c r="AH48" s="108">
        <v>0</v>
      </c>
      <c r="AI48" s="107">
        <v>110</v>
      </c>
      <c r="AJ48" s="106">
        <v>10827252.970000001</v>
      </c>
      <c r="AK48" s="106">
        <v>9203164.9700000007</v>
      </c>
      <c r="AL48" s="106">
        <v>9251834.1099999994</v>
      </c>
      <c r="AM48" s="106">
        <v>7864058.9900000002</v>
      </c>
      <c r="AN48" s="185">
        <f t="shared" si="4"/>
        <v>0.8105773469512455</v>
      </c>
      <c r="AO48" s="107">
        <v>71</v>
      </c>
      <c r="AP48" s="106">
        <v>4076197.85</v>
      </c>
      <c r="AQ48" s="106">
        <v>3464768.12</v>
      </c>
      <c r="AR48" s="185">
        <f t="shared" si="5"/>
        <v>0.30516268974745964</v>
      </c>
    </row>
    <row r="49" spans="1:44" s="72" customFormat="1" ht="48" customHeight="1" thickBot="1" x14ac:dyDescent="0.35">
      <c r="A49" s="145" t="s">
        <v>179</v>
      </c>
      <c r="B49" s="119">
        <f>SUM(B50:B53)</f>
        <v>616149153.23549175</v>
      </c>
      <c r="C49" s="126">
        <v>502</v>
      </c>
      <c r="D49" s="127">
        <v>686599993.03999996</v>
      </c>
      <c r="E49" s="127">
        <v>514996441.64999998</v>
      </c>
      <c r="F49" s="173">
        <f>D49/B49</f>
        <v>1.1143405609413894</v>
      </c>
      <c r="G49" s="216">
        <v>329</v>
      </c>
      <c r="H49" s="217">
        <v>465048715.08000004</v>
      </c>
      <c r="I49" s="217">
        <v>348832983.50999999</v>
      </c>
      <c r="J49" s="173">
        <f t="shared" si="1"/>
        <v>0.75476645977351331</v>
      </c>
      <c r="K49" s="216">
        <v>169</v>
      </c>
      <c r="L49" s="217">
        <v>218563668.44999996</v>
      </c>
      <c r="M49" s="217">
        <v>163922751.00999996</v>
      </c>
      <c r="N49" s="216">
        <v>299</v>
      </c>
      <c r="O49" s="217">
        <v>338664410.33000004</v>
      </c>
      <c r="P49" s="217">
        <v>254044745.85000002</v>
      </c>
      <c r="Q49" s="215">
        <f t="shared" si="8"/>
        <v>0.54964679988866716</v>
      </c>
      <c r="R49" s="216">
        <v>5</v>
      </c>
      <c r="S49" s="217">
        <v>3871413.9399999995</v>
      </c>
      <c r="T49" s="217">
        <v>2903560.45</v>
      </c>
      <c r="U49" s="216">
        <v>37</v>
      </c>
      <c r="V49" s="217">
        <v>7095887.7199999997</v>
      </c>
      <c r="W49" s="217">
        <v>5321915.8</v>
      </c>
      <c r="X49" s="216">
        <v>294</v>
      </c>
      <c r="Y49" s="217">
        <v>327697108.67000002</v>
      </c>
      <c r="Z49" s="127">
        <v>245819269.60000002</v>
      </c>
      <c r="AA49" s="173">
        <f t="shared" si="2"/>
        <v>0.53184704863946219</v>
      </c>
      <c r="AB49" s="126">
        <v>136</v>
      </c>
      <c r="AC49" s="126">
        <v>202</v>
      </c>
      <c r="AD49" s="127">
        <v>167677345.63999999</v>
      </c>
      <c r="AE49" s="127">
        <v>125758008.62</v>
      </c>
      <c r="AF49" s="173">
        <f t="shared" si="3"/>
        <v>0.27213758999667703</v>
      </c>
      <c r="AG49" s="126">
        <v>3</v>
      </c>
      <c r="AH49" s="127">
        <v>294811.88</v>
      </c>
      <c r="AI49" s="126">
        <v>265</v>
      </c>
      <c r="AJ49" s="127">
        <v>270833310.65000004</v>
      </c>
      <c r="AK49" s="127">
        <v>203171420.93000001</v>
      </c>
      <c r="AL49" s="127">
        <v>96718896.629999995</v>
      </c>
      <c r="AM49" s="127">
        <v>72539172.349999994</v>
      </c>
      <c r="AN49" s="173">
        <f t="shared" si="4"/>
        <v>0.43955803432953472</v>
      </c>
      <c r="AO49" s="126">
        <v>251</v>
      </c>
      <c r="AP49" s="127">
        <v>231580696.75</v>
      </c>
      <c r="AQ49" s="127">
        <v>173731960.5</v>
      </c>
      <c r="AR49" s="173">
        <f t="shared" si="5"/>
        <v>0.37585168385598677</v>
      </c>
    </row>
    <row r="50" spans="1:44" x14ac:dyDescent="0.3">
      <c r="A50" s="146" t="s">
        <v>54</v>
      </c>
      <c r="B50" s="154">
        <v>76080906.948866665</v>
      </c>
      <c r="C50" s="120">
        <v>60</v>
      </c>
      <c r="D50" s="121">
        <v>123604243.53</v>
      </c>
      <c r="E50" s="135">
        <v>92703182.520000011</v>
      </c>
      <c r="F50" s="185">
        <f t="shared" si="0"/>
        <v>1.6246420881006765</v>
      </c>
      <c r="G50" s="136">
        <v>56</v>
      </c>
      <c r="H50" s="135">
        <v>121330369.70999999</v>
      </c>
      <c r="I50" s="135">
        <v>90997777.159999996</v>
      </c>
      <c r="J50" s="185">
        <f t="shared" si="1"/>
        <v>1.594754513002127</v>
      </c>
      <c r="K50" s="136">
        <v>3</v>
      </c>
      <c r="L50" s="135">
        <v>2103781</v>
      </c>
      <c r="M50" s="137">
        <v>1577835.75</v>
      </c>
      <c r="N50" s="136">
        <v>47</v>
      </c>
      <c r="O50" s="135">
        <v>56484799.300000004</v>
      </c>
      <c r="P50" s="135">
        <v>42363599.340000004</v>
      </c>
      <c r="Q50" s="185">
        <f t="shared" si="8"/>
        <v>0.74243067762011516</v>
      </c>
      <c r="R50" s="136">
        <v>1</v>
      </c>
      <c r="S50" s="135">
        <v>34698.800000000003</v>
      </c>
      <c r="T50" s="137">
        <v>26024.1</v>
      </c>
      <c r="U50" s="136">
        <v>7</v>
      </c>
      <c r="V50" s="135">
        <v>2213761.96</v>
      </c>
      <c r="W50" s="137">
        <v>1660321.4700000002</v>
      </c>
      <c r="X50" s="123">
        <v>46</v>
      </c>
      <c r="Y50" s="121">
        <v>54236338.540000007</v>
      </c>
      <c r="Z50" s="121">
        <v>40677253.769999996</v>
      </c>
      <c r="AA50" s="172">
        <f t="shared" si="2"/>
        <v>0.71287712929673397</v>
      </c>
      <c r="AB50" s="136">
        <v>45</v>
      </c>
      <c r="AC50" s="138">
        <v>55</v>
      </c>
      <c r="AD50" s="135">
        <v>52775097.379999995</v>
      </c>
      <c r="AE50" s="135">
        <v>39581322.850000001</v>
      </c>
      <c r="AF50" s="172">
        <f t="shared" si="3"/>
        <v>0.69367071840336625</v>
      </c>
      <c r="AG50" s="125">
        <v>1</v>
      </c>
      <c r="AH50" s="124">
        <v>32938.699999999997</v>
      </c>
      <c r="AI50" s="123">
        <v>37</v>
      </c>
      <c r="AJ50" s="135">
        <v>45274498.740000002</v>
      </c>
      <c r="AK50" s="135">
        <v>33955873.899999999</v>
      </c>
      <c r="AL50" s="121">
        <v>20090828.18</v>
      </c>
      <c r="AM50" s="121">
        <v>15068121.130000001</v>
      </c>
      <c r="AN50" s="172">
        <f t="shared" si="4"/>
        <v>0.59508358345975831</v>
      </c>
      <c r="AO50" s="123">
        <v>33</v>
      </c>
      <c r="AP50" s="135">
        <v>39502218.82</v>
      </c>
      <c r="AQ50" s="135">
        <v>29626663.979999997</v>
      </c>
      <c r="AR50" s="172">
        <f t="shared" si="5"/>
        <v>0.51921330073718897</v>
      </c>
    </row>
    <row r="51" spans="1:44" x14ac:dyDescent="0.3">
      <c r="A51" s="147" t="s">
        <v>55</v>
      </c>
      <c r="B51" s="155">
        <v>11854812.577225002</v>
      </c>
      <c r="C51" s="66">
        <v>2</v>
      </c>
      <c r="D51" s="67">
        <v>185791.93</v>
      </c>
      <c r="E51" s="101">
        <v>185791.93</v>
      </c>
      <c r="F51" s="185">
        <f t="shared" si="0"/>
        <v>1.5672278982877902E-2</v>
      </c>
      <c r="G51" s="102">
        <v>2</v>
      </c>
      <c r="H51" s="101">
        <v>185791.93</v>
      </c>
      <c r="I51" s="101">
        <v>185791.93</v>
      </c>
      <c r="J51" s="185">
        <f t="shared" si="1"/>
        <v>1.5672278982877902E-2</v>
      </c>
      <c r="K51" s="102">
        <v>0</v>
      </c>
      <c r="L51" s="101">
        <v>0</v>
      </c>
      <c r="M51" s="103">
        <v>0</v>
      </c>
      <c r="N51" s="102">
        <v>2</v>
      </c>
      <c r="O51" s="101">
        <v>185755.13</v>
      </c>
      <c r="P51" s="101">
        <v>185755.13</v>
      </c>
      <c r="Q51" s="185">
        <f t="shared" si="8"/>
        <v>1.5669174758347969E-2</v>
      </c>
      <c r="R51" s="102">
        <v>0</v>
      </c>
      <c r="S51" s="101">
        <v>0</v>
      </c>
      <c r="T51" s="103">
        <v>0</v>
      </c>
      <c r="U51" s="102">
        <v>0</v>
      </c>
      <c r="V51" s="101">
        <v>0</v>
      </c>
      <c r="W51" s="103">
        <v>0</v>
      </c>
      <c r="X51" s="69">
        <v>2</v>
      </c>
      <c r="Y51" s="67">
        <v>185755.13</v>
      </c>
      <c r="Z51" s="67">
        <v>185755.13</v>
      </c>
      <c r="AA51" s="172">
        <f t="shared" si="2"/>
        <v>1.5669174758347969E-2</v>
      </c>
      <c r="AB51" s="102">
        <v>0</v>
      </c>
      <c r="AC51" s="104">
        <v>0</v>
      </c>
      <c r="AD51" s="101">
        <v>0</v>
      </c>
      <c r="AE51" s="135">
        <v>0</v>
      </c>
      <c r="AF51" s="172">
        <f t="shared" si="3"/>
        <v>0</v>
      </c>
      <c r="AG51" s="70">
        <v>0</v>
      </c>
      <c r="AH51" s="68">
        <v>0</v>
      </c>
      <c r="AI51" s="69">
        <v>2</v>
      </c>
      <c r="AJ51" s="101">
        <v>185755.13</v>
      </c>
      <c r="AK51" s="101">
        <v>185755.13</v>
      </c>
      <c r="AL51" s="67">
        <v>0</v>
      </c>
      <c r="AM51" s="67">
        <v>0</v>
      </c>
      <c r="AN51" s="172">
        <f t="shared" si="4"/>
        <v>1.5669174758347969E-2</v>
      </c>
      <c r="AO51" s="69">
        <v>2</v>
      </c>
      <c r="AP51" s="101">
        <v>185755.13</v>
      </c>
      <c r="AQ51" s="101">
        <v>185755.13</v>
      </c>
      <c r="AR51" s="172">
        <f t="shared" si="5"/>
        <v>1.5669174758347969E-2</v>
      </c>
    </row>
    <row r="52" spans="1:44" x14ac:dyDescent="0.3">
      <c r="A52" s="147" t="s">
        <v>56</v>
      </c>
      <c r="B52" s="155">
        <v>296045491.64503336</v>
      </c>
      <c r="C52" s="66">
        <v>48</v>
      </c>
      <c r="D52" s="67">
        <v>95129309.830000013</v>
      </c>
      <c r="E52" s="101">
        <v>71346982.269999996</v>
      </c>
      <c r="F52" s="185">
        <f t="shared" si="0"/>
        <v>0.32133341839254442</v>
      </c>
      <c r="G52" s="102">
        <v>30</v>
      </c>
      <c r="H52" s="101">
        <v>84090599</v>
      </c>
      <c r="I52" s="101">
        <v>63067949.150000006</v>
      </c>
      <c r="J52" s="185">
        <f t="shared" si="1"/>
        <v>0.28404620699587252</v>
      </c>
      <c r="K52" s="102">
        <v>17</v>
      </c>
      <c r="L52" s="101">
        <v>11008710.83</v>
      </c>
      <c r="M52" s="103">
        <v>8256533.120000001</v>
      </c>
      <c r="N52" s="102">
        <v>27</v>
      </c>
      <c r="O52" s="101">
        <v>76200703.870000005</v>
      </c>
      <c r="P52" s="101">
        <v>57150527.82</v>
      </c>
      <c r="Q52" s="185">
        <f t="shared" si="8"/>
        <v>0.25739525181274076</v>
      </c>
      <c r="R52" s="102">
        <v>1</v>
      </c>
      <c r="S52" s="101">
        <v>30000</v>
      </c>
      <c r="T52" s="103">
        <v>22500</v>
      </c>
      <c r="U52" s="102">
        <v>5</v>
      </c>
      <c r="V52" s="101">
        <v>449859.75</v>
      </c>
      <c r="W52" s="103">
        <v>337394.81</v>
      </c>
      <c r="X52" s="69">
        <v>26</v>
      </c>
      <c r="Y52" s="67">
        <v>75720844.120000005</v>
      </c>
      <c r="Z52" s="67">
        <v>56790633.010000005</v>
      </c>
      <c r="AA52" s="172">
        <f t="shared" si="2"/>
        <v>0.25577435312134855</v>
      </c>
      <c r="AB52" s="102">
        <v>22</v>
      </c>
      <c r="AC52" s="70">
        <v>36</v>
      </c>
      <c r="AD52" s="67">
        <v>43250145.299999997</v>
      </c>
      <c r="AE52" s="121">
        <v>32437608.850000001</v>
      </c>
      <c r="AF52" s="172">
        <f t="shared" si="3"/>
        <v>0.14609290301862832</v>
      </c>
      <c r="AG52" s="70">
        <v>0</v>
      </c>
      <c r="AH52" s="68">
        <v>0</v>
      </c>
      <c r="AI52" s="102">
        <v>24</v>
      </c>
      <c r="AJ52" s="101">
        <v>61500126.950000003</v>
      </c>
      <c r="AK52" s="101">
        <v>46125095.090000004</v>
      </c>
      <c r="AL52" s="67">
        <v>59306109.649999999</v>
      </c>
      <c r="AM52" s="67">
        <v>44479582.18</v>
      </c>
      <c r="AN52" s="172">
        <f t="shared" si="4"/>
        <v>0.20773877220106543</v>
      </c>
      <c r="AO52" s="69">
        <v>20</v>
      </c>
      <c r="AP52" s="101">
        <v>35612949.859999999</v>
      </c>
      <c r="AQ52" s="101">
        <v>26709712.269999996</v>
      </c>
      <c r="AR52" s="172">
        <f t="shared" si="5"/>
        <v>0.12029553181880878</v>
      </c>
    </row>
    <row r="53" spans="1:44" ht="27.5" thickBot="1" x14ac:dyDescent="0.35">
      <c r="A53" s="149" t="s">
        <v>57</v>
      </c>
      <c r="B53" s="157">
        <v>232167942.06436664</v>
      </c>
      <c r="C53" s="87">
        <v>392</v>
      </c>
      <c r="D53" s="83">
        <v>467680647.75</v>
      </c>
      <c r="E53" s="106">
        <v>350760484.93000001</v>
      </c>
      <c r="F53" s="185">
        <f t="shared" si="0"/>
        <v>2.0144066557661926</v>
      </c>
      <c r="G53" s="107">
        <v>241</v>
      </c>
      <c r="H53" s="106">
        <v>259441954.43999997</v>
      </c>
      <c r="I53" s="106">
        <v>194581465.26999995</v>
      </c>
      <c r="J53" s="185">
        <f t="shared" si="1"/>
        <v>1.1174753591435627</v>
      </c>
      <c r="K53" s="107">
        <v>149</v>
      </c>
      <c r="L53" s="106">
        <v>205451176.61999995</v>
      </c>
      <c r="M53" s="108">
        <v>154088382.13999996</v>
      </c>
      <c r="N53" s="107">
        <v>223</v>
      </c>
      <c r="O53" s="106">
        <v>205793152.03</v>
      </c>
      <c r="P53" s="106">
        <v>154344863.56</v>
      </c>
      <c r="Q53" s="185">
        <f t="shared" si="8"/>
        <v>0.88639779549299513</v>
      </c>
      <c r="R53" s="107">
        <v>3</v>
      </c>
      <c r="S53" s="106">
        <v>3806715.1399999997</v>
      </c>
      <c r="T53" s="108">
        <v>2855036.35</v>
      </c>
      <c r="U53" s="107">
        <v>25</v>
      </c>
      <c r="V53" s="106">
        <v>4432266.01</v>
      </c>
      <c r="W53" s="108">
        <v>3324199.52</v>
      </c>
      <c r="X53" s="85">
        <v>220</v>
      </c>
      <c r="Y53" s="83">
        <v>197554170.88</v>
      </c>
      <c r="Z53" s="83">
        <v>148165627.69000003</v>
      </c>
      <c r="AA53" s="172">
        <f t="shared" si="2"/>
        <v>0.85091063444594661</v>
      </c>
      <c r="AB53" s="107">
        <v>69</v>
      </c>
      <c r="AC53" s="86">
        <v>111</v>
      </c>
      <c r="AD53" s="83">
        <v>71652102.959999993</v>
      </c>
      <c r="AE53" s="121">
        <v>53739076.919999994</v>
      </c>
      <c r="AF53" s="172">
        <f t="shared" si="3"/>
        <v>0.30862186365133493</v>
      </c>
      <c r="AG53" s="86">
        <v>2</v>
      </c>
      <c r="AH53" s="88">
        <v>261873.18</v>
      </c>
      <c r="AI53" s="107">
        <v>202</v>
      </c>
      <c r="AJ53" s="106">
        <v>163872929.83000001</v>
      </c>
      <c r="AK53" s="106">
        <v>122904696.81</v>
      </c>
      <c r="AL53" s="83">
        <v>17321958.800000001</v>
      </c>
      <c r="AM53" s="83">
        <v>12991469.039999999</v>
      </c>
      <c r="AN53" s="172">
        <f t="shared" si="4"/>
        <v>0.70583788775009948</v>
      </c>
      <c r="AO53" s="85">
        <v>196</v>
      </c>
      <c r="AP53" s="106">
        <v>156279772.94</v>
      </c>
      <c r="AQ53" s="106">
        <v>117209829.12</v>
      </c>
      <c r="AR53" s="172">
        <f t="shared" si="5"/>
        <v>0.6731324383134375</v>
      </c>
    </row>
    <row r="54" spans="1:44" s="72" customFormat="1" ht="27.5" thickBot="1" x14ac:dyDescent="0.35">
      <c r="A54" s="145" t="s">
        <v>180</v>
      </c>
      <c r="B54" s="119">
        <f>SUM(B55:B57)</f>
        <v>1229131.0899999999</v>
      </c>
      <c r="C54" s="126">
        <v>10</v>
      </c>
      <c r="D54" s="217">
        <v>3660935.08</v>
      </c>
      <c r="E54" s="217">
        <v>2745701.3000000003</v>
      </c>
      <c r="F54" s="215">
        <f t="shared" si="0"/>
        <v>2.9784740698406713</v>
      </c>
      <c r="G54" s="216">
        <v>1</v>
      </c>
      <c r="H54" s="217">
        <v>1129660.8400000001</v>
      </c>
      <c r="I54" s="217">
        <v>847245.63</v>
      </c>
      <c r="J54" s="215">
        <f t="shared" si="1"/>
        <v>0.91907270850987932</v>
      </c>
      <c r="K54" s="216">
        <v>9</v>
      </c>
      <c r="L54" s="217">
        <v>2531274.2400000002</v>
      </c>
      <c r="M54" s="217">
        <v>1898455.67</v>
      </c>
      <c r="N54" s="216">
        <v>1</v>
      </c>
      <c r="O54" s="217">
        <v>1127820.8400000001</v>
      </c>
      <c r="P54" s="217">
        <v>845865.63</v>
      </c>
      <c r="Q54" s="215">
        <f t="shared" si="8"/>
        <v>0.91757571602879251</v>
      </c>
      <c r="R54" s="216">
        <v>0</v>
      </c>
      <c r="S54" s="217">
        <v>0</v>
      </c>
      <c r="T54" s="217">
        <v>0</v>
      </c>
      <c r="U54" s="216">
        <v>0</v>
      </c>
      <c r="V54" s="217">
        <v>0</v>
      </c>
      <c r="W54" s="217">
        <v>0</v>
      </c>
      <c r="X54" s="126">
        <v>1</v>
      </c>
      <c r="Y54" s="127">
        <v>1127820.8400000001</v>
      </c>
      <c r="Z54" s="127">
        <v>845865.63</v>
      </c>
      <c r="AA54" s="173">
        <f t="shared" si="2"/>
        <v>0.91757571602879251</v>
      </c>
      <c r="AB54" s="126">
        <v>1</v>
      </c>
      <c r="AC54" s="126">
        <v>1</v>
      </c>
      <c r="AD54" s="127">
        <v>0</v>
      </c>
      <c r="AE54" s="127">
        <v>0</v>
      </c>
      <c r="AF54" s="173">
        <f t="shared" si="3"/>
        <v>0</v>
      </c>
      <c r="AG54" s="126">
        <v>0</v>
      </c>
      <c r="AH54" s="127">
        <v>0</v>
      </c>
      <c r="AI54" s="126">
        <v>0</v>
      </c>
      <c r="AJ54" s="127">
        <v>0</v>
      </c>
      <c r="AK54" s="127">
        <v>0</v>
      </c>
      <c r="AL54" s="127">
        <v>0</v>
      </c>
      <c r="AM54" s="127">
        <v>0</v>
      </c>
      <c r="AN54" s="173">
        <f t="shared" si="4"/>
        <v>0</v>
      </c>
      <c r="AO54" s="126">
        <v>0</v>
      </c>
      <c r="AP54" s="127">
        <v>0</v>
      </c>
      <c r="AQ54" s="127">
        <v>0</v>
      </c>
      <c r="AR54" s="173">
        <f t="shared" si="5"/>
        <v>0</v>
      </c>
    </row>
    <row r="55" spans="1:44" x14ac:dyDescent="0.3">
      <c r="A55" s="146" t="s">
        <v>59</v>
      </c>
      <c r="B55" s="154">
        <v>1229131.0899999999</v>
      </c>
      <c r="C55" s="120">
        <v>4</v>
      </c>
      <c r="D55" s="121">
        <v>3030195.58</v>
      </c>
      <c r="E55" s="121">
        <v>2272646.6800000002</v>
      </c>
      <c r="F55" s="172">
        <f t="shared" si="0"/>
        <v>2.4653152171099997</v>
      </c>
      <c r="G55" s="136">
        <v>1</v>
      </c>
      <c r="H55" s="135">
        <v>1129660.8400000001</v>
      </c>
      <c r="I55" s="135">
        <v>847245.63</v>
      </c>
      <c r="J55" s="172">
        <f t="shared" si="1"/>
        <v>0.91907270850987932</v>
      </c>
      <c r="K55" s="136">
        <v>3</v>
      </c>
      <c r="L55" s="135">
        <v>1900534.74</v>
      </c>
      <c r="M55" s="137">
        <v>1425401.05</v>
      </c>
      <c r="N55" s="136">
        <v>1</v>
      </c>
      <c r="O55" s="135">
        <v>1127820.8400000001</v>
      </c>
      <c r="P55" s="135">
        <v>845865.63</v>
      </c>
      <c r="Q55" s="185">
        <f t="shared" si="8"/>
        <v>0.91757571602879251</v>
      </c>
      <c r="R55" s="136">
        <v>0</v>
      </c>
      <c r="S55" s="135">
        <v>0</v>
      </c>
      <c r="T55" s="137">
        <v>0</v>
      </c>
      <c r="U55" s="136">
        <v>0</v>
      </c>
      <c r="V55" s="135">
        <v>0</v>
      </c>
      <c r="W55" s="137">
        <v>0</v>
      </c>
      <c r="X55" s="136">
        <v>1</v>
      </c>
      <c r="Y55" s="135">
        <v>1127820.8400000001</v>
      </c>
      <c r="Z55" s="135">
        <v>845865.63</v>
      </c>
      <c r="AA55" s="185">
        <f t="shared" si="2"/>
        <v>0.91757571602879251</v>
      </c>
      <c r="AB55" s="123">
        <v>1</v>
      </c>
      <c r="AC55" s="125">
        <v>1</v>
      </c>
      <c r="AD55" s="121">
        <v>0</v>
      </c>
      <c r="AE55" s="121">
        <v>0</v>
      </c>
      <c r="AF55" s="172">
        <f t="shared" si="3"/>
        <v>0</v>
      </c>
      <c r="AG55" s="125">
        <v>0</v>
      </c>
      <c r="AH55" s="124">
        <v>0</v>
      </c>
      <c r="AI55" s="139">
        <v>0</v>
      </c>
      <c r="AJ55" s="121">
        <v>0</v>
      </c>
      <c r="AK55" s="121">
        <v>0</v>
      </c>
      <c r="AL55" s="121">
        <v>0</v>
      </c>
      <c r="AM55" s="121">
        <v>0</v>
      </c>
      <c r="AN55" s="172">
        <f t="shared" si="4"/>
        <v>0</v>
      </c>
      <c r="AO55" s="123">
        <v>0</v>
      </c>
      <c r="AP55" s="121">
        <v>0</v>
      </c>
      <c r="AQ55" s="121">
        <v>0</v>
      </c>
      <c r="AR55" s="172">
        <f t="shared" si="5"/>
        <v>0</v>
      </c>
    </row>
    <row r="56" spans="1:44" ht="40.5" x14ac:dyDescent="0.3">
      <c r="A56" s="147" t="s">
        <v>60</v>
      </c>
      <c r="B56" s="155">
        <v>0</v>
      </c>
      <c r="C56" s="66">
        <v>3</v>
      </c>
      <c r="D56" s="67">
        <v>421000</v>
      </c>
      <c r="E56" s="67">
        <v>315750</v>
      </c>
      <c r="F56" s="172">
        <v>0</v>
      </c>
      <c r="G56" s="102">
        <v>0</v>
      </c>
      <c r="H56" s="101">
        <v>0</v>
      </c>
      <c r="I56" s="101">
        <v>0</v>
      </c>
      <c r="J56" s="172">
        <v>0</v>
      </c>
      <c r="K56" s="102">
        <v>3</v>
      </c>
      <c r="L56" s="101">
        <v>421000</v>
      </c>
      <c r="M56" s="103">
        <v>315750</v>
      </c>
      <c r="N56" s="102">
        <v>0</v>
      </c>
      <c r="O56" s="101">
        <v>0</v>
      </c>
      <c r="P56" s="101">
        <v>0</v>
      </c>
      <c r="Q56" s="185">
        <v>0</v>
      </c>
      <c r="R56" s="102">
        <v>0</v>
      </c>
      <c r="S56" s="101">
        <v>0</v>
      </c>
      <c r="T56" s="103">
        <v>0</v>
      </c>
      <c r="U56" s="102">
        <v>0</v>
      </c>
      <c r="V56" s="101">
        <v>0</v>
      </c>
      <c r="W56" s="103">
        <v>0</v>
      </c>
      <c r="X56" s="102">
        <v>0</v>
      </c>
      <c r="Y56" s="101">
        <v>0</v>
      </c>
      <c r="Z56" s="101">
        <v>0</v>
      </c>
      <c r="AA56" s="185">
        <v>0</v>
      </c>
      <c r="AB56" s="69">
        <v>0</v>
      </c>
      <c r="AC56" s="70">
        <v>0</v>
      </c>
      <c r="AD56" s="67">
        <v>0</v>
      </c>
      <c r="AE56" s="67">
        <v>0</v>
      </c>
      <c r="AF56" s="172">
        <v>0</v>
      </c>
      <c r="AG56" s="70">
        <v>0</v>
      </c>
      <c r="AH56" s="68">
        <v>0</v>
      </c>
      <c r="AI56" s="69">
        <v>0</v>
      </c>
      <c r="AJ56" s="67">
        <v>0</v>
      </c>
      <c r="AK56" s="67">
        <v>0</v>
      </c>
      <c r="AL56" s="67">
        <v>0</v>
      </c>
      <c r="AM56" s="67">
        <v>0</v>
      </c>
      <c r="AN56" s="172">
        <v>0</v>
      </c>
      <c r="AO56" s="69">
        <v>0</v>
      </c>
      <c r="AP56" s="67">
        <v>0</v>
      </c>
      <c r="AQ56" s="67">
        <v>0</v>
      </c>
      <c r="AR56" s="172">
        <v>0</v>
      </c>
    </row>
    <row r="57" spans="1:44" ht="27.5" thickBot="1" x14ac:dyDescent="0.35">
      <c r="A57" s="149" t="s">
        <v>61</v>
      </c>
      <c r="B57" s="157">
        <v>0</v>
      </c>
      <c r="C57" s="87">
        <v>3</v>
      </c>
      <c r="D57" s="83">
        <v>209739.5</v>
      </c>
      <c r="E57" s="83">
        <v>157304.62</v>
      </c>
      <c r="F57" s="172">
        <v>0</v>
      </c>
      <c r="G57" s="107">
        <v>0</v>
      </c>
      <c r="H57" s="106">
        <v>0</v>
      </c>
      <c r="I57" s="106">
        <v>0</v>
      </c>
      <c r="J57" s="172">
        <v>0</v>
      </c>
      <c r="K57" s="107">
        <v>3</v>
      </c>
      <c r="L57" s="106">
        <v>209739.5</v>
      </c>
      <c r="M57" s="108">
        <v>157304.62</v>
      </c>
      <c r="N57" s="107">
        <v>0</v>
      </c>
      <c r="O57" s="106">
        <v>0</v>
      </c>
      <c r="P57" s="106">
        <v>0</v>
      </c>
      <c r="Q57" s="185">
        <v>0</v>
      </c>
      <c r="R57" s="107">
        <v>0</v>
      </c>
      <c r="S57" s="106">
        <v>0</v>
      </c>
      <c r="T57" s="108">
        <v>0</v>
      </c>
      <c r="U57" s="107">
        <v>0</v>
      </c>
      <c r="V57" s="106">
        <v>0</v>
      </c>
      <c r="W57" s="108">
        <v>0</v>
      </c>
      <c r="X57" s="107">
        <v>0</v>
      </c>
      <c r="Y57" s="106">
        <v>0</v>
      </c>
      <c r="Z57" s="106">
        <v>0</v>
      </c>
      <c r="AA57" s="185">
        <v>0</v>
      </c>
      <c r="AB57" s="85">
        <v>0</v>
      </c>
      <c r="AC57" s="86">
        <v>0</v>
      </c>
      <c r="AD57" s="83">
        <v>0</v>
      </c>
      <c r="AE57" s="83">
        <v>0</v>
      </c>
      <c r="AF57" s="172">
        <v>0</v>
      </c>
      <c r="AG57" s="86">
        <v>0</v>
      </c>
      <c r="AH57" s="88">
        <v>0</v>
      </c>
      <c r="AI57" s="85">
        <v>0</v>
      </c>
      <c r="AJ57" s="83">
        <v>0</v>
      </c>
      <c r="AK57" s="83">
        <v>0</v>
      </c>
      <c r="AL57" s="83">
        <v>0</v>
      </c>
      <c r="AM57" s="83">
        <v>0</v>
      </c>
      <c r="AN57" s="172">
        <v>0</v>
      </c>
      <c r="AO57" s="85">
        <v>0</v>
      </c>
      <c r="AP57" s="83">
        <v>0</v>
      </c>
      <c r="AQ57" s="83">
        <v>0</v>
      </c>
      <c r="AR57" s="172">
        <v>0</v>
      </c>
    </row>
    <row r="58" spans="1:44" ht="14" thickBot="1" x14ac:dyDescent="0.35">
      <c r="A58" s="145" t="s">
        <v>181</v>
      </c>
      <c r="B58" s="119">
        <f>B59</f>
        <v>192109018.46626666</v>
      </c>
      <c r="C58" s="126">
        <v>222</v>
      </c>
      <c r="D58" s="127">
        <v>198969781.54999998</v>
      </c>
      <c r="E58" s="127">
        <v>149227335.49000001</v>
      </c>
      <c r="F58" s="173">
        <f t="shared" si="0"/>
        <v>1.0357128631362928</v>
      </c>
      <c r="G58" s="216">
        <v>222</v>
      </c>
      <c r="H58" s="217">
        <v>198969781.54999998</v>
      </c>
      <c r="I58" s="217">
        <v>149227335.49000001</v>
      </c>
      <c r="J58" s="173">
        <f t="shared" si="1"/>
        <v>1.0357128631362928</v>
      </c>
      <c r="K58" s="216">
        <v>3</v>
      </c>
      <c r="L58" s="217">
        <v>945151.09999999986</v>
      </c>
      <c r="M58" s="217">
        <v>708863.32000000007</v>
      </c>
      <c r="N58" s="216">
        <v>183</v>
      </c>
      <c r="O58" s="217">
        <v>172331102.97999999</v>
      </c>
      <c r="P58" s="217">
        <v>129248326.63000007</v>
      </c>
      <c r="Q58" s="215">
        <f t="shared" si="8"/>
        <v>0.89704847984666802</v>
      </c>
      <c r="R58" s="216">
        <v>0</v>
      </c>
      <c r="S58" s="217">
        <v>0</v>
      </c>
      <c r="T58" s="217">
        <v>0</v>
      </c>
      <c r="U58" s="216">
        <v>12</v>
      </c>
      <c r="V58" s="217">
        <v>986223.47</v>
      </c>
      <c r="W58" s="217">
        <v>739667.6</v>
      </c>
      <c r="X58" s="216">
        <v>183</v>
      </c>
      <c r="Y58" s="217">
        <v>171344879.50999999</v>
      </c>
      <c r="Z58" s="127">
        <v>128508659.03000008</v>
      </c>
      <c r="AA58" s="173">
        <f t="shared" si="2"/>
        <v>0.89191481419227203</v>
      </c>
      <c r="AB58" s="126">
        <v>178</v>
      </c>
      <c r="AC58" s="126">
        <v>256</v>
      </c>
      <c r="AD58" s="127">
        <v>165725609.37</v>
      </c>
      <c r="AE58" s="127">
        <v>124294206.09999999</v>
      </c>
      <c r="AF58" s="173">
        <f t="shared" si="3"/>
        <v>0.86266439073551648</v>
      </c>
      <c r="AG58" s="126">
        <v>0</v>
      </c>
      <c r="AH58" s="126">
        <v>0</v>
      </c>
      <c r="AI58" s="126">
        <v>175</v>
      </c>
      <c r="AJ58" s="127">
        <v>165377096.61000001</v>
      </c>
      <c r="AK58" s="127">
        <v>124032821.44</v>
      </c>
      <c r="AL58" s="126">
        <v>0</v>
      </c>
      <c r="AM58" s="126">
        <v>0</v>
      </c>
      <c r="AN58" s="173">
        <f t="shared" si="4"/>
        <v>0.86085025018770456</v>
      </c>
      <c r="AO58" s="126">
        <v>175</v>
      </c>
      <c r="AP58" s="127">
        <v>165377096.61000001</v>
      </c>
      <c r="AQ58" s="127">
        <v>124032821.44</v>
      </c>
      <c r="AR58" s="173">
        <f t="shared" si="5"/>
        <v>0.86085025018770456</v>
      </c>
    </row>
    <row r="59" spans="1:44" ht="14" thickBot="1" x14ac:dyDescent="0.35">
      <c r="A59" s="153" t="s">
        <v>62</v>
      </c>
      <c r="B59" s="158">
        <v>192109018.46626666</v>
      </c>
      <c r="C59" s="140">
        <v>222</v>
      </c>
      <c r="D59" s="141">
        <v>198969781.54999998</v>
      </c>
      <c r="E59" s="188">
        <v>149227335.49000001</v>
      </c>
      <c r="F59" s="185">
        <f t="shared" si="0"/>
        <v>1.0357128631362928</v>
      </c>
      <c r="G59" s="224">
        <v>222</v>
      </c>
      <c r="H59" s="188">
        <v>198969781.54999998</v>
      </c>
      <c r="I59" s="188">
        <v>149227335.49000001</v>
      </c>
      <c r="J59" s="185">
        <f t="shared" si="1"/>
        <v>1.0357128631362928</v>
      </c>
      <c r="K59" s="224">
        <v>3</v>
      </c>
      <c r="L59" s="188">
        <v>945151.09999999986</v>
      </c>
      <c r="M59" s="225">
        <v>708863.32000000007</v>
      </c>
      <c r="N59" s="224">
        <v>183</v>
      </c>
      <c r="O59" s="188">
        <v>172331102.97999999</v>
      </c>
      <c r="P59" s="188">
        <v>129248326.63000007</v>
      </c>
      <c r="Q59" s="185">
        <f t="shared" si="8"/>
        <v>0.89704847984666802</v>
      </c>
      <c r="R59" s="224">
        <v>0</v>
      </c>
      <c r="S59" s="188">
        <v>0</v>
      </c>
      <c r="T59" s="225">
        <v>0</v>
      </c>
      <c r="U59" s="224">
        <v>12</v>
      </c>
      <c r="V59" s="188">
        <v>986223.47</v>
      </c>
      <c r="W59" s="225">
        <v>739667.6</v>
      </c>
      <c r="X59" s="142">
        <v>183</v>
      </c>
      <c r="Y59" s="141">
        <v>171344879.50999999</v>
      </c>
      <c r="Z59" s="141">
        <v>128508659.03000008</v>
      </c>
      <c r="AA59" s="172">
        <f t="shared" si="2"/>
        <v>0.89191481419227203</v>
      </c>
      <c r="AB59" s="142">
        <v>178</v>
      </c>
      <c r="AC59" s="144">
        <v>256</v>
      </c>
      <c r="AD59" s="141">
        <v>165725609.37</v>
      </c>
      <c r="AE59" s="141">
        <v>124294206.09999999</v>
      </c>
      <c r="AF59" s="172">
        <f t="shared" si="3"/>
        <v>0.86266439073551648</v>
      </c>
      <c r="AG59" s="144">
        <v>0</v>
      </c>
      <c r="AH59" s="143">
        <v>0</v>
      </c>
      <c r="AI59" s="142">
        <v>175</v>
      </c>
      <c r="AJ59" s="188">
        <v>165377096.61000001</v>
      </c>
      <c r="AK59" s="188">
        <v>124032821.44</v>
      </c>
      <c r="AL59" s="141">
        <v>0</v>
      </c>
      <c r="AM59" s="141">
        <v>0</v>
      </c>
      <c r="AN59" s="172">
        <f t="shared" si="4"/>
        <v>0.86085025018770456</v>
      </c>
      <c r="AO59" s="142">
        <v>175</v>
      </c>
      <c r="AP59" s="141">
        <v>165377096.61000001</v>
      </c>
      <c r="AQ59" s="141">
        <v>124032821.44</v>
      </c>
      <c r="AR59" s="172">
        <f t="shared" si="5"/>
        <v>0.86085025018770456</v>
      </c>
    </row>
    <row r="60" spans="1:44" ht="18" thickBot="1" x14ac:dyDescent="0.35">
      <c r="A60" s="236" t="s">
        <v>63</v>
      </c>
      <c r="B60" s="237">
        <f>SUM(B6+B28+B40+B45+B49+B54+B58)</f>
        <v>3254943844.1872249</v>
      </c>
      <c r="C60" s="230">
        <f>C58+C54+C49+C45+C40+C28+C6</f>
        <v>15300</v>
      </c>
      <c r="D60" s="231">
        <f t="shared" ref="D60:AQ60" si="14">D58+D54+D49+D45+D40+D28+D6</f>
        <v>4913150656.5100002</v>
      </c>
      <c r="E60" s="231">
        <f t="shared" si="14"/>
        <v>3695858700.75</v>
      </c>
      <c r="F60" s="232">
        <f>D60/B60</f>
        <v>1.5094425254936579</v>
      </c>
      <c r="G60" s="233">
        <f t="shared" si="14"/>
        <v>13215</v>
      </c>
      <c r="H60" s="234">
        <f t="shared" si="14"/>
        <v>3330176599.0499997</v>
      </c>
      <c r="I60" s="234">
        <f t="shared" si="14"/>
        <v>2507822907.6700001</v>
      </c>
      <c r="J60" s="232">
        <f t="shared" si="1"/>
        <v>1.0231133802806238</v>
      </c>
      <c r="K60" s="233">
        <f t="shared" si="14"/>
        <v>2748</v>
      </c>
      <c r="L60" s="234">
        <f t="shared" si="14"/>
        <v>1338749192.8</v>
      </c>
      <c r="M60" s="234">
        <f t="shared" si="14"/>
        <v>1017116876.2299999</v>
      </c>
      <c r="N60" s="233">
        <f t="shared" si="14"/>
        <v>11567</v>
      </c>
      <c r="O60" s="234">
        <f t="shared" si="14"/>
        <v>3034736473.8200002</v>
      </c>
      <c r="P60" s="234">
        <f t="shared" si="14"/>
        <v>2270258544.7000003</v>
      </c>
      <c r="Q60" s="235">
        <f>O60/B60</f>
        <v>0.93234679892850458</v>
      </c>
      <c r="R60" s="233">
        <f t="shared" si="14"/>
        <v>435</v>
      </c>
      <c r="S60" s="234">
        <f t="shared" si="14"/>
        <v>297811814.73000002</v>
      </c>
      <c r="T60" s="234">
        <f t="shared" si="14"/>
        <v>226319491</v>
      </c>
      <c r="U60" s="233">
        <f t="shared" si="14"/>
        <v>702</v>
      </c>
      <c r="V60" s="234">
        <f t="shared" si="14"/>
        <v>23396843.689999998</v>
      </c>
      <c r="W60" s="234">
        <f t="shared" si="14"/>
        <v>18287626.170000002</v>
      </c>
      <c r="X60" s="233">
        <f t="shared" si="14"/>
        <v>11132</v>
      </c>
      <c r="Y60" s="234">
        <f t="shared" si="14"/>
        <v>2713527815.4000001</v>
      </c>
      <c r="Z60" s="231">
        <f t="shared" si="14"/>
        <v>2025651427.5300004</v>
      </c>
      <c r="AA60" s="232">
        <f>Y60/B60</f>
        <v>0.83366348093712839</v>
      </c>
      <c r="AB60" s="230">
        <f t="shared" si="14"/>
        <v>8554</v>
      </c>
      <c r="AC60" s="230">
        <f t="shared" si="14"/>
        <v>9320</v>
      </c>
      <c r="AD60" s="231">
        <f t="shared" si="14"/>
        <v>1739692880.6300001</v>
      </c>
      <c r="AE60" s="231">
        <f t="shared" si="14"/>
        <v>1292689911.5900002</v>
      </c>
      <c r="AF60" s="232">
        <f>AD60/B60</f>
        <v>0.53447707976185066</v>
      </c>
      <c r="AG60" s="230">
        <f t="shared" si="14"/>
        <v>107</v>
      </c>
      <c r="AH60" s="230">
        <f t="shared" si="14"/>
        <v>18596653.309999999</v>
      </c>
      <c r="AI60" s="230">
        <f t="shared" si="14"/>
        <v>10575</v>
      </c>
      <c r="AJ60" s="231">
        <f t="shared" si="14"/>
        <v>2245345318.5</v>
      </c>
      <c r="AK60" s="231">
        <f t="shared" si="14"/>
        <v>1672194170.8699999</v>
      </c>
      <c r="AL60" s="231">
        <f t="shared" si="14"/>
        <v>891634947.73000002</v>
      </c>
      <c r="AM60" s="231">
        <f t="shared" si="14"/>
        <v>687153233.17999983</v>
      </c>
      <c r="AN60" s="232">
        <f>AJ60/B60</f>
        <v>0.68982613095147682</v>
      </c>
      <c r="AO60" s="230">
        <f t="shared" si="14"/>
        <v>9902</v>
      </c>
      <c r="AP60" s="231">
        <f t="shared" si="14"/>
        <v>1946762310.3299999</v>
      </c>
      <c r="AQ60" s="231">
        <f t="shared" si="14"/>
        <v>1441496398.7200003</v>
      </c>
      <c r="AR60" s="232">
        <f>AP60/B60</f>
        <v>0.5980939775064279</v>
      </c>
    </row>
    <row r="61" spans="1:44" ht="21" hidden="1" customHeight="1" x14ac:dyDescent="0.3">
      <c r="A61" s="55" t="s">
        <v>167</v>
      </c>
      <c r="B61" s="73"/>
      <c r="C61" s="55"/>
      <c r="D61" s="56"/>
      <c r="F61" s="55"/>
      <c r="K61" s="54"/>
      <c r="L61" s="54"/>
      <c r="M61" s="55"/>
      <c r="O61" s="56"/>
      <c r="P61" s="56"/>
      <c r="S61" s="55"/>
      <c r="V61" s="74"/>
      <c r="Y61" s="75"/>
      <c r="Z61" s="75"/>
      <c r="AD61" s="56"/>
      <c r="AH61" s="55"/>
      <c r="AJ61" s="189"/>
      <c r="AK61" s="189"/>
      <c r="AL61" s="189"/>
      <c r="AM61" s="189"/>
    </row>
    <row r="62" spans="1:44" ht="15.75" hidden="1" customHeight="1" x14ac:dyDescent="0.3">
      <c r="A62" s="55" t="s">
        <v>166</v>
      </c>
      <c r="B62" s="73"/>
      <c r="K62" s="55"/>
      <c r="L62" s="57"/>
      <c r="W62" s="74"/>
      <c r="X62" s="74"/>
      <c r="Y62" s="75"/>
      <c r="Z62" s="75"/>
      <c r="AD62" s="75"/>
      <c r="AE62" s="195"/>
    </row>
    <row r="63" spans="1:44" ht="12" customHeight="1" x14ac:dyDescent="0.3">
      <c r="A63" s="55" t="s">
        <v>224</v>
      </c>
      <c r="B63" s="73"/>
      <c r="K63" s="55"/>
      <c r="L63" s="57"/>
      <c r="X63" s="74"/>
      <c r="Y63" s="75"/>
      <c r="Z63" s="75"/>
    </row>
    <row r="64" spans="1:44" ht="15" customHeight="1" x14ac:dyDescent="0.35">
      <c r="A64" s="55" t="s">
        <v>225</v>
      </c>
      <c r="B64" s="73"/>
      <c r="K64" s="55"/>
      <c r="L64" s="57"/>
      <c r="M64" s="57"/>
      <c r="O64" s="56"/>
      <c r="P64" s="56"/>
      <c r="X64" s="74"/>
      <c r="Y64" s="75"/>
      <c r="Z64" s="75"/>
      <c r="AD64" s="75"/>
      <c r="AE64" s="195"/>
      <c r="AP64" s="194"/>
    </row>
    <row r="65" spans="1:44" ht="12.75" customHeight="1" x14ac:dyDescent="0.3">
      <c r="A65" s="55" t="s">
        <v>226</v>
      </c>
      <c r="B65" s="73"/>
      <c r="K65" s="55"/>
      <c r="L65" s="57"/>
      <c r="O65" s="56"/>
      <c r="P65" s="56"/>
      <c r="X65" s="74"/>
      <c r="Y65" s="75"/>
      <c r="Z65" s="75"/>
      <c r="AA65" s="75"/>
      <c r="AB65" s="75"/>
      <c r="AC65" s="75"/>
    </row>
    <row r="66" spans="1:44" x14ac:dyDescent="0.3">
      <c r="B66" s="73"/>
      <c r="D66" s="71"/>
      <c r="E66" s="71"/>
      <c r="O66" s="56"/>
      <c r="P66" s="56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</row>
    <row r="67" spans="1:44" x14ac:dyDescent="0.3">
      <c r="B67" s="73"/>
      <c r="O67" s="57"/>
      <c r="P67" s="57"/>
      <c r="X67" s="74"/>
      <c r="Y67" s="75"/>
      <c r="Z67" s="75"/>
      <c r="AP67" s="71"/>
    </row>
    <row r="68" spans="1:44" x14ac:dyDescent="0.3">
      <c r="B68" s="73"/>
      <c r="X68" s="74"/>
      <c r="Y68" s="75"/>
      <c r="Z68" s="75"/>
    </row>
    <row r="69" spans="1:44" x14ac:dyDescent="0.3">
      <c r="B69" s="73"/>
      <c r="X69" s="74"/>
      <c r="Y69" s="75"/>
      <c r="Z69" s="75"/>
    </row>
    <row r="70" spans="1:44" x14ac:dyDescent="0.3">
      <c r="B70" s="73"/>
      <c r="D70" s="71"/>
      <c r="E70" s="71"/>
      <c r="G70" s="71"/>
      <c r="H70" s="71"/>
      <c r="I70" s="71"/>
      <c r="J70" s="71"/>
      <c r="N70" s="71"/>
      <c r="O70" s="71"/>
      <c r="P70" s="71"/>
      <c r="Q70" s="71"/>
      <c r="R70" s="71"/>
      <c r="AP70" s="71"/>
      <c r="AQ70" s="71"/>
    </row>
    <row r="71" spans="1:44" x14ac:dyDescent="0.3">
      <c r="B71" s="73"/>
      <c r="X71" s="74"/>
      <c r="Y71" s="75"/>
      <c r="Z71" s="75"/>
    </row>
    <row r="72" spans="1:44" x14ac:dyDescent="0.3">
      <c r="B72" s="73"/>
      <c r="X72" s="74"/>
      <c r="Y72" s="75"/>
      <c r="Z72" s="75"/>
    </row>
    <row r="73" spans="1:44" x14ac:dyDescent="0.3">
      <c r="B73" s="73"/>
      <c r="X73" s="74"/>
      <c r="Y73" s="75"/>
      <c r="Z73" s="75"/>
    </row>
    <row r="74" spans="1:44" x14ac:dyDescent="0.3">
      <c r="B74" s="73"/>
      <c r="X74" s="74"/>
      <c r="Y74" s="75"/>
      <c r="Z74" s="75"/>
    </row>
    <row r="75" spans="1:44" x14ac:dyDescent="0.3">
      <c r="B75" s="73"/>
      <c r="X75" s="74"/>
      <c r="Y75" s="75"/>
      <c r="Z75" s="75"/>
    </row>
    <row r="76" spans="1:44" x14ac:dyDescent="0.3">
      <c r="B76" s="73"/>
      <c r="X76" s="74"/>
      <c r="Y76" s="75"/>
      <c r="Z76" s="75"/>
    </row>
    <row r="77" spans="1:44" x14ac:dyDescent="0.3">
      <c r="B77" s="73"/>
      <c r="X77" s="74"/>
      <c r="Y77" s="75"/>
      <c r="Z77" s="75"/>
    </row>
    <row r="78" spans="1:44" x14ac:dyDescent="0.3">
      <c r="B78" s="73"/>
      <c r="X78" s="74"/>
      <c r="Y78" s="75"/>
      <c r="Z78" s="75"/>
    </row>
    <row r="79" spans="1:44" x14ac:dyDescent="0.3">
      <c r="B79" s="73"/>
      <c r="X79" s="74"/>
      <c r="Y79" s="75"/>
      <c r="Z79" s="75"/>
    </row>
    <row r="80" spans="1:44" x14ac:dyDescent="0.3">
      <c r="B80" s="73"/>
      <c r="X80" s="74"/>
      <c r="Y80" s="75"/>
      <c r="Z80" s="75"/>
    </row>
    <row r="81" spans="2:26" x14ac:dyDescent="0.3">
      <c r="B81" s="73"/>
      <c r="X81" s="74"/>
      <c r="Y81" s="75"/>
      <c r="Z81" s="75"/>
    </row>
    <row r="82" spans="2:26" x14ac:dyDescent="0.3">
      <c r="B82" s="73"/>
      <c r="X82" s="74"/>
      <c r="Y82" s="75"/>
      <c r="Z82" s="75"/>
    </row>
    <row r="83" spans="2:26" x14ac:dyDescent="0.3">
      <c r="B83" s="73"/>
      <c r="X83" s="74"/>
      <c r="Y83" s="75"/>
      <c r="Z83" s="75"/>
    </row>
    <row r="84" spans="2:26" x14ac:dyDescent="0.3">
      <c r="B84" s="73"/>
      <c r="X84" s="74"/>
      <c r="Y84" s="75"/>
      <c r="Z84" s="75"/>
    </row>
    <row r="85" spans="2:26" x14ac:dyDescent="0.3">
      <c r="B85" s="73"/>
      <c r="X85" s="74"/>
      <c r="Y85" s="75"/>
      <c r="Z85" s="75"/>
    </row>
    <row r="86" spans="2:26" x14ac:dyDescent="0.3">
      <c r="B86" s="73"/>
      <c r="X86" s="74"/>
      <c r="Y86" s="75"/>
      <c r="Z86" s="75"/>
    </row>
    <row r="87" spans="2:26" x14ac:dyDescent="0.3">
      <c r="B87" s="73"/>
      <c r="X87" s="74"/>
      <c r="Y87" s="75"/>
      <c r="Z87" s="75"/>
    </row>
    <row r="88" spans="2:26" x14ac:dyDescent="0.3">
      <c r="B88" s="73"/>
      <c r="X88" s="74"/>
      <c r="Y88" s="75"/>
      <c r="Z88" s="75"/>
    </row>
    <row r="89" spans="2:26" x14ac:dyDescent="0.3">
      <c r="B89" s="73"/>
      <c r="X89" s="74"/>
      <c r="Y89" s="75"/>
      <c r="Z89" s="75"/>
    </row>
    <row r="90" spans="2:26" x14ac:dyDescent="0.3">
      <c r="B90" s="73"/>
      <c r="X90" s="74"/>
      <c r="Y90" s="75"/>
      <c r="Z90" s="75"/>
    </row>
    <row r="91" spans="2:26" x14ac:dyDescent="0.3">
      <c r="B91" s="73"/>
      <c r="X91" s="74"/>
      <c r="Y91" s="75"/>
      <c r="Z91" s="75"/>
    </row>
    <row r="92" spans="2:26" x14ac:dyDescent="0.3">
      <c r="B92" s="73"/>
      <c r="X92" s="74"/>
      <c r="Y92" s="75"/>
      <c r="Z92" s="75"/>
    </row>
    <row r="93" spans="2:26" x14ac:dyDescent="0.3">
      <c r="B93" s="73"/>
      <c r="X93" s="74"/>
      <c r="Y93" s="75"/>
      <c r="Z93" s="75"/>
    </row>
    <row r="94" spans="2:26" x14ac:dyDescent="0.3">
      <c r="B94" s="73"/>
      <c r="X94" s="74"/>
      <c r="Y94" s="75"/>
      <c r="Z94" s="75"/>
    </row>
    <row r="95" spans="2:26" x14ac:dyDescent="0.3">
      <c r="B95" s="73"/>
      <c r="X95" s="74"/>
      <c r="Y95" s="75"/>
      <c r="Z95" s="75"/>
    </row>
    <row r="96" spans="2:26" x14ac:dyDescent="0.3">
      <c r="B96" s="73"/>
      <c r="X96" s="74"/>
      <c r="Y96" s="75"/>
      <c r="Z96" s="75"/>
    </row>
    <row r="97" spans="2:26" x14ac:dyDescent="0.3">
      <c r="B97" s="73"/>
      <c r="X97" s="74"/>
      <c r="Y97" s="75"/>
      <c r="Z97" s="75"/>
    </row>
    <row r="98" spans="2:26" x14ac:dyDescent="0.3">
      <c r="B98" s="73"/>
      <c r="X98" s="74"/>
      <c r="Y98" s="75"/>
      <c r="Z98" s="75"/>
    </row>
    <row r="99" spans="2:26" x14ac:dyDescent="0.3">
      <c r="B99" s="73"/>
      <c r="X99" s="74"/>
      <c r="Y99" s="75"/>
      <c r="Z99" s="75"/>
    </row>
    <row r="100" spans="2:26" x14ac:dyDescent="0.3">
      <c r="B100" s="73"/>
      <c r="X100" s="74"/>
      <c r="Y100" s="75"/>
      <c r="Z100" s="75"/>
    </row>
    <row r="101" spans="2:26" x14ac:dyDescent="0.3">
      <c r="B101" s="73"/>
      <c r="X101" s="74"/>
      <c r="Y101" s="75"/>
      <c r="Z101" s="75"/>
    </row>
    <row r="102" spans="2:26" x14ac:dyDescent="0.3">
      <c r="B102" s="73"/>
      <c r="X102" s="74"/>
      <c r="Y102" s="75"/>
      <c r="Z102" s="75"/>
    </row>
    <row r="103" spans="2:26" x14ac:dyDescent="0.3">
      <c r="B103" s="73"/>
      <c r="X103" s="74"/>
      <c r="Y103" s="75"/>
      <c r="Z103" s="75"/>
    </row>
    <row r="104" spans="2:26" x14ac:dyDescent="0.3">
      <c r="B104" s="73"/>
      <c r="X104" s="74"/>
      <c r="Y104" s="75"/>
      <c r="Z104" s="75"/>
    </row>
    <row r="105" spans="2:26" x14ac:dyDescent="0.3">
      <c r="B105" s="73"/>
      <c r="X105" s="74"/>
      <c r="Y105" s="75"/>
      <c r="Z105" s="75"/>
    </row>
    <row r="106" spans="2:26" x14ac:dyDescent="0.3">
      <c r="B106" s="73"/>
      <c r="X106" s="74"/>
      <c r="Y106" s="75"/>
      <c r="Z106" s="75"/>
    </row>
    <row r="107" spans="2:26" x14ac:dyDescent="0.3">
      <c r="B107" s="73"/>
      <c r="X107" s="74"/>
      <c r="Y107" s="75"/>
      <c r="Z107" s="75"/>
    </row>
    <row r="108" spans="2:26" x14ac:dyDescent="0.3">
      <c r="B108" s="73"/>
      <c r="X108" s="74"/>
      <c r="Y108" s="75"/>
      <c r="Z108" s="75"/>
    </row>
    <row r="109" spans="2:26" x14ac:dyDescent="0.3">
      <c r="B109" s="73"/>
      <c r="Y109" s="75"/>
      <c r="Z109" s="75"/>
    </row>
    <row r="110" spans="2:26" x14ac:dyDescent="0.3">
      <c r="B110" s="73"/>
      <c r="Y110" s="75"/>
      <c r="Z110" s="75"/>
    </row>
    <row r="111" spans="2:26" x14ac:dyDescent="0.3">
      <c r="B111" s="73"/>
      <c r="Y111" s="75"/>
      <c r="Z111" s="75"/>
    </row>
    <row r="112" spans="2:26" x14ac:dyDescent="0.3">
      <c r="B112" s="73"/>
      <c r="Y112" s="75"/>
      <c r="Z112" s="75"/>
    </row>
    <row r="113" spans="2:26" x14ac:dyDescent="0.3">
      <c r="B113" s="73"/>
      <c r="Y113" s="75"/>
      <c r="Z113" s="75"/>
    </row>
    <row r="114" spans="2:26" x14ac:dyDescent="0.3">
      <c r="B114" s="73"/>
      <c r="Y114" s="75"/>
      <c r="Z114" s="75"/>
    </row>
    <row r="115" spans="2:26" x14ac:dyDescent="0.3">
      <c r="B115" s="73"/>
      <c r="Y115" s="75"/>
      <c r="Z115" s="75"/>
    </row>
    <row r="116" spans="2:26" x14ac:dyDescent="0.3">
      <c r="B116" s="73"/>
      <c r="Y116" s="75"/>
      <c r="Z116" s="75"/>
    </row>
    <row r="117" spans="2:26" x14ac:dyDescent="0.3">
      <c r="B117" s="73"/>
      <c r="Y117" s="75"/>
      <c r="Z117" s="75"/>
    </row>
    <row r="118" spans="2:26" x14ac:dyDescent="0.3">
      <c r="B118" s="73"/>
      <c r="Y118" s="75"/>
      <c r="Z118" s="75"/>
    </row>
    <row r="119" spans="2:26" x14ac:dyDescent="0.3">
      <c r="B119" s="73"/>
      <c r="Y119" s="75"/>
      <c r="Z119" s="75"/>
    </row>
    <row r="120" spans="2:26" x14ac:dyDescent="0.3">
      <c r="B120" s="73"/>
      <c r="Y120" s="75"/>
      <c r="Z120" s="75"/>
    </row>
    <row r="121" spans="2:26" x14ac:dyDescent="0.3">
      <c r="B121" s="73"/>
      <c r="Y121" s="75"/>
      <c r="Z121" s="75"/>
    </row>
    <row r="122" spans="2:26" x14ac:dyDescent="0.3">
      <c r="B122" s="73"/>
      <c r="Y122" s="75"/>
      <c r="Z122" s="75"/>
    </row>
    <row r="123" spans="2:26" x14ac:dyDescent="0.3">
      <c r="B123" s="73"/>
      <c r="Y123" s="75"/>
      <c r="Z123" s="75"/>
    </row>
    <row r="124" spans="2:26" x14ac:dyDescent="0.3">
      <c r="B124" s="73"/>
      <c r="Y124" s="75"/>
      <c r="Z124" s="75"/>
    </row>
    <row r="125" spans="2:26" x14ac:dyDescent="0.3">
      <c r="B125" s="73"/>
      <c r="Y125" s="75"/>
      <c r="Z125" s="75"/>
    </row>
    <row r="126" spans="2:26" x14ac:dyDescent="0.3">
      <c r="B126" s="73"/>
      <c r="Y126" s="75"/>
      <c r="Z126" s="75"/>
    </row>
    <row r="127" spans="2:26" x14ac:dyDescent="0.3">
      <c r="B127" s="73"/>
      <c r="Y127" s="75"/>
      <c r="Z127" s="75"/>
    </row>
    <row r="128" spans="2:26" x14ac:dyDescent="0.3">
      <c r="B128" s="73"/>
      <c r="Y128" s="75"/>
      <c r="Z128" s="75"/>
    </row>
    <row r="129" spans="2:26" x14ac:dyDescent="0.3">
      <c r="B129" s="73"/>
      <c r="Y129" s="75"/>
      <c r="Z129" s="75"/>
    </row>
    <row r="130" spans="2:26" x14ac:dyDescent="0.3">
      <c r="B130" s="73"/>
      <c r="Y130" s="75"/>
      <c r="Z130" s="75"/>
    </row>
    <row r="131" spans="2:26" x14ac:dyDescent="0.3">
      <c r="B131" s="73"/>
      <c r="Y131" s="75"/>
      <c r="Z131" s="75"/>
    </row>
    <row r="132" spans="2:26" x14ac:dyDescent="0.3">
      <c r="B132" s="73"/>
      <c r="Y132" s="75"/>
      <c r="Z132" s="75"/>
    </row>
    <row r="133" spans="2:26" x14ac:dyDescent="0.3">
      <c r="B133" s="73"/>
      <c r="Y133" s="75"/>
      <c r="Z133" s="75"/>
    </row>
    <row r="134" spans="2:26" x14ac:dyDescent="0.3">
      <c r="B134" s="73"/>
      <c r="Y134" s="75"/>
      <c r="Z134" s="75"/>
    </row>
    <row r="135" spans="2:26" x14ac:dyDescent="0.3">
      <c r="B135" s="73"/>
      <c r="Y135" s="75"/>
      <c r="Z135" s="75"/>
    </row>
    <row r="136" spans="2:26" x14ac:dyDescent="0.3">
      <c r="B136" s="73"/>
      <c r="Y136" s="75"/>
      <c r="Z136" s="75"/>
    </row>
    <row r="137" spans="2:26" x14ac:dyDescent="0.3">
      <c r="B137" s="73"/>
      <c r="Y137" s="75"/>
      <c r="Z137" s="75"/>
    </row>
    <row r="138" spans="2:26" x14ac:dyDescent="0.3">
      <c r="B138" s="73"/>
      <c r="Y138" s="75"/>
      <c r="Z138" s="75"/>
    </row>
    <row r="139" spans="2:26" x14ac:dyDescent="0.3">
      <c r="B139" s="73"/>
      <c r="Y139" s="75"/>
      <c r="Z139" s="75"/>
    </row>
    <row r="140" spans="2:26" x14ac:dyDescent="0.3">
      <c r="B140" s="73"/>
      <c r="Y140" s="75"/>
      <c r="Z140" s="75"/>
    </row>
    <row r="141" spans="2:26" x14ac:dyDescent="0.3">
      <c r="B141" s="73"/>
      <c r="Y141" s="75"/>
      <c r="Z141" s="75"/>
    </row>
    <row r="142" spans="2:26" x14ac:dyDescent="0.3">
      <c r="B142" s="73"/>
      <c r="Y142" s="75"/>
      <c r="Z142" s="75"/>
    </row>
    <row r="143" spans="2:26" x14ac:dyDescent="0.3">
      <c r="B143" s="73"/>
      <c r="Y143" s="75"/>
      <c r="Z143" s="75"/>
    </row>
    <row r="144" spans="2:26" x14ac:dyDescent="0.3">
      <c r="B144" s="73"/>
      <c r="Y144" s="75"/>
      <c r="Z144" s="75"/>
    </row>
    <row r="145" spans="2:26" x14ac:dyDescent="0.3">
      <c r="B145" s="73"/>
      <c r="Y145" s="75"/>
      <c r="Z145" s="75"/>
    </row>
    <row r="146" spans="2:26" x14ac:dyDescent="0.3">
      <c r="B146" s="73"/>
      <c r="Y146" s="75"/>
      <c r="Z146" s="75"/>
    </row>
    <row r="147" spans="2:26" x14ac:dyDescent="0.3">
      <c r="B147" s="73"/>
      <c r="Y147" s="75"/>
      <c r="Z147" s="75"/>
    </row>
    <row r="148" spans="2:26" x14ac:dyDescent="0.3">
      <c r="B148" s="73"/>
      <c r="Y148" s="75"/>
      <c r="Z148" s="75"/>
    </row>
    <row r="149" spans="2:26" x14ac:dyDescent="0.3">
      <c r="B149" s="73"/>
      <c r="Y149" s="75"/>
      <c r="Z149" s="75"/>
    </row>
    <row r="150" spans="2:26" x14ac:dyDescent="0.3">
      <c r="B150" s="73"/>
      <c r="Y150" s="75"/>
      <c r="Z150" s="75"/>
    </row>
    <row r="151" spans="2:26" x14ac:dyDescent="0.3">
      <c r="B151" s="73"/>
      <c r="Y151" s="75"/>
      <c r="Z151" s="75"/>
    </row>
    <row r="152" spans="2:26" x14ac:dyDescent="0.3">
      <c r="B152" s="73"/>
      <c r="Y152" s="75"/>
      <c r="Z152" s="75"/>
    </row>
    <row r="153" spans="2:26" x14ac:dyDescent="0.3">
      <c r="B153" s="73"/>
      <c r="Y153" s="75"/>
      <c r="Z153" s="75"/>
    </row>
    <row r="154" spans="2:26" x14ac:dyDescent="0.3">
      <c r="B154" s="73"/>
      <c r="Y154" s="75"/>
      <c r="Z154" s="75"/>
    </row>
    <row r="155" spans="2:26" x14ac:dyDescent="0.3">
      <c r="B155" s="73"/>
      <c r="Y155" s="75"/>
      <c r="Z155" s="75"/>
    </row>
    <row r="156" spans="2:26" x14ac:dyDescent="0.3">
      <c r="B156" s="73"/>
      <c r="Y156" s="75"/>
      <c r="Z156" s="75"/>
    </row>
    <row r="157" spans="2:26" x14ac:dyDescent="0.3">
      <c r="B157" s="73"/>
      <c r="Y157" s="75"/>
      <c r="Z157" s="75"/>
    </row>
    <row r="158" spans="2:26" x14ac:dyDescent="0.3">
      <c r="B158" s="73"/>
      <c r="Y158" s="75"/>
      <c r="Z158" s="75"/>
    </row>
    <row r="159" spans="2:26" x14ac:dyDescent="0.3">
      <c r="B159" s="73"/>
      <c r="Y159" s="75"/>
      <c r="Z159" s="75"/>
    </row>
    <row r="160" spans="2:26" x14ac:dyDescent="0.3">
      <c r="B160" s="73"/>
      <c r="Y160" s="75"/>
      <c r="Z160" s="75"/>
    </row>
    <row r="161" spans="2:26" x14ac:dyDescent="0.3">
      <c r="B161" s="73"/>
      <c r="Y161" s="75"/>
      <c r="Z161" s="75"/>
    </row>
    <row r="162" spans="2:26" x14ac:dyDescent="0.3">
      <c r="B162" s="73"/>
      <c r="Y162" s="75"/>
      <c r="Z162" s="75"/>
    </row>
    <row r="163" spans="2:26" x14ac:dyDescent="0.3">
      <c r="B163" s="73"/>
      <c r="Y163" s="75"/>
      <c r="Z163" s="75"/>
    </row>
    <row r="164" spans="2:26" x14ac:dyDescent="0.3">
      <c r="B164" s="73"/>
      <c r="Y164" s="75"/>
      <c r="Z164" s="75"/>
    </row>
    <row r="165" spans="2:26" x14ac:dyDescent="0.3">
      <c r="B165" s="73"/>
      <c r="Y165" s="75"/>
      <c r="Z165" s="75"/>
    </row>
    <row r="166" spans="2:26" x14ac:dyDescent="0.3">
      <c r="B166" s="73"/>
      <c r="Y166" s="75"/>
      <c r="Z166" s="75"/>
    </row>
    <row r="167" spans="2:26" x14ac:dyDescent="0.3">
      <c r="B167" s="73"/>
      <c r="Y167" s="75"/>
      <c r="Z167" s="75"/>
    </row>
    <row r="168" spans="2:26" x14ac:dyDescent="0.3">
      <c r="B168" s="73"/>
      <c r="Y168" s="75"/>
      <c r="Z168" s="75"/>
    </row>
    <row r="169" spans="2:26" x14ac:dyDescent="0.3">
      <c r="B169" s="73"/>
      <c r="Y169" s="75"/>
      <c r="Z169" s="75"/>
    </row>
    <row r="170" spans="2:26" x14ac:dyDescent="0.3">
      <c r="B170" s="73"/>
      <c r="Y170" s="75"/>
      <c r="Z170" s="75"/>
    </row>
    <row r="171" spans="2:26" x14ac:dyDescent="0.3">
      <c r="B171" s="73"/>
      <c r="Y171" s="75"/>
      <c r="Z171" s="75"/>
    </row>
    <row r="172" spans="2:26" x14ac:dyDescent="0.3">
      <c r="B172" s="73"/>
      <c r="Y172" s="75"/>
      <c r="Z172" s="75"/>
    </row>
    <row r="173" spans="2:26" x14ac:dyDescent="0.3">
      <c r="B173" s="73"/>
      <c r="Y173" s="75"/>
      <c r="Z173" s="75"/>
    </row>
    <row r="174" spans="2:26" x14ac:dyDescent="0.3">
      <c r="B174" s="73"/>
      <c r="Y174" s="75"/>
      <c r="Z174" s="75"/>
    </row>
    <row r="175" spans="2:26" x14ac:dyDescent="0.3">
      <c r="B175" s="73"/>
      <c r="Y175" s="75"/>
      <c r="Z175" s="75"/>
    </row>
    <row r="176" spans="2:26" x14ac:dyDescent="0.3">
      <c r="B176" s="73"/>
      <c r="Y176" s="75"/>
      <c r="Z176" s="75"/>
    </row>
    <row r="177" spans="2:26" x14ac:dyDescent="0.3">
      <c r="B177" s="73"/>
      <c r="Y177" s="75"/>
      <c r="Z177" s="75"/>
    </row>
    <row r="178" spans="2:26" x14ac:dyDescent="0.3">
      <c r="B178" s="73"/>
      <c r="Y178" s="75"/>
      <c r="Z178" s="75"/>
    </row>
    <row r="179" spans="2:26" x14ac:dyDescent="0.3">
      <c r="B179" s="73"/>
      <c r="Y179" s="75"/>
      <c r="Z179" s="75"/>
    </row>
    <row r="180" spans="2:26" x14ac:dyDescent="0.3">
      <c r="B180" s="73"/>
      <c r="Y180" s="75"/>
      <c r="Z180" s="75"/>
    </row>
    <row r="181" spans="2:26" x14ac:dyDescent="0.3">
      <c r="B181" s="73"/>
      <c r="Y181" s="75"/>
      <c r="Z181" s="75"/>
    </row>
    <row r="182" spans="2:26" x14ac:dyDescent="0.3">
      <c r="B182" s="73"/>
      <c r="Y182" s="75"/>
      <c r="Z182" s="75"/>
    </row>
    <row r="183" spans="2:26" x14ac:dyDescent="0.3">
      <c r="B183" s="73"/>
      <c r="Y183" s="75"/>
      <c r="Z183" s="75"/>
    </row>
    <row r="184" spans="2:26" x14ac:dyDescent="0.3">
      <c r="B184" s="73"/>
      <c r="Y184" s="75"/>
      <c r="Z184" s="75"/>
    </row>
    <row r="185" spans="2:26" x14ac:dyDescent="0.3">
      <c r="B185" s="73"/>
      <c r="Y185" s="75"/>
      <c r="Z185" s="75"/>
    </row>
    <row r="186" spans="2:26" x14ac:dyDescent="0.3">
      <c r="B186" s="73"/>
      <c r="Y186" s="75"/>
      <c r="Z186" s="75"/>
    </row>
    <row r="187" spans="2:26" x14ac:dyDescent="0.3">
      <c r="B187" s="73"/>
      <c r="Y187" s="75"/>
      <c r="Z187" s="75"/>
    </row>
    <row r="188" spans="2:26" x14ac:dyDescent="0.3">
      <c r="B188" s="73"/>
      <c r="Y188" s="75"/>
      <c r="Z188" s="75"/>
    </row>
    <row r="189" spans="2:26" x14ac:dyDescent="0.3">
      <c r="B189" s="73"/>
      <c r="Y189" s="75"/>
      <c r="Z189" s="75"/>
    </row>
    <row r="190" spans="2:26" x14ac:dyDescent="0.3">
      <c r="B190" s="73"/>
      <c r="Y190" s="75"/>
      <c r="Z190" s="75"/>
    </row>
    <row r="191" spans="2:26" x14ac:dyDescent="0.3">
      <c r="B191" s="73"/>
      <c r="Y191" s="75"/>
      <c r="Z191" s="75"/>
    </row>
    <row r="192" spans="2:26" x14ac:dyDescent="0.3">
      <c r="B192" s="73"/>
      <c r="Y192" s="75"/>
      <c r="Z192" s="75"/>
    </row>
    <row r="193" spans="2:26" x14ac:dyDescent="0.3">
      <c r="B193" s="73"/>
      <c r="Y193" s="75"/>
      <c r="Z193" s="75"/>
    </row>
    <row r="194" spans="2:26" x14ac:dyDescent="0.3">
      <c r="B194" s="73"/>
      <c r="Y194" s="75"/>
      <c r="Z194" s="75"/>
    </row>
    <row r="195" spans="2:26" x14ac:dyDescent="0.3">
      <c r="B195" s="73"/>
      <c r="Y195" s="75"/>
      <c r="Z195" s="75"/>
    </row>
    <row r="196" spans="2:26" x14ac:dyDescent="0.3">
      <c r="B196" s="73"/>
      <c r="Y196" s="75"/>
      <c r="Z196" s="75"/>
    </row>
    <row r="197" spans="2:26" x14ac:dyDescent="0.3">
      <c r="B197" s="73"/>
      <c r="Y197" s="75"/>
      <c r="Z197" s="75"/>
    </row>
    <row r="198" spans="2:26" x14ac:dyDescent="0.3">
      <c r="B198" s="73"/>
      <c r="Y198" s="75"/>
      <c r="Z198" s="75"/>
    </row>
    <row r="199" spans="2:26" x14ac:dyDescent="0.3">
      <c r="B199" s="73"/>
      <c r="Y199" s="75"/>
      <c r="Z199" s="75"/>
    </row>
    <row r="200" spans="2:26" x14ac:dyDescent="0.3">
      <c r="B200" s="73"/>
      <c r="Y200" s="75"/>
      <c r="Z200" s="75"/>
    </row>
    <row r="201" spans="2:26" x14ac:dyDescent="0.3">
      <c r="B201" s="73"/>
      <c r="Y201" s="75"/>
      <c r="Z201" s="75"/>
    </row>
    <row r="202" spans="2:26" x14ac:dyDescent="0.3">
      <c r="B202" s="73"/>
      <c r="Y202" s="75"/>
      <c r="Z202" s="75"/>
    </row>
    <row r="203" spans="2:26" x14ac:dyDescent="0.3">
      <c r="B203" s="73"/>
      <c r="Y203" s="75"/>
      <c r="Z203" s="75"/>
    </row>
    <row r="204" spans="2:26" x14ac:dyDescent="0.3">
      <c r="B204" s="73"/>
      <c r="Y204" s="75"/>
      <c r="Z204" s="75"/>
    </row>
    <row r="205" spans="2:26" x14ac:dyDescent="0.3">
      <c r="B205" s="73"/>
      <c r="Y205" s="75"/>
      <c r="Z205" s="75"/>
    </row>
    <row r="206" spans="2:26" x14ac:dyDescent="0.3">
      <c r="B206" s="73"/>
      <c r="Y206" s="75"/>
      <c r="Z206" s="75"/>
    </row>
    <row r="207" spans="2:26" x14ac:dyDescent="0.3">
      <c r="B207" s="73"/>
      <c r="Y207" s="75"/>
      <c r="Z207" s="75"/>
    </row>
    <row r="208" spans="2:26" x14ac:dyDescent="0.3">
      <c r="B208" s="73"/>
      <c r="Y208" s="75"/>
      <c r="Z208" s="75"/>
    </row>
    <row r="209" spans="2:26" x14ac:dyDescent="0.3">
      <c r="B209" s="73"/>
      <c r="Y209" s="75"/>
      <c r="Z209" s="75"/>
    </row>
    <row r="210" spans="2:26" x14ac:dyDescent="0.3">
      <c r="B210" s="73"/>
      <c r="Y210" s="75"/>
      <c r="Z210" s="75"/>
    </row>
    <row r="211" spans="2:26" x14ac:dyDescent="0.3">
      <c r="B211" s="73"/>
      <c r="Y211" s="75"/>
      <c r="Z211" s="75"/>
    </row>
    <row r="212" spans="2:26" x14ac:dyDescent="0.3">
      <c r="B212" s="73"/>
      <c r="Y212" s="75"/>
      <c r="Z212" s="75"/>
    </row>
    <row r="213" spans="2:26" x14ac:dyDescent="0.3">
      <c r="B213" s="73"/>
      <c r="Y213" s="75"/>
      <c r="Z213" s="75"/>
    </row>
    <row r="214" spans="2:26" x14ac:dyDescent="0.3">
      <c r="B214" s="73"/>
      <c r="Y214" s="75"/>
      <c r="Z214" s="75"/>
    </row>
    <row r="215" spans="2:26" x14ac:dyDescent="0.3">
      <c r="B215" s="73"/>
      <c r="Y215" s="75"/>
      <c r="Z215" s="75"/>
    </row>
    <row r="216" spans="2:26" x14ac:dyDescent="0.3">
      <c r="B216" s="73"/>
      <c r="Y216" s="75"/>
      <c r="Z216" s="75"/>
    </row>
    <row r="217" spans="2:26" x14ac:dyDescent="0.3">
      <c r="B217" s="73"/>
      <c r="Y217" s="75"/>
      <c r="Z217" s="75"/>
    </row>
    <row r="218" spans="2:26" x14ac:dyDescent="0.3">
      <c r="B218" s="73"/>
      <c r="Y218" s="75"/>
      <c r="Z218" s="75"/>
    </row>
    <row r="219" spans="2:26" x14ac:dyDescent="0.3">
      <c r="B219" s="73"/>
      <c r="Y219" s="75"/>
      <c r="Z219" s="75"/>
    </row>
    <row r="220" spans="2:26" x14ac:dyDescent="0.3">
      <c r="B220" s="73"/>
      <c r="Y220" s="75"/>
      <c r="Z220" s="75"/>
    </row>
    <row r="221" spans="2:26" x14ac:dyDescent="0.3">
      <c r="B221" s="73"/>
      <c r="Y221" s="75"/>
      <c r="Z221" s="75"/>
    </row>
    <row r="222" spans="2:26" x14ac:dyDescent="0.3">
      <c r="B222" s="73"/>
      <c r="Y222" s="75"/>
      <c r="Z222" s="75"/>
    </row>
    <row r="223" spans="2:26" x14ac:dyDescent="0.3">
      <c r="B223" s="73"/>
      <c r="Y223" s="75"/>
      <c r="Z223" s="75"/>
    </row>
    <row r="224" spans="2:26" x14ac:dyDescent="0.3">
      <c r="B224" s="73"/>
      <c r="Y224" s="75"/>
      <c r="Z224" s="75"/>
    </row>
    <row r="225" spans="2:26" x14ac:dyDescent="0.3">
      <c r="B225" s="73"/>
      <c r="Y225" s="75"/>
      <c r="Z225" s="75"/>
    </row>
    <row r="226" spans="2:26" x14ac:dyDescent="0.3">
      <c r="B226" s="73"/>
      <c r="Y226" s="75"/>
      <c r="Z226" s="75"/>
    </row>
    <row r="227" spans="2:26" x14ac:dyDescent="0.3">
      <c r="B227" s="73"/>
      <c r="Y227" s="75"/>
      <c r="Z227" s="75"/>
    </row>
    <row r="228" spans="2:26" x14ac:dyDescent="0.3">
      <c r="B228" s="73"/>
      <c r="Y228" s="75"/>
      <c r="Z228" s="75"/>
    </row>
    <row r="229" spans="2:26" x14ac:dyDescent="0.3">
      <c r="B229" s="73"/>
      <c r="Y229" s="75"/>
      <c r="Z229" s="75"/>
    </row>
    <row r="230" spans="2:26" x14ac:dyDescent="0.3">
      <c r="B230" s="73"/>
      <c r="Y230" s="75"/>
      <c r="Z230" s="75"/>
    </row>
    <row r="231" spans="2:26" x14ac:dyDescent="0.3">
      <c r="B231" s="73"/>
      <c r="Y231" s="75"/>
      <c r="Z231" s="75"/>
    </row>
    <row r="232" spans="2:26" x14ac:dyDescent="0.3">
      <c r="B232" s="73"/>
      <c r="Y232" s="75"/>
      <c r="Z232" s="75"/>
    </row>
    <row r="233" spans="2:26" x14ac:dyDescent="0.3">
      <c r="B233" s="73"/>
      <c r="Y233" s="75"/>
      <c r="Z233" s="75"/>
    </row>
    <row r="234" spans="2:26" x14ac:dyDescent="0.3">
      <c r="B234" s="73"/>
      <c r="Y234" s="75"/>
      <c r="Z234" s="75"/>
    </row>
    <row r="235" spans="2:26" x14ac:dyDescent="0.3">
      <c r="B235" s="73"/>
      <c r="Y235" s="75"/>
      <c r="Z235" s="75"/>
    </row>
    <row r="236" spans="2:26" x14ac:dyDescent="0.3">
      <c r="B236" s="73"/>
      <c r="Y236" s="75"/>
      <c r="Z236" s="75"/>
    </row>
    <row r="237" spans="2:26" x14ac:dyDescent="0.3">
      <c r="B237" s="73"/>
      <c r="Y237" s="75"/>
      <c r="Z237" s="75"/>
    </row>
    <row r="238" spans="2:26" x14ac:dyDescent="0.3">
      <c r="B238" s="73"/>
      <c r="Y238" s="75"/>
      <c r="Z238" s="75"/>
    </row>
    <row r="239" spans="2:26" x14ac:dyDescent="0.3">
      <c r="B239" s="73"/>
      <c r="Y239" s="75"/>
      <c r="Z239" s="75"/>
    </row>
    <row r="240" spans="2:26" x14ac:dyDescent="0.3">
      <c r="B240" s="73"/>
      <c r="Y240" s="75"/>
      <c r="Z240" s="75"/>
    </row>
    <row r="241" spans="2:26" x14ac:dyDescent="0.3">
      <c r="B241" s="73"/>
      <c r="Y241" s="75"/>
      <c r="Z241" s="75"/>
    </row>
    <row r="242" spans="2:26" x14ac:dyDescent="0.3">
      <c r="B242" s="73"/>
      <c r="Y242" s="75"/>
      <c r="Z242" s="75"/>
    </row>
    <row r="243" spans="2:26" x14ac:dyDescent="0.3">
      <c r="B243" s="73"/>
      <c r="Y243" s="75"/>
      <c r="Z243" s="75"/>
    </row>
    <row r="244" spans="2:26" x14ac:dyDescent="0.3">
      <c r="B244" s="73"/>
      <c r="Y244" s="75"/>
      <c r="Z244" s="75"/>
    </row>
    <row r="245" spans="2:26" x14ac:dyDescent="0.3">
      <c r="B245" s="73"/>
      <c r="Y245" s="75"/>
      <c r="Z245" s="75"/>
    </row>
    <row r="246" spans="2:26" x14ac:dyDescent="0.3">
      <c r="B246" s="73"/>
      <c r="Y246" s="75"/>
      <c r="Z246" s="75"/>
    </row>
    <row r="247" spans="2:26" x14ac:dyDescent="0.3">
      <c r="B247" s="73"/>
      <c r="Y247" s="75"/>
      <c r="Z247" s="75"/>
    </row>
    <row r="248" spans="2:26" x14ac:dyDescent="0.3">
      <c r="B248" s="73"/>
      <c r="Y248" s="75"/>
      <c r="Z248" s="75"/>
    </row>
    <row r="249" spans="2:26" x14ac:dyDescent="0.3">
      <c r="B249" s="73"/>
      <c r="Y249" s="75"/>
      <c r="Z249" s="75"/>
    </row>
    <row r="250" spans="2:26" x14ac:dyDescent="0.3">
      <c r="B250" s="73"/>
      <c r="Y250" s="75"/>
      <c r="Z250" s="75"/>
    </row>
    <row r="251" spans="2:26" x14ac:dyDescent="0.3">
      <c r="B251" s="73"/>
      <c r="Y251" s="75"/>
      <c r="Z251" s="75"/>
    </row>
    <row r="252" spans="2:26" x14ac:dyDescent="0.3">
      <c r="B252" s="73"/>
      <c r="Y252" s="75"/>
      <c r="Z252" s="75"/>
    </row>
    <row r="253" spans="2:26" x14ac:dyDescent="0.3">
      <c r="B253" s="73"/>
      <c r="Y253" s="75"/>
      <c r="Z253" s="75"/>
    </row>
    <row r="254" spans="2:26" x14ac:dyDescent="0.3">
      <c r="B254" s="73"/>
      <c r="Y254" s="75"/>
      <c r="Z254" s="75"/>
    </row>
    <row r="255" spans="2:26" x14ac:dyDescent="0.3">
      <c r="B255" s="73"/>
      <c r="Y255" s="75"/>
      <c r="Z255" s="75"/>
    </row>
    <row r="256" spans="2:26" x14ac:dyDescent="0.3">
      <c r="B256" s="73"/>
      <c r="Y256" s="75"/>
      <c r="Z256" s="75"/>
    </row>
    <row r="257" spans="2:26" x14ac:dyDescent="0.3">
      <c r="B257" s="73"/>
      <c r="Y257" s="75"/>
      <c r="Z257" s="75"/>
    </row>
    <row r="258" spans="2:26" x14ac:dyDescent="0.3">
      <c r="B258" s="73"/>
      <c r="Y258" s="75"/>
      <c r="Z258" s="75"/>
    </row>
    <row r="259" spans="2:26" x14ac:dyDescent="0.3">
      <c r="B259" s="73"/>
      <c r="Y259" s="75"/>
      <c r="Z259" s="75"/>
    </row>
    <row r="260" spans="2:26" x14ac:dyDescent="0.3">
      <c r="B260" s="73"/>
      <c r="Y260" s="75"/>
      <c r="Z260" s="75"/>
    </row>
    <row r="261" spans="2:26" x14ac:dyDescent="0.3">
      <c r="B261" s="73"/>
      <c r="Y261" s="75"/>
      <c r="Z261" s="75"/>
    </row>
    <row r="262" spans="2:26" x14ac:dyDescent="0.3">
      <c r="B262" s="73"/>
      <c r="Y262" s="75"/>
      <c r="Z262" s="75"/>
    </row>
    <row r="263" spans="2:26" x14ac:dyDescent="0.3">
      <c r="B263" s="73"/>
      <c r="Y263" s="75"/>
      <c r="Z263" s="75"/>
    </row>
    <row r="264" spans="2:26" x14ac:dyDescent="0.3">
      <c r="B264" s="73"/>
      <c r="Y264" s="75"/>
      <c r="Z264" s="75"/>
    </row>
    <row r="265" spans="2:26" x14ac:dyDescent="0.3">
      <c r="B265" s="73"/>
      <c r="Y265" s="75"/>
      <c r="Z265" s="75"/>
    </row>
    <row r="266" spans="2:26" x14ac:dyDescent="0.3">
      <c r="B266" s="73"/>
      <c r="Y266" s="75"/>
      <c r="Z266" s="75"/>
    </row>
    <row r="267" spans="2:26" x14ac:dyDescent="0.3">
      <c r="B267" s="73"/>
      <c r="Y267" s="75"/>
      <c r="Z267" s="75"/>
    </row>
    <row r="268" spans="2:26" x14ac:dyDescent="0.3">
      <c r="B268" s="73"/>
      <c r="Y268" s="75"/>
      <c r="Z268" s="75"/>
    </row>
    <row r="269" spans="2:26" x14ac:dyDescent="0.3">
      <c r="B269" s="73"/>
      <c r="Y269" s="75"/>
      <c r="Z269" s="75"/>
    </row>
    <row r="270" spans="2:26" x14ac:dyDescent="0.3">
      <c r="B270" s="73"/>
      <c r="Y270" s="75"/>
      <c r="Z270" s="75"/>
    </row>
    <row r="271" spans="2:26" x14ac:dyDescent="0.3">
      <c r="B271" s="73"/>
      <c r="Y271" s="75"/>
      <c r="Z271" s="75"/>
    </row>
    <row r="272" spans="2:26" x14ac:dyDescent="0.3">
      <c r="B272" s="73"/>
      <c r="Y272" s="75"/>
      <c r="Z272" s="75"/>
    </row>
    <row r="273" spans="2:26" x14ac:dyDescent="0.3">
      <c r="B273" s="73"/>
      <c r="Y273" s="75"/>
      <c r="Z273" s="75"/>
    </row>
    <row r="274" spans="2:26" x14ac:dyDescent="0.3">
      <c r="B274" s="73"/>
      <c r="Y274" s="75"/>
      <c r="Z274" s="75"/>
    </row>
    <row r="275" spans="2:26" x14ac:dyDescent="0.3">
      <c r="B275" s="73"/>
      <c r="Y275" s="75"/>
      <c r="Z275" s="75"/>
    </row>
    <row r="276" spans="2:26" x14ac:dyDescent="0.3">
      <c r="B276" s="73"/>
      <c r="Y276" s="75"/>
      <c r="Z276" s="75"/>
    </row>
    <row r="277" spans="2:26" x14ac:dyDescent="0.3">
      <c r="B277" s="73"/>
      <c r="Y277" s="75"/>
      <c r="Z277" s="75"/>
    </row>
    <row r="278" spans="2:26" x14ac:dyDescent="0.3">
      <c r="B278" s="73"/>
      <c r="Y278" s="75"/>
      <c r="Z278" s="75"/>
    </row>
    <row r="279" spans="2:26" x14ac:dyDescent="0.3">
      <c r="B279" s="73"/>
      <c r="Y279" s="75"/>
      <c r="Z279" s="75"/>
    </row>
    <row r="280" spans="2:26" x14ac:dyDescent="0.3">
      <c r="B280" s="73"/>
      <c r="Y280" s="75"/>
      <c r="Z280" s="75"/>
    </row>
    <row r="281" spans="2:26" x14ac:dyDescent="0.3">
      <c r="B281" s="73"/>
      <c r="Y281" s="75"/>
      <c r="Z281" s="75"/>
    </row>
    <row r="282" spans="2:26" x14ac:dyDescent="0.3">
      <c r="B282" s="73"/>
      <c r="Y282" s="75"/>
      <c r="Z282" s="75"/>
    </row>
    <row r="283" spans="2:26" x14ac:dyDescent="0.3">
      <c r="B283" s="73"/>
      <c r="Y283" s="75"/>
      <c r="Z283" s="75"/>
    </row>
    <row r="284" spans="2:26" x14ac:dyDescent="0.3">
      <c r="B284" s="73"/>
      <c r="Y284" s="75"/>
      <c r="Z284" s="75"/>
    </row>
    <row r="285" spans="2:26" x14ac:dyDescent="0.3">
      <c r="B285" s="73"/>
      <c r="Y285" s="75"/>
      <c r="Z285" s="75"/>
    </row>
    <row r="286" spans="2:26" x14ac:dyDescent="0.3">
      <c r="B286" s="73"/>
      <c r="Y286" s="75"/>
      <c r="Z286" s="75"/>
    </row>
    <row r="287" spans="2:26" x14ac:dyDescent="0.3">
      <c r="B287" s="73"/>
      <c r="Y287" s="75"/>
      <c r="Z287" s="75"/>
    </row>
    <row r="288" spans="2:26" x14ac:dyDescent="0.3">
      <c r="B288" s="73"/>
      <c r="Y288" s="75"/>
      <c r="Z288" s="75"/>
    </row>
    <row r="289" spans="2:26" x14ac:dyDescent="0.3">
      <c r="B289" s="73"/>
      <c r="Y289" s="75"/>
      <c r="Z289" s="75"/>
    </row>
    <row r="290" spans="2:26" x14ac:dyDescent="0.3">
      <c r="B290" s="73"/>
      <c r="Y290" s="75"/>
      <c r="Z290" s="75"/>
    </row>
    <row r="291" spans="2:26" x14ac:dyDescent="0.3">
      <c r="B291" s="73"/>
      <c r="Y291" s="75"/>
      <c r="Z291" s="75"/>
    </row>
    <row r="292" spans="2:26" x14ac:dyDescent="0.3">
      <c r="B292" s="73"/>
      <c r="Y292" s="75"/>
      <c r="Z292" s="75"/>
    </row>
    <row r="293" spans="2:26" x14ac:dyDescent="0.3">
      <c r="B293" s="73"/>
      <c r="Y293" s="75"/>
      <c r="Z293" s="75"/>
    </row>
    <row r="294" spans="2:26" x14ac:dyDescent="0.3">
      <c r="B294" s="73"/>
      <c r="Y294" s="75"/>
      <c r="Z294" s="75"/>
    </row>
    <row r="295" spans="2:26" x14ac:dyDescent="0.3">
      <c r="B295" s="73"/>
      <c r="Y295" s="75"/>
      <c r="Z295" s="75"/>
    </row>
    <row r="296" spans="2:26" x14ac:dyDescent="0.3">
      <c r="B296" s="73"/>
      <c r="Y296" s="75"/>
      <c r="Z296" s="75"/>
    </row>
    <row r="297" spans="2:26" x14ac:dyDescent="0.3">
      <c r="B297" s="73"/>
      <c r="Y297" s="75"/>
      <c r="Z297" s="75"/>
    </row>
    <row r="298" spans="2:26" x14ac:dyDescent="0.3">
      <c r="B298" s="73"/>
      <c r="Y298" s="75"/>
      <c r="Z298" s="75"/>
    </row>
    <row r="299" spans="2:26" x14ac:dyDescent="0.3">
      <c r="B299" s="73"/>
      <c r="Y299" s="75"/>
      <c r="Z299" s="75"/>
    </row>
    <row r="300" spans="2:26" x14ac:dyDescent="0.3">
      <c r="B300" s="73"/>
      <c r="Y300" s="75"/>
      <c r="Z300" s="75"/>
    </row>
    <row r="301" spans="2:26" x14ac:dyDescent="0.3">
      <c r="B301" s="73"/>
      <c r="Y301" s="75"/>
      <c r="Z301" s="75"/>
    </row>
    <row r="302" spans="2:26" x14ac:dyDescent="0.3">
      <c r="B302" s="73"/>
      <c r="Y302" s="75"/>
      <c r="Z302" s="75"/>
    </row>
    <row r="303" spans="2:26" x14ac:dyDescent="0.3">
      <c r="B303" s="73"/>
      <c r="Y303" s="75"/>
      <c r="Z303" s="75"/>
    </row>
    <row r="304" spans="2:26" x14ac:dyDescent="0.3">
      <c r="B304" s="73"/>
      <c r="Y304" s="75"/>
      <c r="Z304" s="75"/>
    </row>
    <row r="305" spans="2:26" x14ac:dyDescent="0.3">
      <c r="B305" s="73"/>
      <c r="Y305" s="75"/>
      <c r="Z305" s="75"/>
    </row>
    <row r="306" spans="2:26" x14ac:dyDescent="0.3">
      <c r="B306" s="73"/>
      <c r="Y306" s="75"/>
      <c r="Z306" s="75"/>
    </row>
    <row r="307" spans="2:26" x14ac:dyDescent="0.3">
      <c r="B307" s="73"/>
      <c r="Y307" s="75"/>
      <c r="Z307" s="75"/>
    </row>
    <row r="308" spans="2:26" x14ac:dyDescent="0.3">
      <c r="B308" s="73"/>
      <c r="Y308" s="75"/>
      <c r="Z308" s="75"/>
    </row>
    <row r="309" spans="2:26" x14ac:dyDescent="0.3">
      <c r="B309" s="73"/>
      <c r="Y309" s="75"/>
      <c r="Z309" s="75"/>
    </row>
    <row r="310" spans="2:26" x14ac:dyDescent="0.3">
      <c r="B310" s="73"/>
      <c r="Y310" s="75"/>
      <c r="Z310" s="75"/>
    </row>
    <row r="311" spans="2:26" x14ac:dyDescent="0.3">
      <c r="B311" s="73"/>
      <c r="Y311" s="75"/>
      <c r="Z311" s="75"/>
    </row>
    <row r="312" spans="2:26" x14ac:dyDescent="0.3">
      <c r="B312" s="73"/>
      <c r="Y312" s="75"/>
      <c r="Z312" s="75"/>
    </row>
    <row r="313" spans="2:26" x14ac:dyDescent="0.3">
      <c r="B313" s="73"/>
      <c r="Y313" s="75"/>
      <c r="Z313" s="75"/>
    </row>
    <row r="314" spans="2:26" x14ac:dyDescent="0.3">
      <c r="B314" s="73"/>
      <c r="Y314" s="75"/>
      <c r="Z314" s="75"/>
    </row>
    <row r="315" spans="2:26" x14ac:dyDescent="0.3">
      <c r="B315" s="73"/>
      <c r="Y315" s="75"/>
      <c r="Z315" s="75"/>
    </row>
    <row r="316" spans="2:26" x14ac:dyDescent="0.3">
      <c r="B316" s="73"/>
      <c r="Y316" s="75"/>
      <c r="Z316" s="75"/>
    </row>
    <row r="317" spans="2:26" x14ac:dyDescent="0.3">
      <c r="B317" s="73"/>
      <c r="Y317" s="75"/>
      <c r="Z317" s="75"/>
    </row>
    <row r="318" spans="2:26" x14ac:dyDescent="0.3">
      <c r="B318" s="73"/>
      <c r="Y318" s="75"/>
      <c r="Z318" s="75"/>
    </row>
    <row r="319" spans="2:26" x14ac:dyDescent="0.3">
      <c r="B319" s="73"/>
      <c r="Y319" s="75"/>
      <c r="Z319" s="75"/>
    </row>
    <row r="320" spans="2:26" x14ac:dyDescent="0.3">
      <c r="B320" s="73"/>
      <c r="Y320" s="75"/>
      <c r="Z320" s="75"/>
    </row>
    <row r="321" spans="2:26" x14ac:dyDescent="0.3">
      <c r="B321" s="73"/>
      <c r="Y321" s="75"/>
      <c r="Z321" s="75"/>
    </row>
    <row r="322" spans="2:26" x14ac:dyDescent="0.3">
      <c r="B322" s="73"/>
      <c r="Y322" s="75"/>
      <c r="Z322" s="75"/>
    </row>
    <row r="323" spans="2:26" x14ac:dyDescent="0.3">
      <c r="B323" s="73"/>
      <c r="Y323" s="75"/>
      <c r="Z323" s="75"/>
    </row>
    <row r="324" spans="2:26" x14ac:dyDescent="0.3">
      <c r="B324" s="73"/>
      <c r="Y324" s="75"/>
      <c r="Z324" s="75"/>
    </row>
    <row r="325" spans="2:26" x14ac:dyDescent="0.3">
      <c r="B325" s="73"/>
      <c r="Y325" s="75"/>
      <c r="Z325" s="75"/>
    </row>
    <row r="326" spans="2:26" x14ac:dyDescent="0.3">
      <c r="B326" s="73"/>
      <c r="Y326" s="75"/>
      <c r="Z326" s="75"/>
    </row>
    <row r="327" spans="2:26" x14ac:dyDescent="0.3">
      <c r="B327" s="73"/>
      <c r="Y327" s="75"/>
      <c r="Z327" s="75"/>
    </row>
    <row r="328" spans="2:26" x14ac:dyDescent="0.3">
      <c r="B328" s="73"/>
      <c r="Y328" s="75"/>
      <c r="Z328" s="75"/>
    </row>
    <row r="329" spans="2:26" x14ac:dyDescent="0.3">
      <c r="B329" s="73"/>
      <c r="Y329" s="75"/>
      <c r="Z329" s="75"/>
    </row>
    <row r="330" spans="2:26" x14ac:dyDescent="0.3">
      <c r="B330" s="73"/>
      <c r="Y330" s="75"/>
      <c r="Z330" s="75"/>
    </row>
    <row r="331" spans="2:26" x14ac:dyDescent="0.3">
      <c r="B331" s="73"/>
      <c r="Y331" s="75"/>
      <c r="Z331" s="75"/>
    </row>
    <row r="332" spans="2:26" x14ac:dyDescent="0.3">
      <c r="B332" s="73"/>
      <c r="Y332" s="75"/>
      <c r="Z332" s="75"/>
    </row>
    <row r="333" spans="2:26" x14ac:dyDescent="0.3">
      <c r="B333" s="73"/>
      <c r="Y333" s="75"/>
      <c r="Z333" s="75"/>
    </row>
    <row r="334" spans="2:26" x14ac:dyDescent="0.3">
      <c r="B334" s="73"/>
      <c r="Y334" s="75"/>
      <c r="Z334" s="75"/>
    </row>
    <row r="335" spans="2:26" x14ac:dyDescent="0.3">
      <c r="B335" s="73"/>
      <c r="Y335" s="75"/>
      <c r="Z335" s="75"/>
    </row>
    <row r="336" spans="2:26" x14ac:dyDescent="0.3">
      <c r="B336" s="73"/>
      <c r="Y336" s="75"/>
      <c r="Z336" s="75"/>
    </row>
    <row r="337" spans="2:26" x14ac:dyDescent="0.3">
      <c r="B337" s="73"/>
      <c r="Y337" s="75"/>
      <c r="Z337" s="75"/>
    </row>
    <row r="338" spans="2:26" x14ac:dyDescent="0.3">
      <c r="B338" s="73"/>
      <c r="Y338" s="75"/>
      <c r="Z338" s="75"/>
    </row>
    <row r="339" spans="2:26" x14ac:dyDescent="0.3">
      <c r="B339" s="73"/>
      <c r="Y339" s="75"/>
      <c r="Z339" s="75"/>
    </row>
    <row r="340" spans="2:26" x14ac:dyDescent="0.3">
      <c r="B340" s="73"/>
      <c r="Y340" s="75"/>
      <c r="Z340" s="75"/>
    </row>
    <row r="341" spans="2:26" x14ac:dyDescent="0.3">
      <c r="B341" s="73"/>
      <c r="Y341" s="75"/>
      <c r="Z341" s="75"/>
    </row>
    <row r="342" spans="2:26" x14ac:dyDescent="0.3">
      <c r="B342" s="73"/>
      <c r="Y342" s="75"/>
      <c r="Z342" s="75"/>
    </row>
    <row r="343" spans="2:26" x14ac:dyDescent="0.3">
      <c r="B343" s="73"/>
      <c r="Y343" s="75"/>
      <c r="Z343" s="75"/>
    </row>
    <row r="344" spans="2:26" x14ac:dyDescent="0.3">
      <c r="B344" s="73"/>
      <c r="Y344" s="75"/>
      <c r="Z344" s="75"/>
    </row>
    <row r="345" spans="2:26" x14ac:dyDescent="0.3">
      <c r="B345" s="73"/>
      <c r="Y345" s="75"/>
      <c r="Z345" s="75"/>
    </row>
    <row r="346" spans="2:26" x14ac:dyDescent="0.3">
      <c r="B346" s="73"/>
      <c r="Y346" s="75"/>
      <c r="Z346" s="75"/>
    </row>
    <row r="347" spans="2:26" x14ac:dyDescent="0.3">
      <c r="B347" s="73"/>
      <c r="Y347" s="75"/>
      <c r="Z347" s="75"/>
    </row>
    <row r="348" spans="2:26" x14ac:dyDescent="0.3">
      <c r="B348" s="73"/>
      <c r="Y348" s="75"/>
      <c r="Z348" s="75"/>
    </row>
    <row r="349" spans="2:26" x14ac:dyDescent="0.3">
      <c r="B349" s="73"/>
      <c r="Y349" s="75"/>
      <c r="Z349" s="75"/>
    </row>
    <row r="350" spans="2:26" x14ac:dyDescent="0.3">
      <c r="B350" s="73"/>
      <c r="Y350" s="75"/>
      <c r="Z350" s="75"/>
    </row>
    <row r="351" spans="2:26" x14ac:dyDescent="0.3">
      <c r="B351" s="73"/>
      <c r="Y351" s="75"/>
      <c r="Z351" s="75"/>
    </row>
    <row r="352" spans="2:26" x14ac:dyDescent="0.3">
      <c r="B352" s="73"/>
      <c r="Y352" s="75"/>
      <c r="Z352" s="75"/>
    </row>
    <row r="353" spans="2:26" x14ac:dyDescent="0.3">
      <c r="B353" s="73"/>
      <c r="Y353" s="75"/>
      <c r="Z353" s="75"/>
    </row>
    <row r="354" spans="2:26" x14ac:dyDescent="0.3">
      <c r="B354" s="73"/>
      <c r="Y354" s="75"/>
      <c r="Z354" s="75"/>
    </row>
    <row r="355" spans="2:26" x14ac:dyDescent="0.3">
      <c r="B355" s="73"/>
      <c r="Y355" s="75"/>
      <c r="Z355" s="75"/>
    </row>
    <row r="356" spans="2:26" x14ac:dyDescent="0.3">
      <c r="B356" s="73"/>
      <c r="Y356" s="75"/>
      <c r="Z356" s="75"/>
    </row>
    <row r="357" spans="2:26" x14ac:dyDescent="0.3">
      <c r="B357" s="73"/>
      <c r="Y357" s="75"/>
      <c r="Z357" s="75"/>
    </row>
    <row r="358" spans="2:26" x14ac:dyDescent="0.3">
      <c r="B358" s="73"/>
      <c r="Y358" s="75"/>
      <c r="Z358" s="75"/>
    </row>
    <row r="359" spans="2:26" x14ac:dyDescent="0.3">
      <c r="B359" s="73"/>
      <c r="Y359" s="75"/>
      <c r="Z359" s="75"/>
    </row>
    <row r="360" spans="2:26" x14ac:dyDescent="0.3">
      <c r="B360" s="73"/>
      <c r="Y360" s="75"/>
      <c r="Z360" s="75"/>
    </row>
    <row r="361" spans="2:26" x14ac:dyDescent="0.3">
      <c r="B361" s="73"/>
      <c r="Y361" s="75"/>
      <c r="Z361" s="75"/>
    </row>
    <row r="362" spans="2:26" x14ac:dyDescent="0.3">
      <c r="B362" s="73"/>
      <c r="Y362" s="75"/>
      <c r="Z362" s="75"/>
    </row>
    <row r="363" spans="2:26" x14ac:dyDescent="0.3">
      <c r="B363" s="73"/>
      <c r="Y363" s="75"/>
      <c r="Z363" s="75"/>
    </row>
    <row r="364" spans="2:26" x14ac:dyDescent="0.3">
      <c r="B364" s="73"/>
      <c r="Y364" s="75"/>
      <c r="Z364" s="75"/>
    </row>
    <row r="365" spans="2:26" x14ac:dyDescent="0.3">
      <c r="B365" s="73"/>
      <c r="Y365" s="75"/>
      <c r="Z365" s="75"/>
    </row>
    <row r="366" spans="2:26" x14ac:dyDescent="0.3">
      <c r="B366" s="73"/>
      <c r="Y366" s="75"/>
      <c r="Z366" s="75"/>
    </row>
    <row r="367" spans="2:26" x14ac:dyDescent="0.3">
      <c r="B367" s="73"/>
      <c r="Y367" s="75"/>
      <c r="Z367" s="75"/>
    </row>
    <row r="368" spans="2:26" x14ac:dyDescent="0.3">
      <c r="B368" s="73"/>
      <c r="Y368" s="75"/>
      <c r="Z368" s="75"/>
    </row>
    <row r="369" spans="2:26" x14ac:dyDescent="0.3">
      <c r="B369" s="73"/>
      <c r="Y369" s="75"/>
      <c r="Z369" s="75"/>
    </row>
    <row r="370" spans="2:26" x14ac:dyDescent="0.3">
      <c r="B370" s="73"/>
      <c r="Y370" s="75"/>
      <c r="Z370" s="75"/>
    </row>
    <row r="371" spans="2:26" x14ac:dyDescent="0.3">
      <c r="B371" s="73"/>
      <c r="Y371" s="75"/>
      <c r="Z371" s="75"/>
    </row>
    <row r="372" spans="2:26" x14ac:dyDescent="0.3">
      <c r="B372" s="73"/>
      <c r="Y372" s="75"/>
      <c r="Z372" s="75"/>
    </row>
    <row r="373" spans="2:26" x14ac:dyDescent="0.3">
      <c r="B373" s="73"/>
      <c r="Y373" s="75"/>
      <c r="Z373" s="75"/>
    </row>
    <row r="374" spans="2:26" x14ac:dyDescent="0.3">
      <c r="B374" s="73"/>
      <c r="Y374" s="75"/>
      <c r="Z374" s="75"/>
    </row>
    <row r="375" spans="2:26" x14ac:dyDescent="0.3">
      <c r="B375" s="73"/>
      <c r="Y375" s="75"/>
      <c r="Z375" s="75"/>
    </row>
    <row r="376" spans="2:26" x14ac:dyDescent="0.3">
      <c r="B376" s="73"/>
      <c r="Y376" s="75"/>
      <c r="Z376" s="75"/>
    </row>
    <row r="377" spans="2:26" x14ac:dyDescent="0.3">
      <c r="B377" s="73"/>
      <c r="Y377" s="75"/>
      <c r="Z377" s="75"/>
    </row>
    <row r="378" spans="2:26" x14ac:dyDescent="0.3">
      <c r="B378" s="73"/>
      <c r="Y378" s="75"/>
      <c r="Z378" s="75"/>
    </row>
    <row r="379" spans="2:26" x14ac:dyDescent="0.3">
      <c r="B379" s="73"/>
      <c r="Y379" s="75"/>
      <c r="Z379" s="75"/>
    </row>
    <row r="380" spans="2:26" x14ac:dyDescent="0.3">
      <c r="B380" s="73"/>
      <c r="Y380" s="75"/>
      <c r="Z380" s="75"/>
    </row>
    <row r="381" spans="2:26" x14ac:dyDescent="0.3">
      <c r="B381" s="73"/>
      <c r="Y381" s="75"/>
      <c r="Z381" s="75"/>
    </row>
    <row r="382" spans="2:26" x14ac:dyDescent="0.3">
      <c r="B382" s="73"/>
      <c r="Y382" s="75"/>
      <c r="Z382" s="75"/>
    </row>
    <row r="383" spans="2:26" x14ac:dyDescent="0.3">
      <c r="B383" s="73"/>
      <c r="Y383" s="75"/>
      <c r="Z383" s="75"/>
    </row>
    <row r="384" spans="2:26" x14ac:dyDescent="0.3">
      <c r="B384" s="73"/>
      <c r="Y384" s="75"/>
      <c r="Z384" s="75"/>
    </row>
    <row r="385" spans="2:26" x14ac:dyDescent="0.3">
      <c r="B385" s="73"/>
      <c r="Y385" s="75"/>
      <c r="Z385" s="75"/>
    </row>
    <row r="386" spans="2:26" x14ac:dyDescent="0.3">
      <c r="B386" s="73"/>
      <c r="Y386" s="75"/>
      <c r="Z386" s="75"/>
    </row>
    <row r="387" spans="2:26" x14ac:dyDescent="0.3">
      <c r="B387" s="73"/>
      <c r="Y387" s="75"/>
      <c r="Z387" s="75"/>
    </row>
    <row r="388" spans="2:26" x14ac:dyDescent="0.3">
      <c r="B388" s="73"/>
      <c r="Y388" s="75"/>
      <c r="Z388" s="75"/>
    </row>
    <row r="389" spans="2:26" x14ac:dyDescent="0.3">
      <c r="B389" s="73"/>
      <c r="Y389" s="75"/>
      <c r="Z389" s="75"/>
    </row>
    <row r="390" spans="2:26" x14ac:dyDescent="0.3">
      <c r="B390" s="73"/>
      <c r="Y390" s="75"/>
      <c r="Z390" s="75"/>
    </row>
    <row r="391" spans="2:26" x14ac:dyDescent="0.3">
      <c r="B391" s="73"/>
      <c r="Y391" s="75"/>
      <c r="Z391" s="75"/>
    </row>
    <row r="392" spans="2:26" x14ac:dyDescent="0.3">
      <c r="B392" s="73"/>
      <c r="Y392" s="75"/>
      <c r="Z392" s="75"/>
    </row>
    <row r="393" spans="2:26" x14ac:dyDescent="0.3">
      <c r="B393" s="73"/>
      <c r="Y393" s="75"/>
      <c r="Z393" s="75"/>
    </row>
    <row r="394" spans="2:26" x14ac:dyDescent="0.3">
      <c r="B394" s="73"/>
      <c r="Y394" s="75"/>
      <c r="Z394" s="75"/>
    </row>
    <row r="395" spans="2:26" x14ac:dyDescent="0.3">
      <c r="B395" s="73"/>
      <c r="Y395" s="75"/>
      <c r="Z395" s="75"/>
    </row>
    <row r="396" spans="2:26" x14ac:dyDescent="0.3">
      <c r="B396" s="73"/>
      <c r="Y396" s="75"/>
      <c r="Z396" s="75"/>
    </row>
    <row r="397" spans="2:26" x14ac:dyDescent="0.3">
      <c r="B397" s="73"/>
      <c r="Y397" s="75"/>
      <c r="Z397" s="75"/>
    </row>
    <row r="398" spans="2:26" x14ac:dyDescent="0.3">
      <c r="B398" s="73"/>
      <c r="Y398" s="75"/>
      <c r="Z398" s="75"/>
    </row>
    <row r="399" spans="2:26" x14ac:dyDescent="0.3">
      <c r="B399" s="73"/>
      <c r="Y399" s="75"/>
      <c r="Z399" s="75"/>
    </row>
    <row r="400" spans="2:26" x14ac:dyDescent="0.3">
      <c r="B400" s="73"/>
      <c r="Y400" s="75"/>
      <c r="Z400" s="75"/>
    </row>
    <row r="401" spans="2:26" x14ac:dyDescent="0.3">
      <c r="B401" s="73"/>
      <c r="Y401" s="75"/>
      <c r="Z401" s="75"/>
    </row>
    <row r="402" spans="2:26" x14ac:dyDescent="0.3">
      <c r="B402" s="73"/>
      <c r="Y402" s="75"/>
      <c r="Z402" s="75"/>
    </row>
    <row r="403" spans="2:26" x14ac:dyDescent="0.3">
      <c r="B403" s="73"/>
      <c r="Y403" s="75"/>
      <c r="Z403" s="75"/>
    </row>
    <row r="404" spans="2:26" x14ac:dyDescent="0.3">
      <c r="B404" s="73"/>
      <c r="Y404" s="75"/>
      <c r="Z404" s="75"/>
    </row>
    <row r="405" spans="2:26" x14ac:dyDescent="0.3">
      <c r="B405" s="73"/>
      <c r="Y405" s="75"/>
      <c r="Z405" s="75"/>
    </row>
    <row r="406" spans="2:26" x14ac:dyDescent="0.3">
      <c r="B406" s="73"/>
      <c r="Y406" s="75"/>
      <c r="Z406" s="75"/>
    </row>
    <row r="407" spans="2:26" x14ac:dyDescent="0.3">
      <c r="B407" s="73"/>
      <c r="Y407" s="75"/>
      <c r="Z407" s="75"/>
    </row>
    <row r="408" spans="2:26" x14ac:dyDescent="0.3">
      <c r="B408" s="73"/>
      <c r="Y408" s="75"/>
      <c r="Z408" s="75"/>
    </row>
    <row r="409" spans="2:26" x14ac:dyDescent="0.3">
      <c r="B409" s="73"/>
      <c r="Y409" s="75"/>
      <c r="Z409" s="75"/>
    </row>
    <row r="410" spans="2:26" x14ac:dyDescent="0.3">
      <c r="B410" s="73"/>
      <c r="Y410" s="75"/>
      <c r="Z410" s="75"/>
    </row>
    <row r="411" spans="2:26" x14ac:dyDescent="0.3">
      <c r="B411" s="73"/>
      <c r="Y411" s="75"/>
      <c r="Z411" s="75"/>
    </row>
    <row r="412" spans="2:26" x14ac:dyDescent="0.3">
      <c r="B412" s="73"/>
      <c r="Y412" s="75"/>
      <c r="Z412" s="75"/>
    </row>
    <row r="413" spans="2:26" x14ac:dyDescent="0.3">
      <c r="B413" s="73"/>
      <c r="Y413" s="75"/>
      <c r="Z413" s="75"/>
    </row>
    <row r="414" spans="2:26" x14ac:dyDescent="0.3">
      <c r="B414" s="73"/>
      <c r="Y414" s="75"/>
      <c r="Z414" s="75"/>
    </row>
    <row r="415" spans="2:26" x14ac:dyDescent="0.3">
      <c r="B415" s="73"/>
      <c r="Y415" s="75"/>
      <c r="Z415" s="75"/>
    </row>
    <row r="416" spans="2:26" x14ac:dyDescent="0.3">
      <c r="B416" s="73"/>
      <c r="Y416" s="75"/>
      <c r="Z416" s="75"/>
    </row>
    <row r="417" spans="2:26" x14ac:dyDescent="0.3">
      <c r="B417" s="73"/>
      <c r="Y417" s="75"/>
      <c r="Z417" s="75"/>
    </row>
    <row r="418" spans="2:26" x14ac:dyDescent="0.3">
      <c r="B418" s="73"/>
      <c r="Y418" s="75"/>
      <c r="Z418" s="75"/>
    </row>
    <row r="419" spans="2:26" x14ac:dyDescent="0.3">
      <c r="B419" s="73"/>
      <c r="Y419" s="75"/>
      <c r="Z419" s="75"/>
    </row>
    <row r="420" spans="2:26" x14ac:dyDescent="0.3">
      <c r="B420" s="73"/>
      <c r="Y420" s="75"/>
      <c r="Z420" s="75"/>
    </row>
    <row r="421" spans="2:26" x14ac:dyDescent="0.3">
      <c r="B421" s="73"/>
      <c r="Y421" s="75"/>
      <c r="Z421" s="75"/>
    </row>
    <row r="422" spans="2:26" x14ac:dyDescent="0.3">
      <c r="B422" s="73"/>
      <c r="Y422" s="75"/>
      <c r="Z422" s="75"/>
    </row>
    <row r="423" spans="2:26" x14ac:dyDescent="0.3">
      <c r="B423" s="73"/>
      <c r="Y423" s="75"/>
      <c r="Z423" s="75"/>
    </row>
    <row r="424" spans="2:26" x14ac:dyDescent="0.3">
      <c r="B424" s="73"/>
      <c r="Y424" s="75"/>
      <c r="Z424" s="75"/>
    </row>
    <row r="425" spans="2:26" x14ac:dyDescent="0.3">
      <c r="B425" s="73"/>
      <c r="Y425" s="75"/>
      <c r="Z425" s="75"/>
    </row>
    <row r="426" spans="2:26" x14ac:dyDescent="0.3">
      <c r="B426" s="73"/>
      <c r="Y426" s="75"/>
      <c r="Z426" s="75"/>
    </row>
    <row r="427" spans="2:26" x14ac:dyDescent="0.3">
      <c r="B427" s="73"/>
      <c r="Y427" s="75"/>
      <c r="Z427" s="75"/>
    </row>
    <row r="428" spans="2:26" x14ac:dyDescent="0.3">
      <c r="B428" s="73"/>
      <c r="Y428" s="75"/>
      <c r="Z428" s="75"/>
    </row>
    <row r="429" spans="2:26" x14ac:dyDescent="0.3">
      <c r="B429" s="73"/>
      <c r="Y429" s="75"/>
      <c r="Z429" s="75"/>
    </row>
    <row r="430" spans="2:26" x14ac:dyDescent="0.3">
      <c r="B430" s="73"/>
      <c r="Y430" s="75"/>
      <c r="Z430" s="75"/>
    </row>
    <row r="431" spans="2:26" x14ac:dyDescent="0.3">
      <c r="B431" s="73"/>
      <c r="Y431" s="75"/>
      <c r="Z431" s="75"/>
    </row>
    <row r="432" spans="2:26" x14ac:dyDescent="0.3">
      <c r="B432" s="73"/>
      <c r="Y432" s="75"/>
      <c r="Z432" s="75"/>
    </row>
    <row r="433" spans="2:26" x14ac:dyDescent="0.3">
      <c r="B433" s="73"/>
      <c r="Y433" s="75"/>
      <c r="Z433" s="75"/>
    </row>
    <row r="434" spans="2:26" x14ac:dyDescent="0.3">
      <c r="B434" s="73"/>
      <c r="Y434" s="75"/>
      <c r="Z434" s="75"/>
    </row>
    <row r="435" spans="2:26" x14ac:dyDescent="0.3">
      <c r="B435" s="73"/>
      <c r="Y435" s="75"/>
      <c r="Z435" s="75"/>
    </row>
    <row r="436" spans="2:26" x14ac:dyDescent="0.3">
      <c r="B436" s="73"/>
      <c r="Y436" s="75"/>
      <c r="Z436" s="75"/>
    </row>
    <row r="437" spans="2:26" x14ac:dyDescent="0.3">
      <c r="B437" s="73"/>
      <c r="Y437" s="75"/>
      <c r="Z437" s="75"/>
    </row>
    <row r="438" spans="2:26" x14ac:dyDescent="0.3">
      <c r="B438" s="73"/>
      <c r="Y438" s="75"/>
      <c r="Z438" s="75"/>
    </row>
    <row r="439" spans="2:26" x14ac:dyDescent="0.3">
      <c r="B439" s="73"/>
      <c r="Y439" s="75"/>
      <c r="Z439" s="75"/>
    </row>
    <row r="440" spans="2:26" x14ac:dyDescent="0.3">
      <c r="B440" s="73"/>
      <c r="Y440" s="75"/>
      <c r="Z440" s="75"/>
    </row>
    <row r="441" spans="2:26" x14ac:dyDescent="0.3">
      <c r="B441" s="73"/>
      <c r="Y441" s="75"/>
      <c r="Z441" s="75"/>
    </row>
    <row r="442" spans="2:26" x14ac:dyDescent="0.3">
      <c r="B442" s="73"/>
      <c r="Y442" s="75"/>
      <c r="Z442" s="75"/>
    </row>
    <row r="443" spans="2:26" x14ac:dyDescent="0.3">
      <c r="B443" s="73"/>
      <c r="Y443" s="75"/>
      <c r="Z443" s="75"/>
    </row>
    <row r="444" spans="2:26" x14ac:dyDescent="0.3">
      <c r="B444" s="73"/>
      <c r="Y444" s="75"/>
      <c r="Z444" s="75"/>
    </row>
    <row r="445" spans="2:26" x14ac:dyDescent="0.3">
      <c r="B445" s="73"/>
      <c r="Y445" s="75"/>
      <c r="Z445" s="75"/>
    </row>
    <row r="446" spans="2:26" x14ac:dyDescent="0.3">
      <c r="B446" s="73"/>
      <c r="Y446" s="75"/>
      <c r="Z446" s="75"/>
    </row>
    <row r="447" spans="2:26" x14ac:dyDescent="0.3">
      <c r="B447" s="73"/>
      <c r="Y447" s="75"/>
      <c r="Z447" s="75"/>
    </row>
    <row r="448" spans="2:26" x14ac:dyDescent="0.3">
      <c r="B448" s="73"/>
      <c r="Y448" s="75"/>
      <c r="Z448" s="75"/>
    </row>
    <row r="449" spans="2:26" x14ac:dyDescent="0.3">
      <c r="B449" s="73"/>
      <c r="Y449" s="75"/>
      <c r="Z449" s="75"/>
    </row>
    <row r="450" spans="2:26" x14ac:dyDescent="0.3">
      <c r="B450" s="73"/>
      <c r="Y450" s="75"/>
      <c r="Z450" s="75"/>
    </row>
    <row r="451" spans="2:26" x14ac:dyDescent="0.3">
      <c r="B451" s="73"/>
      <c r="Y451" s="75"/>
      <c r="Z451" s="75"/>
    </row>
    <row r="452" spans="2:26" x14ac:dyDescent="0.3">
      <c r="B452" s="73"/>
      <c r="Y452" s="75"/>
      <c r="Z452" s="75"/>
    </row>
    <row r="453" spans="2:26" x14ac:dyDescent="0.3">
      <c r="B453" s="73"/>
      <c r="Y453" s="75"/>
      <c r="Z453" s="75"/>
    </row>
    <row r="454" spans="2:26" x14ac:dyDescent="0.3">
      <c r="B454" s="73"/>
      <c r="Y454" s="75"/>
      <c r="Z454" s="75"/>
    </row>
    <row r="455" spans="2:26" x14ac:dyDescent="0.3">
      <c r="B455" s="73"/>
      <c r="Y455" s="75"/>
      <c r="Z455" s="75"/>
    </row>
    <row r="456" spans="2:26" x14ac:dyDescent="0.3">
      <c r="B456" s="73"/>
      <c r="Y456" s="75"/>
      <c r="Z456" s="75"/>
    </row>
    <row r="457" spans="2:26" x14ac:dyDescent="0.3">
      <c r="B457" s="73"/>
      <c r="Y457" s="75"/>
      <c r="Z457" s="75"/>
    </row>
    <row r="458" spans="2:26" x14ac:dyDescent="0.3">
      <c r="B458" s="73"/>
      <c r="Y458" s="75"/>
      <c r="Z458" s="75"/>
    </row>
    <row r="459" spans="2:26" x14ac:dyDescent="0.3">
      <c r="B459" s="73"/>
      <c r="Y459" s="75"/>
      <c r="Z459" s="75"/>
    </row>
    <row r="460" spans="2:26" x14ac:dyDescent="0.3">
      <c r="B460" s="73"/>
      <c r="Y460" s="75"/>
      <c r="Z460" s="75"/>
    </row>
    <row r="461" spans="2:26" x14ac:dyDescent="0.3">
      <c r="B461" s="73"/>
      <c r="Y461" s="75"/>
      <c r="Z461" s="75"/>
    </row>
    <row r="462" spans="2:26" x14ac:dyDescent="0.3">
      <c r="B462" s="73"/>
      <c r="Y462" s="75"/>
      <c r="Z462" s="75"/>
    </row>
    <row r="463" spans="2:26" x14ac:dyDescent="0.3">
      <c r="B463" s="73"/>
      <c r="Y463" s="75"/>
      <c r="Z463" s="75"/>
    </row>
    <row r="464" spans="2:26" x14ac:dyDescent="0.3">
      <c r="B464" s="73"/>
      <c r="Y464" s="75"/>
      <c r="Z464" s="75"/>
    </row>
    <row r="465" spans="2:26" x14ac:dyDescent="0.3">
      <c r="B465" s="73"/>
      <c r="Y465" s="75"/>
      <c r="Z465" s="75"/>
    </row>
    <row r="466" spans="2:26" x14ac:dyDescent="0.3">
      <c r="B466" s="73"/>
      <c r="Y466" s="75"/>
      <c r="Z466" s="75"/>
    </row>
    <row r="467" spans="2:26" x14ac:dyDescent="0.3">
      <c r="B467" s="73"/>
      <c r="Y467" s="75"/>
      <c r="Z467" s="75"/>
    </row>
    <row r="468" spans="2:26" x14ac:dyDescent="0.3">
      <c r="B468" s="73"/>
      <c r="Y468" s="75"/>
      <c r="Z468" s="75"/>
    </row>
    <row r="469" spans="2:26" x14ac:dyDescent="0.3">
      <c r="B469" s="73"/>
      <c r="Y469" s="75"/>
      <c r="Z469" s="75"/>
    </row>
    <row r="470" spans="2:26" x14ac:dyDescent="0.3">
      <c r="B470" s="73"/>
      <c r="Y470" s="75"/>
      <c r="Z470" s="75"/>
    </row>
    <row r="471" spans="2:26" x14ac:dyDescent="0.3">
      <c r="B471" s="73"/>
      <c r="Y471" s="75"/>
      <c r="Z471" s="75"/>
    </row>
    <row r="472" spans="2:26" x14ac:dyDescent="0.3">
      <c r="B472" s="73"/>
      <c r="Y472" s="75"/>
      <c r="Z472" s="75"/>
    </row>
    <row r="473" spans="2:26" x14ac:dyDescent="0.3">
      <c r="B473" s="73"/>
      <c r="Y473" s="75"/>
      <c r="Z473" s="75"/>
    </row>
    <row r="474" spans="2:26" x14ac:dyDescent="0.3">
      <c r="B474" s="73"/>
      <c r="Y474" s="75"/>
      <c r="Z474" s="75"/>
    </row>
    <row r="475" spans="2:26" x14ac:dyDescent="0.3">
      <c r="B475" s="73"/>
      <c r="Y475" s="75"/>
      <c r="Z475" s="75"/>
    </row>
    <row r="476" spans="2:26" x14ac:dyDescent="0.3">
      <c r="B476" s="73"/>
      <c r="Y476" s="75"/>
      <c r="Z476" s="75"/>
    </row>
    <row r="477" spans="2:26" x14ac:dyDescent="0.3">
      <c r="B477" s="73"/>
      <c r="Y477" s="75"/>
      <c r="Z477" s="75"/>
    </row>
    <row r="478" spans="2:26" x14ac:dyDescent="0.3">
      <c r="B478" s="73"/>
      <c r="Y478" s="75"/>
      <c r="Z478" s="75"/>
    </row>
    <row r="479" spans="2:26" x14ac:dyDescent="0.3">
      <c r="B479" s="73"/>
      <c r="Y479" s="75"/>
      <c r="Z479" s="75"/>
    </row>
    <row r="480" spans="2:26" x14ac:dyDescent="0.3">
      <c r="B480" s="73"/>
      <c r="Y480" s="75"/>
      <c r="Z480" s="75"/>
    </row>
    <row r="481" spans="2:26" x14ac:dyDescent="0.3">
      <c r="B481" s="73"/>
      <c r="Y481" s="75"/>
      <c r="Z481" s="75"/>
    </row>
    <row r="482" spans="2:26" x14ac:dyDescent="0.3">
      <c r="B482" s="73"/>
      <c r="Y482" s="75"/>
      <c r="Z482" s="75"/>
    </row>
    <row r="483" spans="2:26" x14ac:dyDescent="0.3">
      <c r="B483" s="73"/>
      <c r="Y483" s="75"/>
      <c r="Z483" s="75"/>
    </row>
    <row r="484" spans="2:26" x14ac:dyDescent="0.3">
      <c r="B484" s="73"/>
      <c r="Y484" s="75"/>
      <c r="Z484" s="75"/>
    </row>
    <row r="485" spans="2:26" x14ac:dyDescent="0.3">
      <c r="B485" s="73"/>
      <c r="Y485" s="75"/>
      <c r="Z485" s="75"/>
    </row>
    <row r="486" spans="2:26" x14ac:dyDescent="0.3">
      <c r="B486" s="73"/>
      <c r="Y486" s="75"/>
      <c r="Z486" s="75"/>
    </row>
    <row r="487" spans="2:26" x14ac:dyDescent="0.3">
      <c r="B487" s="73"/>
      <c r="Y487" s="75"/>
      <c r="Z487" s="75"/>
    </row>
    <row r="488" spans="2:26" x14ac:dyDescent="0.3">
      <c r="B488" s="73"/>
      <c r="Y488" s="75"/>
      <c r="Z488" s="75"/>
    </row>
    <row r="489" spans="2:26" x14ac:dyDescent="0.3">
      <c r="B489" s="73"/>
      <c r="Y489" s="75"/>
      <c r="Z489" s="75"/>
    </row>
    <row r="490" spans="2:26" x14ac:dyDescent="0.3">
      <c r="B490" s="73"/>
      <c r="Y490" s="75"/>
      <c r="Z490" s="75"/>
    </row>
    <row r="491" spans="2:26" x14ac:dyDescent="0.3">
      <c r="B491" s="73"/>
      <c r="Y491" s="75"/>
      <c r="Z491" s="75"/>
    </row>
    <row r="492" spans="2:26" x14ac:dyDescent="0.3">
      <c r="B492" s="73"/>
      <c r="Y492" s="75"/>
      <c r="Z492" s="75"/>
    </row>
    <row r="493" spans="2:26" x14ac:dyDescent="0.3">
      <c r="B493" s="73"/>
      <c r="Y493" s="75"/>
      <c r="Z493" s="75"/>
    </row>
    <row r="494" spans="2:26" x14ac:dyDescent="0.3">
      <c r="B494" s="73"/>
      <c r="Y494" s="75"/>
      <c r="Z494" s="75"/>
    </row>
    <row r="495" spans="2:26" x14ac:dyDescent="0.3">
      <c r="B495" s="73"/>
      <c r="Y495" s="75"/>
      <c r="Z495" s="75"/>
    </row>
    <row r="496" spans="2:26" x14ac:dyDescent="0.3">
      <c r="B496" s="73"/>
      <c r="Y496" s="75"/>
      <c r="Z496" s="75"/>
    </row>
    <row r="497" spans="2:26" x14ac:dyDescent="0.3">
      <c r="B497" s="73"/>
      <c r="Y497" s="75"/>
      <c r="Z497" s="75"/>
    </row>
    <row r="498" spans="2:26" x14ac:dyDescent="0.3">
      <c r="B498" s="73"/>
      <c r="Y498" s="75"/>
      <c r="Z498" s="75"/>
    </row>
    <row r="499" spans="2:26" x14ac:dyDescent="0.3">
      <c r="B499" s="73"/>
      <c r="Y499" s="75"/>
      <c r="Z499" s="75"/>
    </row>
    <row r="500" spans="2:26" x14ac:dyDescent="0.3">
      <c r="B500" s="73"/>
      <c r="Y500" s="75"/>
      <c r="Z500" s="75"/>
    </row>
    <row r="501" spans="2:26" x14ac:dyDescent="0.3">
      <c r="B501" s="73"/>
      <c r="Y501" s="75"/>
      <c r="Z501" s="75"/>
    </row>
    <row r="502" spans="2:26" x14ac:dyDescent="0.3">
      <c r="B502" s="73"/>
      <c r="Y502" s="75"/>
      <c r="Z502" s="75"/>
    </row>
    <row r="503" spans="2:26" x14ac:dyDescent="0.3">
      <c r="B503" s="73"/>
      <c r="Y503" s="75"/>
      <c r="Z503" s="75"/>
    </row>
    <row r="504" spans="2:26" x14ac:dyDescent="0.3">
      <c r="B504" s="73"/>
      <c r="Y504" s="75"/>
      <c r="Z504" s="75"/>
    </row>
    <row r="505" spans="2:26" x14ac:dyDescent="0.3">
      <c r="B505" s="73"/>
      <c r="Y505" s="75"/>
      <c r="Z505" s="75"/>
    </row>
    <row r="506" spans="2:26" x14ac:dyDescent="0.3">
      <c r="B506" s="73"/>
      <c r="Y506" s="75"/>
      <c r="Z506" s="75"/>
    </row>
    <row r="507" spans="2:26" x14ac:dyDescent="0.3">
      <c r="B507" s="73"/>
      <c r="Y507" s="75"/>
      <c r="Z507" s="75"/>
    </row>
    <row r="508" spans="2:26" x14ac:dyDescent="0.3">
      <c r="B508" s="73"/>
      <c r="Y508" s="75"/>
      <c r="Z508" s="75"/>
    </row>
    <row r="509" spans="2:26" x14ac:dyDescent="0.3">
      <c r="B509" s="73"/>
      <c r="Y509" s="75"/>
      <c r="Z509" s="75"/>
    </row>
    <row r="510" spans="2:26" x14ac:dyDescent="0.3">
      <c r="B510" s="73"/>
      <c r="Y510" s="75"/>
      <c r="Z510" s="75"/>
    </row>
    <row r="511" spans="2:26" x14ac:dyDescent="0.3">
      <c r="B511" s="73"/>
      <c r="Y511" s="75"/>
      <c r="Z511" s="75"/>
    </row>
    <row r="512" spans="2:26" x14ac:dyDescent="0.3">
      <c r="B512" s="73"/>
      <c r="Y512" s="75"/>
      <c r="Z512" s="75"/>
    </row>
    <row r="513" spans="2:26" x14ac:dyDescent="0.3">
      <c r="B513" s="73"/>
      <c r="Y513" s="75"/>
      <c r="Z513" s="75"/>
    </row>
    <row r="514" spans="2:26" x14ac:dyDescent="0.3">
      <c r="B514" s="73"/>
      <c r="Y514" s="75"/>
      <c r="Z514" s="75"/>
    </row>
    <row r="515" spans="2:26" x14ac:dyDescent="0.3">
      <c r="B515" s="73"/>
      <c r="Y515" s="75"/>
      <c r="Z515" s="75"/>
    </row>
    <row r="516" spans="2:26" x14ac:dyDescent="0.3">
      <c r="B516" s="73"/>
      <c r="Y516" s="75"/>
      <c r="Z516" s="75"/>
    </row>
    <row r="517" spans="2:26" x14ac:dyDescent="0.3">
      <c r="B517" s="73"/>
      <c r="Y517" s="75"/>
      <c r="Z517" s="75"/>
    </row>
    <row r="518" spans="2:26" x14ac:dyDescent="0.3">
      <c r="B518" s="73"/>
      <c r="Y518" s="75"/>
      <c r="Z518" s="75"/>
    </row>
    <row r="519" spans="2:26" x14ac:dyDescent="0.3">
      <c r="B519" s="73"/>
      <c r="Y519" s="75"/>
      <c r="Z519" s="75"/>
    </row>
    <row r="520" spans="2:26" x14ac:dyDescent="0.3">
      <c r="B520" s="73"/>
      <c r="Y520" s="75"/>
      <c r="Z520" s="75"/>
    </row>
    <row r="521" spans="2:26" x14ac:dyDescent="0.3">
      <c r="B521" s="73"/>
      <c r="Y521" s="75"/>
      <c r="Z521" s="75"/>
    </row>
    <row r="522" spans="2:26" x14ac:dyDescent="0.3">
      <c r="B522" s="73"/>
      <c r="Y522" s="75"/>
      <c r="Z522" s="75"/>
    </row>
    <row r="523" spans="2:26" x14ac:dyDescent="0.3">
      <c r="B523" s="73"/>
      <c r="Y523" s="75"/>
      <c r="Z523" s="75"/>
    </row>
    <row r="524" spans="2:26" x14ac:dyDescent="0.3">
      <c r="B524" s="73"/>
      <c r="Y524" s="75"/>
      <c r="Z524" s="75"/>
    </row>
    <row r="525" spans="2:26" x14ac:dyDescent="0.3">
      <c r="B525" s="73"/>
      <c r="Y525" s="75"/>
      <c r="Z525" s="75"/>
    </row>
    <row r="526" spans="2:26" x14ac:dyDescent="0.3">
      <c r="B526" s="73"/>
      <c r="Y526" s="75"/>
      <c r="Z526" s="75"/>
    </row>
    <row r="527" spans="2:26" x14ac:dyDescent="0.3">
      <c r="B527" s="73"/>
      <c r="Y527" s="75"/>
      <c r="Z527" s="75"/>
    </row>
    <row r="528" spans="2:26" x14ac:dyDescent="0.3">
      <c r="B528" s="73"/>
      <c r="Y528" s="75"/>
      <c r="Z528" s="75"/>
    </row>
    <row r="529" spans="2:26" x14ac:dyDescent="0.3">
      <c r="B529" s="73"/>
      <c r="Y529" s="75"/>
      <c r="Z529" s="75"/>
    </row>
    <row r="530" spans="2:26" x14ac:dyDescent="0.3">
      <c r="B530" s="73"/>
      <c r="Y530" s="75"/>
      <c r="Z530" s="75"/>
    </row>
    <row r="531" spans="2:26" x14ac:dyDescent="0.3">
      <c r="B531" s="73"/>
      <c r="Y531" s="75"/>
      <c r="Z531" s="75"/>
    </row>
    <row r="532" spans="2:26" x14ac:dyDescent="0.3">
      <c r="B532" s="73"/>
      <c r="Y532" s="75"/>
      <c r="Z532" s="75"/>
    </row>
    <row r="533" spans="2:26" x14ac:dyDescent="0.3">
      <c r="B533" s="73"/>
      <c r="Y533" s="75"/>
      <c r="Z533" s="75"/>
    </row>
    <row r="534" spans="2:26" x14ac:dyDescent="0.3">
      <c r="B534" s="73"/>
      <c r="Y534" s="75"/>
      <c r="Z534" s="75"/>
    </row>
    <row r="535" spans="2:26" x14ac:dyDescent="0.3">
      <c r="B535" s="73"/>
      <c r="Y535" s="75"/>
      <c r="Z535" s="75"/>
    </row>
    <row r="536" spans="2:26" x14ac:dyDescent="0.3">
      <c r="B536" s="73"/>
      <c r="Y536" s="75"/>
      <c r="Z536" s="75"/>
    </row>
    <row r="537" spans="2:26" x14ac:dyDescent="0.3">
      <c r="B537" s="73"/>
      <c r="Y537" s="75"/>
      <c r="Z537" s="75"/>
    </row>
    <row r="538" spans="2:26" x14ac:dyDescent="0.3">
      <c r="B538" s="73"/>
      <c r="Y538" s="75"/>
      <c r="Z538" s="75"/>
    </row>
    <row r="539" spans="2:26" x14ac:dyDescent="0.3">
      <c r="B539" s="73"/>
      <c r="Y539" s="75"/>
      <c r="Z539" s="75"/>
    </row>
    <row r="540" spans="2:26" x14ac:dyDescent="0.3">
      <c r="B540" s="73"/>
      <c r="Y540" s="75"/>
      <c r="Z540" s="75"/>
    </row>
    <row r="541" spans="2:26" x14ac:dyDescent="0.3">
      <c r="B541" s="73"/>
      <c r="Y541" s="75"/>
      <c r="Z541" s="75"/>
    </row>
    <row r="542" spans="2:26" x14ac:dyDescent="0.3">
      <c r="B542" s="73"/>
      <c r="Y542" s="75"/>
      <c r="Z542" s="75"/>
    </row>
    <row r="543" spans="2:26" x14ac:dyDescent="0.3">
      <c r="B543" s="73"/>
      <c r="Y543" s="75"/>
      <c r="Z543" s="75"/>
    </row>
    <row r="544" spans="2:26" x14ac:dyDescent="0.3">
      <c r="B544" s="73"/>
      <c r="Y544" s="75"/>
      <c r="Z544" s="75"/>
    </row>
    <row r="545" spans="2:26" x14ac:dyDescent="0.3">
      <c r="B545" s="73"/>
      <c r="Y545" s="75"/>
      <c r="Z545" s="75"/>
    </row>
    <row r="546" spans="2:26" x14ac:dyDescent="0.3">
      <c r="B546" s="73"/>
      <c r="Y546" s="75"/>
      <c r="Z546" s="75"/>
    </row>
    <row r="547" spans="2:26" x14ac:dyDescent="0.3">
      <c r="B547" s="73"/>
      <c r="Y547" s="75"/>
      <c r="Z547" s="75"/>
    </row>
    <row r="548" spans="2:26" x14ac:dyDescent="0.3">
      <c r="B548" s="73"/>
      <c r="Y548" s="75"/>
      <c r="Z548" s="75"/>
    </row>
    <row r="549" spans="2:26" x14ac:dyDescent="0.3">
      <c r="B549" s="73"/>
      <c r="Y549" s="75"/>
      <c r="Z549" s="75"/>
    </row>
    <row r="550" spans="2:26" x14ac:dyDescent="0.3">
      <c r="B550" s="73"/>
      <c r="Y550" s="75"/>
      <c r="Z550" s="75"/>
    </row>
    <row r="551" spans="2:26" x14ac:dyDescent="0.3">
      <c r="B551" s="73"/>
      <c r="Y551" s="75"/>
      <c r="Z551" s="75"/>
    </row>
    <row r="552" spans="2:26" x14ac:dyDescent="0.3">
      <c r="B552" s="73"/>
      <c r="Y552" s="75"/>
      <c r="Z552" s="75"/>
    </row>
    <row r="553" spans="2:26" x14ac:dyDescent="0.3">
      <c r="B553" s="73"/>
      <c r="Y553" s="75"/>
      <c r="Z553" s="75"/>
    </row>
    <row r="554" spans="2:26" x14ac:dyDescent="0.3">
      <c r="B554" s="73"/>
      <c r="Y554" s="75"/>
      <c r="Z554" s="75"/>
    </row>
    <row r="555" spans="2:26" x14ac:dyDescent="0.3">
      <c r="B555" s="73"/>
      <c r="Y555" s="75"/>
      <c r="Z555" s="75"/>
    </row>
    <row r="556" spans="2:26" x14ac:dyDescent="0.3">
      <c r="B556" s="73"/>
      <c r="Y556" s="75"/>
      <c r="Z556" s="75"/>
    </row>
    <row r="557" spans="2:26" x14ac:dyDescent="0.3">
      <c r="B557" s="73"/>
      <c r="Y557" s="75"/>
      <c r="Z557" s="75"/>
    </row>
    <row r="558" spans="2:26" x14ac:dyDescent="0.3">
      <c r="B558" s="73"/>
      <c r="Y558" s="75"/>
      <c r="Z558" s="75"/>
    </row>
    <row r="559" spans="2:26" x14ac:dyDescent="0.3">
      <c r="B559" s="73"/>
      <c r="Y559" s="75"/>
      <c r="Z559" s="75"/>
    </row>
    <row r="560" spans="2:26" x14ac:dyDescent="0.3">
      <c r="B560" s="73"/>
      <c r="Y560" s="75"/>
      <c r="Z560" s="75"/>
    </row>
    <row r="561" spans="2:26" x14ac:dyDescent="0.3">
      <c r="B561" s="73"/>
      <c r="Y561" s="75"/>
      <c r="Z561" s="75"/>
    </row>
    <row r="562" spans="2:26" x14ac:dyDescent="0.3">
      <c r="B562" s="73"/>
      <c r="Y562" s="75"/>
      <c r="Z562" s="75"/>
    </row>
    <row r="563" spans="2:26" x14ac:dyDescent="0.3">
      <c r="B563" s="73"/>
      <c r="Y563" s="75"/>
      <c r="Z563" s="75"/>
    </row>
    <row r="564" spans="2:26" x14ac:dyDescent="0.3">
      <c r="B564" s="73"/>
      <c r="Y564" s="75"/>
      <c r="Z564" s="75"/>
    </row>
    <row r="565" spans="2:26" x14ac:dyDescent="0.3">
      <c r="B565" s="73"/>
      <c r="Y565" s="75"/>
      <c r="Z565" s="75"/>
    </row>
    <row r="566" spans="2:26" x14ac:dyDescent="0.3">
      <c r="B566" s="73"/>
      <c r="Y566" s="75"/>
      <c r="Z566" s="75"/>
    </row>
    <row r="567" spans="2:26" x14ac:dyDescent="0.3">
      <c r="B567" s="73"/>
      <c r="Y567" s="75"/>
      <c r="Z567" s="75"/>
    </row>
    <row r="568" spans="2:26" x14ac:dyDescent="0.3">
      <c r="B568" s="73"/>
      <c r="Y568" s="75"/>
      <c r="Z568" s="75"/>
    </row>
    <row r="569" spans="2:26" x14ac:dyDescent="0.3">
      <c r="B569" s="73"/>
      <c r="Y569" s="75"/>
      <c r="Z569" s="75"/>
    </row>
    <row r="570" spans="2:26" x14ac:dyDescent="0.3">
      <c r="B570" s="73"/>
      <c r="Y570" s="75"/>
      <c r="Z570" s="75"/>
    </row>
    <row r="571" spans="2:26" x14ac:dyDescent="0.3">
      <c r="B571" s="73"/>
      <c r="Y571" s="75"/>
      <c r="Z571" s="75"/>
    </row>
    <row r="572" spans="2:26" x14ac:dyDescent="0.3">
      <c r="B572" s="73"/>
      <c r="Y572" s="75"/>
      <c r="Z572" s="75"/>
    </row>
    <row r="573" spans="2:26" x14ac:dyDescent="0.3">
      <c r="B573" s="73"/>
      <c r="Y573" s="75"/>
      <c r="Z573" s="75"/>
    </row>
    <row r="574" spans="2:26" x14ac:dyDescent="0.3">
      <c r="B574" s="73"/>
      <c r="Y574" s="75"/>
      <c r="Z574" s="75"/>
    </row>
    <row r="575" spans="2:26" x14ac:dyDescent="0.3">
      <c r="B575" s="73"/>
      <c r="Y575" s="75"/>
      <c r="Z575" s="75"/>
    </row>
    <row r="576" spans="2:26" x14ac:dyDescent="0.3">
      <c r="B576" s="73"/>
      <c r="Y576" s="75"/>
      <c r="Z576" s="75"/>
    </row>
    <row r="577" spans="2:26" x14ac:dyDescent="0.3">
      <c r="B577" s="73"/>
      <c r="Y577" s="75"/>
      <c r="Z577" s="75"/>
    </row>
    <row r="578" spans="2:26" x14ac:dyDescent="0.3">
      <c r="B578" s="73"/>
      <c r="Y578" s="75"/>
      <c r="Z578" s="75"/>
    </row>
    <row r="579" spans="2:26" x14ac:dyDescent="0.3">
      <c r="B579" s="73"/>
      <c r="Y579" s="75"/>
      <c r="Z579" s="75"/>
    </row>
    <row r="580" spans="2:26" x14ac:dyDescent="0.3">
      <c r="B580" s="73"/>
      <c r="Y580" s="75"/>
      <c r="Z580" s="75"/>
    </row>
    <row r="581" spans="2:26" x14ac:dyDescent="0.3">
      <c r="B581" s="73"/>
      <c r="Y581" s="75"/>
      <c r="Z581" s="75"/>
    </row>
    <row r="582" spans="2:26" x14ac:dyDescent="0.3">
      <c r="B582" s="73"/>
      <c r="Y582" s="75"/>
      <c r="Z582" s="75"/>
    </row>
    <row r="583" spans="2:26" x14ac:dyDescent="0.3">
      <c r="B583" s="73"/>
      <c r="Y583" s="75"/>
      <c r="Z583" s="75"/>
    </row>
    <row r="584" spans="2:26" x14ac:dyDescent="0.3">
      <c r="B584" s="73"/>
      <c r="Y584" s="75"/>
      <c r="Z584" s="75"/>
    </row>
    <row r="585" spans="2:26" x14ac:dyDescent="0.3">
      <c r="B585" s="73"/>
      <c r="Y585" s="75"/>
      <c r="Z585" s="75"/>
    </row>
    <row r="586" spans="2:26" x14ac:dyDescent="0.3">
      <c r="B586" s="73"/>
      <c r="Y586" s="75"/>
      <c r="Z586" s="75"/>
    </row>
    <row r="587" spans="2:26" x14ac:dyDescent="0.3">
      <c r="B587" s="73"/>
      <c r="Y587" s="75"/>
      <c r="Z587" s="75"/>
    </row>
    <row r="588" spans="2:26" x14ac:dyDescent="0.3">
      <c r="B588" s="73"/>
      <c r="Y588" s="75"/>
      <c r="Z588" s="75"/>
    </row>
    <row r="589" spans="2:26" x14ac:dyDescent="0.3">
      <c r="B589" s="73"/>
      <c r="Y589" s="75"/>
      <c r="Z589" s="75"/>
    </row>
    <row r="590" spans="2:26" x14ac:dyDescent="0.3">
      <c r="B590" s="73"/>
      <c r="Y590" s="75"/>
      <c r="Z590" s="75"/>
    </row>
    <row r="591" spans="2:26" x14ac:dyDescent="0.3">
      <c r="B591" s="73"/>
      <c r="Y591" s="75"/>
      <c r="Z591" s="75"/>
    </row>
    <row r="592" spans="2:26" x14ac:dyDescent="0.3">
      <c r="B592" s="73"/>
      <c r="Y592" s="75"/>
      <c r="Z592" s="75"/>
    </row>
    <row r="593" spans="2:26" x14ac:dyDescent="0.3">
      <c r="B593" s="73"/>
      <c r="Y593" s="75"/>
      <c r="Z593" s="75"/>
    </row>
    <row r="594" spans="2:26" x14ac:dyDescent="0.3">
      <c r="B594" s="73"/>
      <c r="Y594" s="75"/>
      <c r="Z594" s="75"/>
    </row>
    <row r="595" spans="2:26" x14ac:dyDescent="0.3">
      <c r="B595" s="73"/>
      <c r="Y595" s="75"/>
      <c r="Z595" s="75"/>
    </row>
    <row r="596" spans="2:26" x14ac:dyDescent="0.3">
      <c r="B596" s="73"/>
      <c r="Y596" s="75"/>
      <c r="Z596" s="75"/>
    </row>
    <row r="597" spans="2:26" x14ac:dyDescent="0.3">
      <c r="B597" s="73"/>
      <c r="Y597" s="75"/>
      <c r="Z597" s="75"/>
    </row>
    <row r="598" spans="2:26" x14ac:dyDescent="0.3">
      <c r="B598" s="73"/>
      <c r="Y598" s="75"/>
      <c r="Z598" s="75"/>
    </row>
    <row r="599" spans="2:26" x14ac:dyDescent="0.3">
      <c r="B599" s="73"/>
      <c r="Y599" s="75"/>
      <c r="Z599" s="75"/>
    </row>
    <row r="600" spans="2:26" x14ac:dyDescent="0.3">
      <c r="B600" s="73"/>
      <c r="Y600" s="75"/>
      <c r="Z600" s="75"/>
    </row>
    <row r="601" spans="2:26" x14ac:dyDescent="0.3">
      <c r="B601" s="73"/>
      <c r="Y601" s="75"/>
      <c r="Z601" s="75"/>
    </row>
    <row r="602" spans="2:26" x14ac:dyDescent="0.3">
      <c r="B602" s="73"/>
      <c r="Y602" s="75"/>
      <c r="Z602" s="75"/>
    </row>
    <row r="603" spans="2:26" x14ac:dyDescent="0.3">
      <c r="B603" s="73"/>
      <c r="Y603" s="75"/>
      <c r="Z603" s="75"/>
    </row>
    <row r="604" spans="2:26" x14ac:dyDescent="0.3">
      <c r="B604" s="73"/>
      <c r="Y604" s="75"/>
      <c r="Z604" s="75"/>
    </row>
    <row r="605" spans="2:26" x14ac:dyDescent="0.3">
      <c r="B605" s="73"/>
      <c r="Y605" s="75"/>
      <c r="Z605" s="75"/>
    </row>
    <row r="606" spans="2:26" x14ac:dyDescent="0.3">
      <c r="B606" s="73"/>
      <c r="Y606" s="75"/>
      <c r="Z606" s="75"/>
    </row>
    <row r="607" spans="2:26" x14ac:dyDescent="0.3">
      <c r="B607" s="73"/>
      <c r="Y607" s="75"/>
      <c r="Z607" s="75"/>
    </row>
    <row r="608" spans="2:26" x14ac:dyDescent="0.3">
      <c r="B608" s="73"/>
      <c r="Y608" s="75"/>
      <c r="Z608" s="75"/>
    </row>
    <row r="609" spans="2:26" x14ac:dyDescent="0.3">
      <c r="B609" s="73"/>
      <c r="Y609" s="75"/>
      <c r="Z609" s="75"/>
    </row>
    <row r="610" spans="2:26" x14ac:dyDescent="0.3">
      <c r="B610" s="73"/>
      <c r="Y610" s="75"/>
      <c r="Z610" s="75"/>
    </row>
    <row r="611" spans="2:26" x14ac:dyDescent="0.3">
      <c r="B611" s="73"/>
      <c r="Y611" s="75"/>
      <c r="Z611" s="75"/>
    </row>
    <row r="612" spans="2:26" x14ac:dyDescent="0.3">
      <c r="B612" s="73"/>
      <c r="Y612" s="75"/>
      <c r="Z612" s="75"/>
    </row>
    <row r="613" spans="2:26" x14ac:dyDescent="0.3">
      <c r="B613" s="73"/>
      <c r="Y613" s="75"/>
      <c r="Z613" s="75"/>
    </row>
    <row r="614" spans="2:26" x14ac:dyDescent="0.3">
      <c r="B614" s="73"/>
      <c r="Y614" s="75"/>
      <c r="Z614" s="75"/>
    </row>
    <row r="615" spans="2:26" x14ac:dyDescent="0.3">
      <c r="B615" s="73"/>
      <c r="Y615" s="75"/>
      <c r="Z615" s="75"/>
    </row>
    <row r="616" spans="2:26" x14ac:dyDescent="0.3">
      <c r="B616" s="73"/>
      <c r="Y616" s="75"/>
      <c r="Z616" s="75"/>
    </row>
    <row r="617" spans="2:26" x14ac:dyDescent="0.3">
      <c r="B617" s="73"/>
      <c r="Y617" s="75"/>
      <c r="Z617" s="75"/>
    </row>
    <row r="618" spans="2:26" x14ac:dyDescent="0.3">
      <c r="B618" s="73"/>
      <c r="Y618" s="75"/>
      <c r="Z618" s="75"/>
    </row>
    <row r="619" spans="2:26" x14ac:dyDescent="0.3">
      <c r="B619" s="73"/>
      <c r="Y619" s="75"/>
      <c r="Z619" s="75"/>
    </row>
    <row r="620" spans="2:26" x14ac:dyDescent="0.3">
      <c r="B620" s="73"/>
      <c r="Y620" s="75"/>
      <c r="Z620" s="75"/>
    </row>
    <row r="621" spans="2:26" x14ac:dyDescent="0.3">
      <c r="B621" s="73"/>
      <c r="Y621" s="75"/>
      <c r="Z621" s="75"/>
    </row>
    <row r="622" spans="2:26" x14ac:dyDescent="0.3">
      <c r="B622" s="73"/>
      <c r="Y622" s="75"/>
      <c r="Z622" s="75"/>
    </row>
    <row r="623" spans="2:26" x14ac:dyDescent="0.3">
      <c r="B623" s="73"/>
      <c r="Y623" s="75"/>
      <c r="Z623" s="75"/>
    </row>
    <row r="624" spans="2:26" x14ac:dyDescent="0.3">
      <c r="B624" s="73"/>
      <c r="Y624" s="75"/>
      <c r="Z624" s="75"/>
    </row>
    <row r="625" spans="2:26" x14ac:dyDescent="0.3">
      <c r="B625" s="73"/>
      <c r="Y625" s="75"/>
      <c r="Z625" s="75"/>
    </row>
    <row r="626" spans="2:26" x14ac:dyDescent="0.3">
      <c r="B626" s="73"/>
      <c r="Y626" s="75"/>
      <c r="Z626" s="75"/>
    </row>
    <row r="627" spans="2:26" x14ac:dyDescent="0.3">
      <c r="B627" s="73"/>
      <c r="Y627" s="75"/>
      <c r="Z627" s="75"/>
    </row>
    <row r="628" spans="2:26" x14ac:dyDescent="0.3">
      <c r="B628" s="73"/>
      <c r="Y628" s="75"/>
      <c r="Z628" s="75"/>
    </row>
    <row r="629" spans="2:26" x14ac:dyDescent="0.3">
      <c r="B629" s="73"/>
      <c r="Y629" s="75"/>
      <c r="Z629" s="75"/>
    </row>
    <row r="630" spans="2:26" x14ac:dyDescent="0.3">
      <c r="B630" s="73"/>
      <c r="Y630" s="75"/>
      <c r="Z630" s="75"/>
    </row>
    <row r="631" spans="2:26" x14ac:dyDescent="0.3">
      <c r="B631" s="73"/>
      <c r="Y631" s="75"/>
      <c r="Z631" s="75"/>
    </row>
    <row r="632" spans="2:26" x14ac:dyDescent="0.3">
      <c r="B632" s="73"/>
      <c r="Y632" s="75"/>
      <c r="Z632" s="75"/>
    </row>
    <row r="633" spans="2:26" x14ac:dyDescent="0.3">
      <c r="B633" s="73"/>
      <c r="Y633" s="75"/>
      <c r="Z633" s="75"/>
    </row>
    <row r="634" spans="2:26" x14ac:dyDescent="0.3">
      <c r="B634" s="73"/>
      <c r="Y634" s="75"/>
      <c r="Z634" s="75"/>
    </row>
    <row r="635" spans="2:26" x14ac:dyDescent="0.3">
      <c r="B635" s="73"/>
      <c r="Y635" s="75"/>
      <c r="Z635" s="75"/>
    </row>
    <row r="636" spans="2:26" x14ac:dyDescent="0.3">
      <c r="B636" s="73"/>
      <c r="Y636" s="75"/>
      <c r="Z636" s="75"/>
    </row>
    <row r="637" spans="2:26" x14ac:dyDescent="0.3">
      <c r="B637" s="73"/>
      <c r="Y637" s="75"/>
      <c r="Z637" s="75"/>
    </row>
    <row r="638" spans="2:26" x14ac:dyDescent="0.3">
      <c r="B638" s="73"/>
      <c r="Y638" s="75"/>
      <c r="Z638" s="75"/>
    </row>
    <row r="639" spans="2:26" x14ac:dyDescent="0.3">
      <c r="B639" s="73"/>
      <c r="Y639" s="75"/>
      <c r="Z639" s="75"/>
    </row>
    <row r="640" spans="2:26" x14ac:dyDescent="0.3">
      <c r="B640" s="73"/>
      <c r="Y640" s="75"/>
      <c r="Z640" s="75"/>
    </row>
    <row r="641" spans="2:26" x14ac:dyDescent="0.3">
      <c r="B641" s="73"/>
      <c r="Y641" s="75"/>
      <c r="Z641" s="75"/>
    </row>
    <row r="642" spans="2:26" x14ac:dyDescent="0.3">
      <c r="B642" s="73"/>
      <c r="Y642" s="75"/>
      <c r="Z642" s="75"/>
    </row>
    <row r="643" spans="2:26" x14ac:dyDescent="0.3">
      <c r="B643" s="73"/>
      <c r="Y643" s="75"/>
      <c r="Z643" s="75"/>
    </row>
    <row r="644" spans="2:26" x14ac:dyDescent="0.3">
      <c r="B644" s="73"/>
      <c r="Y644" s="75"/>
      <c r="Z644" s="75"/>
    </row>
    <row r="645" spans="2:26" x14ac:dyDescent="0.3">
      <c r="B645" s="73"/>
      <c r="Y645" s="75"/>
      <c r="Z645" s="75"/>
    </row>
    <row r="646" spans="2:26" x14ac:dyDescent="0.3">
      <c r="B646" s="73"/>
      <c r="Y646" s="75"/>
      <c r="Z646" s="75"/>
    </row>
    <row r="647" spans="2:26" x14ac:dyDescent="0.3">
      <c r="B647" s="73"/>
      <c r="Y647" s="75"/>
      <c r="Z647" s="75"/>
    </row>
    <row r="648" spans="2:26" x14ac:dyDescent="0.3">
      <c r="B648" s="73"/>
      <c r="Y648" s="75"/>
      <c r="Z648" s="75"/>
    </row>
    <row r="649" spans="2:26" x14ac:dyDescent="0.3">
      <c r="B649" s="73"/>
      <c r="Y649" s="75"/>
      <c r="Z649" s="75"/>
    </row>
    <row r="650" spans="2:26" x14ac:dyDescent="0.3">
      <c r="B650" s="73"/>
      <c r="Y650" s="75"/>
      <c r="Z650" s="75"/>
    </row>
    <row r="651" spans="2:26" x14ac:dyDescent="0.3">
      <c r="B651" s="73"/>
      <c r="Y651" s="75"/>
      <c r="Z651" s="75"/>
    </row>
    <row r="652" spans="2:26" x14ac:dyDescent="0.3">
      <c r="B652" s="73"/>
      <c r="Y652" s="75"/>
      <c r="Z652" s="75"/>
    </row>
    <row r="653" spans="2:26" x14ac:dyDescent="0.3">
      <c r="B653" s="73"/>
      <c r="Y653" s="75"/>
      <c r="Z653" s="75"/>
    </row>
    <row r="654" spans="2:26" x14ac:dyDescent="0.3">
      <c r="B654" s="73"/>
      <c r="Y654" s="75"/>
      <c r="Z654" s="75"/>
    </row>
    <row r="655" spans="2:26" x14ac:dyDescent="0.3">
      <c r="B655" s="73"/>
      <c r="Y655" s="75"/>
      <c r="Z655" s="75"/>
    </row>
    <row r="656" spans="2:26" x14ac:dyDescent="0.3">
      <c r="B656" s="73"/>
      <c r="Y656" s="75"/>
      <c r="Z656" s="75"/>
    </row>
    <row r="657" spans="2:26" x14ac:dyDescent="0.3">
      <c r="B657" s="73"/>
      <c r="Y657" s="75"/>
      <c r="Z657" s="75"/>
    </row>
    <row r="658" spans="2:26" x14ac:dyDescent="0.3">
      <c r="B658" s="73"/>
      <c r="Y658" s="75"/>
      <c r="Z658" s="75"/>
    </row>
    <row r="659" spans="2:26" x14ac:dyDescent="0.3">
      <c r="B659" s="73"/>
      <c r="Y659" s="75"/>
      <c r="Z659" s="75"/>
    </row>
    <row r="660" spans="2:26" x14ac:dyDescent="0.3">
      <c r="B660" s="73"/>
      <c r="Y660" s="75"/>
      <c r="Z660" s="75"/>
    </row>
    <row r="661" spans="2:26" x14ac:dyDescent="0.3">
      <c r="B661" s="73"/>
      <c r="Y661" s="75"/>
      <c r="Z661" s="75"/>
    </row>
    <row r="662" spans="2:26" x14ac:dyDescent="0.3">
      <c r="B662" s="73"/>
      <c r="Y662" s="75"/>
      <c r="Z662" s="75"/>
    </row>
    <row r="663" spans="2:26" x14ac:dyDescent="0.3">
      <c r="B663" s="73"/>
      <c r="Y663" s="75"/>
      <c r="Z663" s="75"/>
    </row>
    <row r="664" spans="2:26" x14ac:dyDescent="0.3">
      <c r="B664" s="73"/>
      <c r="Y664" s="75"/>
      <c r="Z664" s="75"/>
    </row>
    <row r="665" spans="2:26" x14ac:dyDescent="0.3">
      <c r="B665" s="73"/>
      <c r="Y665" s="75"/>
      <c r="Z665" s="75"/>
    </row>
    <row r="666" spans="2:26" x14ac:dyDescent="0.3">
      <c r="B666" s="73"/>
      <c r="Y666" s="75"/>
      <c r="Z666" s="75"/>
    </row>
    <row r="667" spans="2:26" x14ac:dyDescent="0.3">
      <c r="B667" s="73"/>
      <c r="Y667" s="75"/>
      <c r="Z667" s="75"/>
    </row>
    <row r="668" spans="2:26" x14ac:dyDescent="0.3">
      <c r="B668" s="73"/>
      <c r="Y668" s="75"/>
      <c r="Z668" s="75"/>
    </row>
    <row r="669" spans="2:26" x14ac:dyDescent="0.3">
      <c r="B669" s="73"/>
      <c r="Y669" s="75"/>
      <c r="Z669" s="75"/>
    </row>
    <row r="670" spans="2:26" x14ac:dyDescent="0.3">
      <c r="B670" s="73"/>
      <c r="Y670" s="75"/>
      <c r="Z670" s="75"/>
    </row>
    <row r="671" spans="2:26" x14ac:dyDescent="0.3">
      <c r="B671" s="73"/>
      <c r="Y671" s="75"/>
      <c r="Z671" s="75"/>
    </row>
    <row r="672" spans="2:26" x14ac:dyDescent="0.3">
      <c r="B672" s="73"/>
      <c r="Y672" s="75"/>
      <c r="Z672" s="75"/>
    </row>
    <row r="673" spans="2:26" x14ac:dyDescent="0.3">
      <c r="B673" s="73"/>
      <c r="Y673" s="75"/>
      <c r="Z673" s="75"/>
    </row>
    <row r="674" spans="2:26" x14ac:dyDescent="0.3">
      <c r="B674" s="73"/>
      <c r="Y674" s="75"/>
      <c r="Z674" s="75"/>
    </row>
    <row r="675" spans="2:26" x14ac:dyDescent="0.3">
      <c r="B675" s="73"/>
      <c r="Y675" s="75"/>
      <c r="Z675" s="75"/>
    </row>
    <row r="676" spans="2:26" x14ac:dyDescent="0.3">
      <c r="B676" s="73"/>
      <c r="Y676" s="75"/>
      <c r="Z676" s="75"/>
    </row>
    <row r="677" spans="2:26" x14ac:dyDescent="0.3">
      <c r="B677" s="73"/>
      <c r="Y677" s="75"/>
      <c r="Z677" s="75"/>
    </row>
    <row r="678" spans="2:26" x14ac:dyDescent="0.3">
      <c r="B678" s="73"/>
      <c r="Y678" s="75"/>
      <c r="Z678" s="75"/>
    </row>
    <row r="679" spans="2:26" x14ac:dyDescent="0.3">
      <c r="B679" s="73"/>
      <c r="Y679" s="75"/>
      <c r="Z679" s="75"/>
    </row>
    <row r="680" spans="2:26" x14ac:dyDescent="0.3">
      <c r="B680" s="73"/>
      <c r="Y680" s="75"/>
      <c r="Z680" s="75"/>
    </row>
    <row r="681" spans="2:26" x14ac:dyDescent="0.3">
      <c r="B681" s="73"/>
      <c r="Y681" s="75"/>
      <c r="Z681" s="75"/>
    </row>
    <row r="682" spans="2:26" x14ac:dyDescent="0.3">
      <c r="B682" s="73"/>
      <c r="Y682" s="75"/>
      <c r="Z682" s="75"/>
    </row>
    <row r="683" spans="2:26" x14ac:dyDescent="0.3">
      <c r="B683" s="73"/>
      <c r="Y683" s="75"/>
      <c r="Z683" s="75"/>
    </row>
    <row r="684" spans="2:26" x14ac:dyDescent="0.3">
      <c r="B684" s="73"/>
      <c r="Y684" s="75"/>
      <c r="Z684" s="75"/>
    </row>
    <row r="685" spans="2:26" x14ac:dyDescent="0.3">
      <c r="B685" s="73"/>
      <c r="Y685" s="75"/>
      <c r="Z685" s="75"/>
    </row>
    <row r="686" spans="2:26" x14ac:dyDescent="0.3">
      <c r="B686" s="73"/>
      <c r="Y686" s="75"/>
      <c r="Z686" s="75"/>
    </row>
    <row r="687" spans="2:26" x14ac:dyDescent="0.3">
      <c r="B687" s="73"/>
      <c r="Y687" s="75"/>
      <c r="Z687" s="75"/>
    </row>
    <row r="688" spans="2:26" x14ac:dyDescent="0.3">
      <c r="B688" s="73"/>
      <c r="Y688" s="75"/>
      <c r="Z688" s="75"/>
    </row>
    <row r="689" spans="2:26" x14ac:dyDescent="0.3">
      <c r="B689" s="73"/>
      <c r="Y689" s="75"/>
      <c r="Z689" s="75"/>
    </row>
    <row r="690" spans="2:26" x14ac:dyDescent="0.3">
      <c r="B690" s="73"/>
      <c r="Y690" s="75"/>
      <c r="Z690" s="75"/>
    </row>
    <row r="691" spans="2:26" x14ac:dyDescent="0.3">
      <c r="B691" s="73"/>
      <c r="Y691" s="75"/>
      <c r="Z691" s="75"/>
    </row>
    <row r="692" spans="2:26" x14ac:dyDescent="0.3">
      <c r="B692" s="73"/>
      <c r="Y692" s="75"/>
      <c r="Z692" s="75"/>
    </row>
    <row r="693" spans="2:26" x14ac:dyDescent="0.3">
      <c r="B693" s="73"/>
      <c r="Y693" s="75"/>
      <c r="Z693" s="75"/>
    </row>
    <row r="694" spans="2:26" x14ac:dyDescent="0.3">
      <c r="B694" s="73"/>
      <c r="Y694" s="75"/>
      <c r="Z694" s="75"/>
    </row>
    <row r="695" spans="2:26" x14ac:dyDescent="0.3">
      <c r="B695" s="73"/>
      <c r="Y695" s="75"/>
      <c r="Z695" s="75"/>
    </row>
    <row r="696" spans="2:26" x14ac:dyDescent="0.3">
      <c r="B696" s="73"/>
      <c r="Y696" s="75"/>
      <c r="Z696" s="75"/>
    </row>
    <row r="697" spans="2:26" x14ac:dyDescent="0.3">
      <c r="B697" s="73"/>
      <c r="Y697" s="75"/>
      <c r="Z697" s="75"/>
    </row>
    <row r="698" spans="2:26" x14ac:dyDescent="0.3">
      <c r="B698" s="73"/>
      <c r="Y698" s="75"/>
      <c r="Z698" s="75"/>
    </row>
    <row r="699" spans="2:26" x14ac:dyDescent="0.3">
      <c r="B699" s="73"/>
      <c r="Y699" s="75"/>
      <c r="Z699" s="75"/>
    </row>
    <row r="700" spans="2:26" x14ac:dyDescent="0.3">
      <c r="B700" s="73"/>
      <c r="Y700" s="75"/>
      <c r="Z700" s="75"/>
    </row>
    <row r="701" spans="2:26" x14ac:dyDescent="0.3">
      <c r="B701" s="73"/>
      <c r="Y701" s="75"/>
      <c r="Z701" s="75"/>
    </row>
    <row r="702" spans="2:26" x14ac:dyDescent="0.3">
      <c r="B702" s="73"/>
      <c r="Y702" s="75"/>
      <c r="Z702" s="75"/>
    </row>
    <row r="703" spans="2:26" x14ac:dyDescent="0.3">
      <c r="B703" s="73"/>
      <c r="Y703" s="75"/>
      <c r="Z703" s="75"/>
    </row>
    <row r="704" spans="2:26" x14ac:dyDescent="0.3">
      <c r="B704" s="73"/>
      <c r="Y704" s="75"/>
      <c r="Z704" s="75"/>
    </row>
    <row r="705" spans="2:26" x14ac:dyDescent="0.3">
      <c r="B705" s="73"/>
      <c r="Y705" s="75"/>
      <c r="Z705" s="75"/>
    </row>
    <row r="706" spans="2:26" x14ac:dyDescent="0.3">
      <c r="B706" s="73"/>
      <c r="Y706" s="75"/>
      <c r="Z706" s="75"/>
    </row>
    <row r="707" spans="2:26" x14ac:dyDescent="0.3">
      <c r="B707" s="73"/>
    </row>
    <row r="708" spans="2:26" x14ac:dyDescent="0.3">
      <c r="B708" s="73"/>
    </row>
    <row r="709" spans="2:26" x14ac:dyDescent="0.3">
      <c r="B709" s="73"/>
    </row>
    <row r="710" spans="2:26" x14ac:dyDescent="0.3">
      <c r="B710" s="73"/>
    </row>
    <row r="711" spans="2:26" x14ac:dyDescent="0.3">
      <c r="B711" s="73"/>
    </row>
    <row r="712" spans="2:26" x14ac:dyDescent="0.3">
      <c r="B712" s="73"/>
    </row>
    <row r="713" spans="2:26" x14ac:dyDescent="0.3">
      <c r="B713" s="73"/>
    </row>
    <row r="714" spans="2:26" x14ac:dyDescent="0.3">
      <c r="B714" s="73"/>
    </row>
    <row r="715" spans="2:26" x14ac:dyDescent="0.3">
      <c r="B715" s="73"/>
    </row>
    <row r="716" spans="2:26" x14ac:dyDescent="0.3">
      <c r="B716" s="73"/>
    </row>
    <row r="717" spans="2:26" x14ac:dyDescent="0.3">
      <c r="B717" s="73"/>
    </row>
    <row r="718" spans="2:26" x14ac:dyDescent="0.3">
      <c r="B718" s="73"/>
    </row>
    <row r="719" spans="2:26" x14ac:dyDescent="0.3">
      <c r="B719" s="73"/>
    </row>
    <row r="720" spans="2:26" x14ac:dyDescent="0.3">
      <c r="B720" s="73"/>
    </row>
    <row r="721" spans="2:2" x14ac:dyDescent="0.3">
      <c r="B721" s="73"/>
    </row>
    <row r="722" spans="2:2" x14ac:dyDescent="0.3">
      <c r="B722" s="73"/>
    </row>
    <row r="723" spans="2:2" x14ac:dyDescent="0.3">
      <c r="B723" s="73"/>
    </row>
    <row r="724" spans="2:2" x14ac:dyDescent="0.3">
      <c r="B724" s="73"/>
    </row>
    <row r="725" spans="2:2" x14ac:dyDescent="0.3">
      <c r="B725" s="73"/>
    </row>
    <row r="726" spans="2:2" x14ac:dyDescent="0.3">
      <c r="B726" s="73"/>
    </row>
    <row r="727" spans="2:2" x14ac:dyDescent="0.3">
      <c r="B727" s="73"/>
    </row>
    <row r="728" spans="2:2" x14ac:dyDescent="0.3">
      <c r="B728" s="73"/>
    </row>
    <row r="729" spans="2:2" x14ac:dyDescent="0.3">
      <c r="B729" s="73"/>
    </row>
    <row r="730" spans="2:2" x14ac:dyDescent="0.3">
      <c r="B730" s="73"/>
    </row>
    <row r="731" spans="2:2" x14ac:dyDescent="0.3">
      <c r="B731" s="73"/>
    </row>
    <row r="732" spans="2:2" x14ac:dyDescent="0.3">
      <c r="B732" s="73"/>
    </row>
    <row r="733" spans="2:2" x14ac:dyDescent="0.3">
      <c r="B733" s="73"/>
    </row>
    <row r="734" spans="2:2" x14ac:dyDescent="0.3">
      <c r="B734" s="73"/>
    </row>
    <row r="735" spans="2:2" x14ac:dyDescent="0.3">
      <c r="B735" s="73"/>
    </row>
    <row r="736" spans="2:2" x14ac:dyDescent="0.3">
      <c r="B736" s="73"/>
    </row>
    <row r="737" spans="2:2" x14ac:dyDescent="0.3">
      <c r="B737" s="73"/>
    </row>
    <row r="738" spans="2:2" x14ac:dyDescent="0.3">
      <c r="B738" s="73"/>
    </row>
    <row r="739" spans="2:2" x14ac:dyDescent="0.3">
      <c r="B739" s="73"/>
    </row>
    <row r="740" spans="2:2" x14ac:dyDescent="0.3">
      <c r="B740" s="73"/>
    </row>
    <row r="741" spans="2:2" x14ac:dyDescent="0.3">
      <c r="B741" s="73"/>
    </row>
    <row r="742" spans="2:2" x14ac:dyDescent="0.3">
      <c r="B742" s="73"/>
    </row>
    <row r="743" spans="2:2" x14ac:dyDescent="0.3">
      <c r="B743" s="73"/>
    </row>
    <row r="744" spans="2:2" x14ac:dyDescent="0.3">
      <c r="B744" s="73"/>
    </row>
    <row r="745" spans="2:2" x14ac:dyDescent="0.3">
      <c r="B745" s="73"/>
    </row>
    <row r="746" spans="2:2" x14ac:dyDescent="0.3">
      <c r="B746" s="73"/>
    </row>
    <row r="747" spans="2:2" x14ac:dyDescent="0.3">
      <c r="B747" s="73"/>
    </row>
    <row r="748" spans="2:2" x14ac:dyDescent="0.3">
      <c r="B748" s="73"/>
    </row>
    <row r="749" spans="2:2" x14ac:dyDescent="0.3">
      <c r="B749" s="73"/>
    </row>
    <row r="750" spans="2:2" x14ac:dyDescent="0.3">
      <c r="B750" s="73"/>
    </row>
    <row r="751" spans="2:2" x14ac:dyDescent="0.3">
      <c r="B751" s="73"/>
    </row>
    <row r="752" spans="2:2" x14ac:dyDescent="0.3">
      <c r="B752" s="73"/>
    </row>
    <row r="753" spans="2:2" x14ac:dyDescent="0.3">
      <c r="B753" s="73"/>
    </row>
    <row r="754" spans="2:2" x14ac:dyDescent="0.3">
      <c r="B754" s="73"/>
    </row>
    <row r="755" spans="2:2" x14ac:dyDescent="0.3">
      <c r="B755" s="73"/>
    </row>
    <row r="756" spans="2:2" x14ac:dyDescent="0.3">
      <c r="B756" s="73"/>
    </row>
    <row r="757" spans="2:2" x14ac:dyDescent="0.3">
      <c r="B757" s="73"/>
    </row>
    <row r="758" spans="2:2" x14ac:dyDescent="0.3">
      <c r="B758" s="73"/>
    </row>
    <row r="759" spans="2:2" x14ac:dyDescent="0.3">
      <c r="B759" s="73"/>
    </row>
    <row r="760" spans="2:2" x14ac:dyDescent="0.3">
      <c r="B760" s="73"/>
    </row>
    <row r="761" spans="2:2" x14ac:dyDescent="0.3">
      <c r="B761" s="73"/>
    </row>
    <row r="762" spans="2:2" x14ac:dyDescent="0.3">
      <c r="B762" s="73"/>
    </row>
    <row r="763" spans="2:2" x14ac:dyDescent="0.3">
      <c r="B763" s="73"/>
    </row>
    <row r="764" spans="2:2" x14ac:dyDescent="0.3">
      <c r="B764" s="73"/>
    </row>
    <row r="765" spans="2:2" x14ac:dyDescent="0.3">
      <c r="B765" s="73"/>
    </row>
    <row r="766" spans="2:2" x14ac:dyDescent="0.3">
      <c r="B766" s="73"/>
    </row>
    <row r="767" spans="2:2" x14ac:dyDescent="0.3">
      <c r="B767" s="73"/>
    </row>
    <row r="768" spans="2:2" x14ac:dyDescent="0.3">
      <c r="B768" s="73"/>
    </row>
    <row r="769" spans="2:2" x14ac:dyDescent="0.3">
      <c r="B769" s="73"/>
    </row>
    <row r="770" spans="2:2" x14ac:dyDescent="0.3">
      <c r="B770" s="73"/>
    </row>
    <row r="771" spans="2:2" x14ac:dyDescent="0.3">
      <c r="B771" s="73"/>
    </row>
    <row r="772" spans="2:2" x14ac:dyDescent="0.3">
      <c r="B772" s="73"/>
    </row>
    <row r="773" spans="2:2" x14ac:dyDescent="0.3">
      <c r="B773" s="73"/>
    </row>
    <row r="774" spans="2:2" x14ac:dyDescent="0.3">
      <c r="B774" s="73"/>
    </row>
    <row r="775" spans="2:2" x14ac:dyDescent="0.3">
      <c r="B775" s="73"/>
    </row>
    <row r="776" spans="2:2" x14ac:dyDescent="0.3">
      <c r="B776" s="73"/>
    </row>
    <row r="777" spans="2:2" x14ac:dyDescent="0.3">
      <c r="B777" s="73"/>
    </row>
    <row r="778" spans="2:2" x14ac:dyDescent="0.3">
      <c r="B778" s="73"/>
    </row>
    <row r="779" spans="2:2" x14ac:dyDescent="0.3">
      <c r="B779" s="73"/>
    </row>
    <row r="780" spans="2:2" x14ac:dyDescent="0.3">
      <c r="B780" s="73"/>
    </row>
    <row r="781" spans="2:2" x14ac:dyDescent="0.3">
      <c r="B781" s="73"/>
    </row>
    <row r="782" spans="2:2" x14ac:dyDescent="0.3">
      <c r="B782" s="73"/>
    </row>
    <row r="783" spans="2:2" x14ac:dyDescent="0.3">
      <c r="B783" s="73"/>
    </row>
    <row r="784" spans="2:2" x14ac:dyDescent="0.3">
      <c r="B784" s="73"/>
    </row>
    <row r="785" spans="2:2" x14ac:dyDescent="0.3">
      <c r="B785" s="73"/>
    </row>
    <row r="786" spans="2:2" x14ac:dyDescent="0.3">
      <c r="B786" s="73"/>
    </row>
    <row r="787" spans="2:2" x14ac:dyDescent="0.3">
      <c r="B787" s="73"/>
    </row>
    <row r="788" spans="2:2" x14ac:dyDescent="0.3">
      <c r="B788" s="73"/>
    </row>
    <row r="789" spans="2:2" x14ac:dyDescent="0.3">
      <c r="B789" s="73"/>
    </row>
    <row r="790" spans="2:2" x14ac:dyDescent="0.3">
      <c r="B790" s="73"/>
    </row>
    <row r="791" spans="2:2" x14ac:dyDescent="0.3">
      <c r="B791" s="73"/>
    </row>
    <row r="792" spans="2:2" x14ac:dyDescent="0.3">
      <c r="B792" s="73"/>
    </row>
    <row r="793" spans="2:2" x14ac:dyDescent="0.3">
      <c r="B793" s="73"/>
    </row>
    <row r="794" spans="2:2" x14ac:dyDescent="0.3">
      <c r="B794" s="73"/>
    </row>
    <row r="795" spans="2:2" x14ac:dyDescent="0.3">
      <c r="B795" s="73"/>
    </row>
    <row r="796" spans="2:2" x14ac:dyDescent="0.3">
      <c r="B796" s="73"/>
    </row>
    <row r="797" spans="2:2" x14ac:dyDescent="0.3">
      <c r="B797" s="73"/>
    </row>
    <row r="798" spans="2:2" x14ac:dyDescent="0.3">
      <c r="B798" s="73"/>
    </row>
    <row r="799" spans="2:2" x14ac:dyDescent="0.3">
      <c r="B799" s="73"/>
    </row>
    <row r="800" spans="2:2" x14ac:dyDescent="0.3">
      <c r="B800" s="73"/>
    </row>
    <row r="801" spans="2:2" x14ac:dyDescent="0.3">
      <c r="B801" s="73"/>
    </row>
    <row r="802" spans="2:2" x14ac:dyDescent="0.3">
      <c r="B802" s="73"/>
    </row>
    <row r="803" spans="2:2" x14ac:dyDescent="0.3">
      <c r="B803" s="73"/>
    </row>
    <row r="804" spans="2:2" x14ac:dyDescent="0.3">
      <c r="B804" s="73"/>
    </row>
    <row r="805" spans="2:2" x14ac:dyDescent="0.3">
      <c r="B805" s="73"/>
    </row>
    <row r="806" spans="2:2" x14ac:dyDescent="0.3">
      <c r="B806" s="73"/>
    </row>
    <row r="807" spans="2:2" x14ac:dyDescent="0.3">
      <c r="B807" s="73"/>
    </row>
    <row r="808" spans="2:2" x14ac:dyDescent="0.3">
      <c r="B808" s="73"/>
    </row>
    <row r="809" spans="2:2" x14ac:dyDescent="0.3">
      <c r="B809" s="73"/>
    </row>
    <row r="810" spans="2:2" x14ac:dyDescent="0.3">
      <c r="B810" s="73"/>
    </row>
    <row r="811" spans="2:2" x14ac:dyDescent="0.3">
      <c r="B811" s="73"/>
    </row>
    <row r="812" spans="2:2" x14ac:dyDescent="0.3">
      <c r="B812" s="73"/>
    </row>
    <row r="813" spans="2:2" x14ac:dyDescent="0.3">
      <c r="B813" s="73"/>
    </row>
    <row r="814" spans="2:2" x14ac:dyDescent="0.3">
      <c r="B814" s="73"/>
    </row>
    <row r="815" spans="2:2" x14ac:dyDescent="0.3">
      <c r="B815" s="73"/>
    </row>
    <row r="816" spans="2:2" x14ac:dyDescent="0.3">
      <c r="B816" s="73"/>
    </row>
    <row r="817" spans="2:2" x14ac:dyDescent="0.3">
      <c r="B817" s="73"/>
    </row>
    <row r="818" spans="2:2" x14ac:dyDescent="0.3">
      <c r="B818" s="73"/>
    </row>
    <row r="819" spans="2:2" x14ac:dyDescent="0.3">
      <c r="B819" s="73"/>
    </row>
    <row r="820" spans="2:2" x14ac:dyDescent="0.3">
      <c r="B820" s="73"/>
    </row>
    <row r="821" spans="2:2" x14ac:dyDescent="0.3">
      <c r="B821" s="73"/>
    </row>
    <row r="822" spans="2:2" x14ac:dyDescent="0.3">
      <c r="B822" s="73"/>
    </row>
    <row r="823" spans="2:2" x14ac:dyDescent="0.3">
      <c r="B823" s="73"/>
    </row>
    <row r="824" spans="2:2" x14ac:dyDescent="0.3">
      <c r="B824" s="73"/>
    </row>
    <row r="825" spans="2:2" x14ac:dyDescent="0.3">
      <c r="B825" s="73"/>
    </row>
    <row r="826" spans="2:2" x14ac:dyDescent="0.3">
      <c r="B826" s="73"/>
    </row>
    <row r="827" spans="2:2" x14ac:dyDescent="0.3">
      <c r="B827" s="73"/>
    </row>
    <row r="828" spans="2:2" x14ac:dyDescent="0.3">
      <c r="B828" s="73"/>
    </row>
    <row r="829" spans="2:2" x14ac:dyDescent="0.3">
      <c r="B829" s="73"/>
    </row>
    <row r="830" spans="2:2" x14ac:dyDescent="0.3">
      <c r="B830" s="73"/>
    </row>
    <row r="831" spans="2:2" x14ac:dyDescent="0.3">
      <c r="B831" s="73"/>
    </row>
    <row r="832" spans="2:2" x14ac:dyDescent="0.3">
      <c r="B832" s="73"/>
    </row>
    <row r="833" spans="2:2" x14ac:dyDescent="0.3">
      <c r="B833" s="73"/>
    </row>
    <row r="834" spans="2:2" x14ac:dyDescent="0.3">
      <c r="B834" s="73"/>
    </row>
    <row r="835" spans="2:2" x14ac:dyDescent="0.3">
      <c r="B835" s="73"/>
    </row>
    <row r="836" spans="2:2" x14ac:dyDescent="0.3">
      <c r="B836" s="73"/>
    </row>
    <row r="837" spans="2:2" x14ac:dyDescent="0.3">
      <c r="B837" s="73"/>
    </row>
    <row r="838" spans="2:2" x14ac:dyDescent="0.3">
      <c r="B838" s="73"/>
    </row>
    <row r="839" spans="2:2" x14ac:dyDescent="0.3">
      <c r="B839" s="73"/>
    </row>
    <row r="840" spans="2:2" x14ac:dyDescent="0.3">
      <c r="B840" s="73"/>
    </row>
    <row r="841" spans="2:2" x14ac:dyDescent="0.3">
      <c r="B841" s="73"/>
    </row>
    <row r="842" spans="2:2" x14ac:dyDescent="0.3">
      <c r="B842" s="73"/>
    </row>
    <row r="843" spans="2:2" x14ac:dyDescent="0.3">
      <c r="B843" s="73"/>
    </row>
    <row r="844" spans="2:2" x14ac:dyDescent="0.3">
      <c r="B844" s="73"/>
    </row>
    <row r="845" spans="2:2" x14ac:dyDescent="0.3">
      <c r="B845" s="73"/>
    </row>
    <row r="846" spans="2:2" x14ac:dyDescent="0.3">
      <c r="B846" s="73"/>
    </row>
    <row r="847" spans="2:2" x14ac:dyDescent="0.3">
      <c r="B847" s="73"/>
    </row>
    <row r="848" spans="2:2" x14ac:dyDescent="0.3">
      <c r="B848" s="73"/>
    </row>
    <row r="849" spans="2:2" x14ac:dyDescent="0.3">
      <c r="B849" s="73"/>
    </row>
    <row r="850" spans="2:2" x14ac:dyDescent="0.3">
      <c r="B850" s="73"/>
    </row>
    <row r="851" spans="2:2" x14ac:dyDescent="0.3">
      <c r="B851" s="73"/>
    </row>
    <row r="852" spans="2:2" x14ac:dyDescent="0.3">
      <c r="B852" s="73"/>
    </row>
    <row r="853" spans="2:2" x14ac:dyDescent="0.3">
      <c r="B853" s="73"/>
    </row>
    <row r="854" spans="2:2" x14ac:dyDescent="0.3">
      <c r="B854" s="73"/>
    </row>
    <row r="855" spans="2:2" x14ac:dyDescent="0.3">
      <c r="B855" s="73"/>
    </row>
    <row r="856" spans="2:2" x14ac:dyDescent="0.3">
      <c r="B856" s="73"/>
    </row>
    <row r="857" spans="2:2" x14ac:dyDescent="0.3">
      <c r="B857" s="73"/>
    </row>
    <row r="858" spans="2:2" x14ac:dyDescent="0.3">
      <c r="B858" s="73"/>
    </row>
    <row r="859" spans="2:2" x14ac:dyDescent="0.3">
      <c r="B859" s="73"/>
    </row>
    <row r="860" spans="2:2" x14ac:dyDescent="0.3">
      <c r="B860" s="73"/>
    </row>
    <row r="861" spans="2:2" x14ac:dyDescent="0.3">
      <c r="B861" s="73"/>
    </row>
    <row r="862" spans="2:2" x14ac:dyDescent="0.3">
      <c r="B862" s="73"/>
    </row>
    <row r="863" spans="2:2" x14ac:dyDescent="0.3">
      <c r="B863" s="73"/>
    </row>
    <row r="864" spans="2:2" x14ac:dyDescent="0.3">
      <c r="B864" s="73"/>
    </row>
    <row r="865" spans="2:2" x14ac:dyDescent="0.3">
      <c r="B865" s="73"/>
    </row>
    <row r="866" spans="2:2" x14ac:dyDescent="0.3">
      <c r="B866" s="73"/>
    </row>
    <row r="867" spans="2:2" x14ac:dyDescent="0.3">
      <c r="B867" s="73"/>
    </row>
    <row r="868" spans="2:2" x14ac:dyDescent="0.3">
      <c r="B868" s="73"/>
    </row>
    <row r="869" spans="2:2" x14ac:dyDescent="0.3">
      <c r="B869" s="73"/>
    </row>
    <row r="870" spans="2:2" x14ac:dyDescent="0.3">
      <c r="B870" s="73"/>
    </row>
    <row r="871" spans="2:2" x14ac:dyDescent="0.3">
      <c r="B871" s="73"/>
    </row>
    <row r="872" spans="2:2" x14ac:dyDescent="0.3">
      <c r="B872" s="73"/>
    </row>
    <row r="873" spans="2:2" x14ac:dyDescent="0.3">
      <c r="B873" s="73"/>
    </row>
    <row r="874" spans="2:2" x14ac:dyDescent="0.3">
      <c r="B874" s="73"/>
    </row>
    <row r="875" spans="2:2" x14ac:dyDescent="0.3">
      <c r="B875" s="73"/>
    </row>
    <row r="876" spans="2:2" x14ac:dyDescent="0.3">
      <c r="B876" s="73"/>
    </row>
    <row r="877" spans="2:2" x14ac:dyDescent="0.3">
      <c r="B877" s="73"/>
    </row>
    <row r="878" spans="2:2" x14ac:dyDescent="0.3">
      <c r="B878" s="73"/>
    </row>
    <row r="879" spans="2:2" x14ac:dyDescent="0.3">
      <c r="B879" s="73"/>
    </row>
    <row r="880" spans="2:2" x14ac:dyDescent="0.3">
      <c r="B880" s="73"/>
    </row>
    <row r="881" spans="2:2" x14ac:dyDescent="0.3">
      <c r="B881" s="73"/>
    </row>
    <row r="882" spans="2:2" x14ac:dyDescent="0.3">
      <c r="B882" s="73"/>
    </row>
    <row r="883" spans="2:2" x14ac:dyDescent="0.3">
      <c r="B883" s="73"/>
    </row>
    <row r="884" spans="2:2" x14ac:dyDescent="0.3">
      <c r="B884" s="73"/>
    </row>
    <row r="885" spans="2:2" x14ac:dyDescent="0.3">
      <c r="B885" s="73"/>
    </row>
    <row r="886" spans="2:2" x14ac:dyDescent="0.3">
      <c r="B886" s="73"/>
    </row>
    <row r="887" spans="2:2" x14ac:dyDescent="0.3">
      <c r="B887" s="73"/>
    </row>
    <row r="888" spans="2:2" x14ac:dyDescent="0.3">
      <c r="B888" s="73"/>
    </row>
    <row r="889" spans="2:2" x14ac:dyDescent="0.3">
      <c r="B889" s="73"/>
    </row>
    <row r="890" spans="2:2" x14ac:dyDescent="0.3">
      <c r="B890" s="73"/>
    </row>
    <row r="891" spans="2:2" x14ac:dyDescent="0.3">
      <c r="B891" s="73"/>
    </row>
    <row r="892" spans="2:2" x14ac:dyDescent="0.3">
      <c r="B892" s="73"/>
    </row>
    <row r="893" spans="2:2" x14ac:dyDescent="0.3">
      <c r="B893" s="73"/>
    </row>
    <row r="894" spans="2:2" x14ac:dyDescent="0.3">
      <c r="B894" s="73"/>
    </row>
    <row r="895" spans="2:2" x14ac:dyDescent="0.3">
      <c r="B895" s="73"/>
    </row>
    <row r="896" spans="2:2" x14ac:dyDescent="0.3">
      <c r="B896" s="73"/>
    </row>
    <row r="897" spans="2:2" x14ac:dyDescent="0.3">
      <c r="B897" s="73"/>
    </row>
    <row r="898" spans="2:2" x14ac:dyDescent="0.3">
      <c r="B898" s="73"/>
    </row>
    <row r="899" spans="2:2" x14ac:dyDescent="0.3">
      <c r="B899" s="73"/>
    </row>
    <row r="900" spans="2:2" x14ac:dyDescent="0.3">
      <c r="B900" s="73"/>
    </row>
    <row r="901" spans="2:2" x14ac:dyDescent="0.3">
      <c r="B901" s="73"/>
    </row>
    <row r="902" spans="2:2" x14ac:dyDescent="0.3">
      <c r="B902" s="73"/>
    </row>
    <row r="903" spans="2:2" x14ac:dyDescent="0.3">
      <c r="B903" s="73"/>
    </row>
    <row r="904" spans="2:2" x14ac:dyDescent="0.3">
      <c r="B904" s="73"/>
    </row>
    <row r="905" spans="2:2" x14ac:dyDescent="0.3">
      <c r="B905" s="73"/>
    </row>
    <row r="906" spans="2:2" x14ac:dyDescent="0.3">
      <c r="B906" s="73"/>
    </row>
    <row r="907" spans="2:2" x14ac:dyDescent="0.3">
      <c r="B907" s="73"/>
    </row>
    <row r="908" spans="2:2" x14ac:dyDescent="0.3">
      <c r="B908" s="73"/>
    </row>
    <row r="909" spans="2:2" x14ac:dyDescent="0.3">
      <c r="B909" s="73"/>
    </row>
    <row r="910" spans="2:2" x14ac:dyDescent="0.3">
      <c r="B910" s="73"/>
    </row>
    <row r="911" spans="2:2" x14ac:dyDescent="0.3">
      <c r="B911" s="73"/>
    </row>
    <row r="912" spans="2:2" x14ac:dyDescent="0.3">
      <c r="B912" s="73"/>
    </row>
    <row r="913" spans="2:2" x14ac:dyDescent="0.3">
      <c r="B913" s="73"/>
    </row>
    <row r="914" spans="2:2" x14ac:dyDescent="0.3">
      <c r="B914" s="73"/>
    </row>
    <row r="915" spans="2:2" x14ac:dyDescent="0.3">
      <c r="B915" s="73"/>
    </row>
    <row r="916" spans="2:2" x14ac:dyDescent="0.3">
      <c r="B916" s="73"/>
    </row>
    <row r="917" spans="2:2" x14ac:dyDescent="0.3">
      <c r="B917" s="73"/>
    </row>
    <row r="918" spans="2:2" x14ac:dyDescent="0.3">
      <c r="B918" s="73"/>
    </row>
    <row r="919" spans="2:2" x14ac:dyDescent="0.3">
      <c r="B919" s="73"/>
    </row>
    <row r="920" spans="2:2" x14ac:dyDescent="0.3">
      <c r="B920" s="73"/>
    </row>
    <row r="921" spans="2:2" x14ac:dyDescent="0.3">
      <c r="B921" s="73"/>
    </row>
    <row r="922" spans="2:2" x14ac:dyDescent="0.3">
      <c r="B922" s="73"/>
    </row>
    <row r="923" spans="2:2" x14ac:dyDescent="0.3">
      <c r="B923" s="73"/>
    </row>
    <row r="924" spans="2:2" x14ac:dyDescent="0.3">
      <c r="B924" s="73"/>
    </row>
    <row r="925" spans="2:2" x14ac:dyDescent="0.3">
      <c r="B925" s="73"/>
    </row>
    <row r="926" spans="2:2" x14ac:dyDescent="0.3">
      <c r="B926" s="73"/>
    </row>
    <row r="927" spans="2:2" x14ac:dyDescent="0.3">
      <c r="B927" s="73"/>
    </row>
    <row r="928" spans="2:2" x14ac:dyDescent="0.3">
      <c r="B928" s="73"/>
    </row>
    <row r="929" spans="2:2" x14ac:dyDescent="0.3">
      <c r="B929" s="73"/>
    </row>
    <row r="930" spans="2:2" x14ac:dyDescent="0.3">
      <c r="B930" s="73"/>
    </row>
    <row r="931" spans="2:2" x14ac:dyDescent="0.3">
      <c r="B931" s="73"/>
    </row>
    <row r="932" spans="2:2" x14ac:dyDescent="0.3">
      <c r="B932" s="73"/>
    </row>
    <row r="933" spans="2:2" x14ac:dyDescent="0.3">
      <c r="B933" s="73"/>
    </row>
    <row r="934" spans="2:2" x14ac:dyDescent="0.3">
      <c r="B934" s="73"/>
    </row>
    <row r="935" spans="2:2" x14ac:dyDescent="0.3">
      <c r="B935" s="73"/>
    </row>
    <row r="936" spans="2:2" x14ac:dyDescent="0.3">
      <c r="B936" s="73"/>
    </row>
    <row r="937" spans="2:2" x14ac:dyDescent="0.3">
      <c r="B937" s="73"/>
    </row>
    <row r="938" spans="2:2" x14ac:dyDescent="0.3">
      <c r="B938" s="73"/>
    </row>
    <row r="939" spans="2:2" x14ac:dyDescent="0.3">
      <c r="B939" s="73"/>
    </row>
    <row r="940" spans="2:2" x14ac:dyDescent="0.3">
      <c r="B940" s="73"/>
    </row>
    <row r="941" spans="2:2" x14ac:dyDescent="0.3">
      <c r="B941" s="73"/>
    </row>
    <row r="942" spans="2:2" x14ac:dyDescent="0.3">
      <c r="B942" s="73"/>
    </row>
    <row r="943" spans="2:2" x14ac:dyDescent="0.3">
      <c r="B943" s="73"/>
    </row>
    <row r="944" spans="2:2" x14ac:dyDescent="0.3">
      <c r="B944" s="73"/>
    </row>
    <row r="945" spans="2:2" x14ac:dyDescent="0.3">
      <c r="B945" s="73"/>
    </row>
    <row r="946" spans="2:2" x14ac:dyDescent="0.3">
      <c r="B946" s="73"/>
    </row>
    <row r="947" spans="2:2" x14ac:dyDescent="0.3">
      <c r="B947" s="73"/>
    </row>
    <row r="948" spans="2:2" x14ac:dyDescent="0.3">
      <c r="B948" s="73"/>
    </row>
    <row r="949" spans="2:2" x14ac:dyDescent="0.3">
      <c r="B949" s="73"/>
    </row>
    <row r="950" spans="2:2" x14ac:dyDescent="0.3">
      <c r="B950" s="73"/>
    </row>
    <row r="951" spans="2:2" x14ac:dyDescent="0.3">
      <c r="B951" s="73"/>
    </row>
    <row r="952" spans="2:2" x14ac:dyDescent="0.3">
      <c r="B952" s="73"/>
    </row>
    <row r="953" spans="2:2" x14ac:dyDescent="0.3">
      <c r="B953" s="73"/>
    </row>
    <row r="954" spans="2:2" x14ac:dyDescent="0.3">
      <c r="B954" s="73"/>
    </row>
    <row r="955" spans="2:2" x14ac:dyDescent="0.3">
      <c r="B955" s="73"/>
    </row>
    <row r="956" spans="2:2" x14ac:dyDescent="0.3">
      <c r="B956" s="73"/>
    </row>
    <row r="957" spans="2:2" x14ac:dyDescent="0.3">
      <c r="B957" s="73"/>
    </row>
    <row r="958" spans="2:2" x14ac:dyDescent="0.3">
      <c r="B958" s="73"/>
    </row>
    <row r="959" spans="2:2" x14ac:dyDescent="0.3">
      <c r="B959" s="73"/>
    </row>
    <row r="960" spans="2:2" x14ac:dyDescent="0.3">
      <c r="B960" s="73"/>
    </row>
    <row r="961" spans="2:2" x14ac:dyDescent="0.3">
      <c r="B961" s="73"/>
    </row>
    <row r="962" spans="2:2" x14ac:dyDescent="0.3">
      <c r="B962" s="73"/>
    </row>
    <row r="963" spans="2:2" x14ac:dyDescent="0.3">
      <c r="B963" s="73"/>
    </row>
    <row r="964" spans="2:2" x14ac:dyDescent="0.3">
      <c r="B964" s="73"/>
    </row>
    <row r="965" spans="2:2" x14ac:dyDescent="0.3">
      <c r="B965" s="73"/>
    </row>
    <row r="966" spans="2:2" x14ac:dyDescent="0.3">
      <c r="B966" s="73"/>
    </row>
    <row r="967" spans="2:2" x14ac:dyDescent="0.3">
      <c r="B967" s="73"/>
    </row>
    <row r="968" spans="2:2" x14ac:dyDescent="0.3">
      <c r="B968" s="73"/>
    </row>
    <row r="969" spans="2:2" x14ac:dyDescent="0.3">
      <c r="B969" s="73"/>
    </row>
    <row r="970" spans="2:2" x14ac:dyDescent="0.3">
      <c r="B970" s="73"/>
    </row>
    <row r="971" spans="2:2" x14ac:dyDescent="0.3">
      <c r="B971" s="73"/>
    </row>
    <row r="972" spans="2:2" x14ac:dyDescent="0.3">
      <c r="B972" s="73"/>
    </row>
    <row r="973" spans="2:2" x14ac:dyDescent="0.3">
      <c r="B973" s="73"/>
    </row>
    <row r="974" spans="2:2" x14ac:dyDescent="0.3">
      <c r="B974" s="73"/>
    </row>
    <row r="975" spans="2:2" x14ac:dyDescent="0.3">
      <c r="B975" s="73"/>
    </row>
    <row r="976" spans="2:2" x14ac:dyDescent="0.3">
      <c r="B976" s="73"/>
    </row>
    <row r="977" spans="2:2" x14ac:dyDescent="0.3">
      <c r="B977" s="73"/>
    </row>
    <row r="978" spans="2:2" x14ac:dyDescent="0.3">
      <c r="B978" s="73"/>
    </row>
    <row r="979" spans="2:2" x14ac:dyDescent="0.3">
      <c r="B979" s="73"/>
    </row>
    <row r="980" spans="2:2" x14ac:dyDescent="0.3">
      <c r="B980" s="73"/>
    </row>
    <row r="981" spans="2:2" x14ac:dyDescent="0.3">
      <c r="B981" s="73"/>
    </row>
    <row r="982" spans="2:2" x14ac:dyDescent="0.3">
      <c r="B982" s="73"/>
    </row>
    <row r="983" spans="2:2" x14ac:dyDescent="0.3">
      <c r="B983" s="73"/>
    </row>
    <row r="984" spans="2:2" x14ac:dyDescent="0.3">
      <c r="B984" s="73"/>
    </row>
    <row r="985" spans="2:2" x14ac:dyDescent="0.3">
      <c r="B985" s="73"/>
    </row>
    <row r="986" spans="2:2" x14ac:dyDescent="0.3">
      <c r="B986" s="73"/>
    </row>
    <row r="987" spans="2:2" x14ac:dyDescent="0.3">
      <c r="B987" s="73"/>
    </row>
    <row r="988" spans="2:2" x14ac:dyDescent="0.3">
      <c r="B988" s="73"/>
    </row>
    <row r="989" spans="2:2" x14ac:dyDescent="0.3">
      <c r="B989" s="73"/>
    </row>
    <row r="990" spans="2:2" x14ac:dyDescent="0.3">
      <c r="B990" s="73"/>
    </row>
    <row r="991" spans="2:2" x14ac:dyDescent="0.3">
      <c r="B991" s="73"/>
    </row>
    <row r="992" spans="2:2" x14ac:dyDescent="0.3">
      <c r="B992" s="73"/>
    </row>
    <row r="993" spans="2:2" x14ac:dyDescent="0.3">
      <c r="B993" s="73"/>
    </row>
    <row r="994" spans="2:2" x14ac:dyDescent="0.3">
      <c r="B994" s="73"/>
    </row>
    <row r="995" spans="2:2" x14ac:dyDescent="0.3">
      <c r="B995" s="73"/>
    </row>
    <row r="996" spans="2:2" x14ac:dyDescent="0.3">
      <c r="B996" s="73"/>
    </row>
    <row r="997" spans="2:2" x14ac:dyDescent="0.3">
      <c r="B997" s="73"/>
    </row>
    <row r="998" spans="2:2" x14ac:dyDescent="0.3">
      <c r="B998" s="73"/>
    </row>
    <row r="999" spans="2:2" x14ac:dyDescent="0.3">
      <c r="B999" s="73"/>
    </row>
    <row r="1000" spans="2:2" x14ac:dyDescent="0.3">
      <c r="B1000" s="73"/>
    </row>
    <row r="1001" spans="2:2" x14ac:dyDescent="0.3">
      <c r="B1001" s="73"/>
    </row>
    <row r="1002" spans="2:2" x14ac:dyDescent="0.3">
      <c r="B1002" s="73"/>
    </row>
    <row r="1003" spans="2:2" x14ac:dyDescent="0.3">
      <c r="B1003" s="73"/>
    </row>
    <row r="1004" spans="2:2" x14ac:dyDescent="0.3">
      <c r="B1004" s="73"/>
    </row>
    <row r="1005" spans="2:2" x14ac:dyDescent="0.3">
      <c r="B1005" s="73"/>
    </row>
    <row r="1006" spans="2:2" x14ac:dyDescent="0.3">
      <c r="B1006" s="73"/>
    </row>
    <row r="1007" spans="2:2" x14ac:dyDescent="0.3">
      <c r="B1007" s="73"/>
    </row>
    <row r="1008" spans="2:2" x14ac:dyDescent="0.3">
      <c r="B1008" s="73"/>
    </row>
    <row r="1009" spans="2:2" x14ac:dyDescent="0.3">
      <c r="B1009" s="73"/>
    </row>
    <row r="1010" spans="2:2" x14ac:dyDescent="0.3">
      <c r="B1010" s="73"/>
    </row>
    <row r="1011" spans="2:2" x14ac:dyDescent="0.3">
      <c r="B1011" s="73"/>
    </row>
    <row r="1012" spans="2:2" x14ac:dyDescent="0.3">
      <c r="B1012" s="73"/>
    </row>
    <row r="1013" spans="2:2" x14ac:dyDescent="0.3">
      <c r="B1013" s="73"/>
    </row>
    <row r="1014" spans="2:2" x14ac:dyDescent="0.3">
      <c r="B1014" s="73"/>
    </row>
    <row r="1015" spans="2:2" x14ac:dyDescent="0.3">
      <c r="B1015" s="73"/>
    </row>
    <row r="1016" spans="2:2" x14ac:dyDescent="0.3">
      <c r="B1016" s="73"/>
    </row>
    <row r="1017" spans="2:2" x14ac:dyDescent="0.3">
      <c r="B1017" s="73"/>
    </row>
    <row r="1018" spans="2:2" x14ac:dyDescent="0.3">
      <c r="B1018" s="73"/>
    </row>
    <row r="1019" spans="2:2" x14ac:dyDescent="0.3">
      <c r="B1019" s="73"/>
    </row>
    <row r="1020" spans="2:2" x14ac:dyDescent="0.3">
      <c r="B1020" s="73"/>
    </row>
    <row r="1021" spans="2:2" x14ac:dyDescent="0.3">
      <c r="B1021" s="73"/>
    </row>
    <row r="1022" spans="2:2" x14ac:dyDescent="0.3">
      <c r="B1022" s="73"/>
    </row>
    <row r="1023" spans="2:2" x14ac:dyDescent="0.3">
      <c r="B1023" s="73"/>
    </row>
    <row r="1024" spans="2:2" x14ac:dyDescent="0.3">
      <c r="B1024" s="73"/>
    </row>
    <row r="1025" spans="2:2" x14ac:dyDescent="0.3">
      <c r="B1025" s="73"/>
    </row>
    <row r="1026" spans="2:2" x14ac:dyDescent="0.3">
      <c r="B1026" s="73"/>
    </row>
    <row r="1027" spans="2:2" x14ac:dyDescent="0.3">
      <c r="B1027" s="73"/>
    </row>
    <row r="1028" spans="2:2" x14ac:dyDescent="0.3">
      <c r="B1028" s="73"/>
    </row>
    <row r="1029" spans="2:2" x14ac:dyDescent="0.3">
      <c r="B1029" s="73"/>
    </row>
    <row r="1030" spans="2:2" x14ac:dyDescent="0.3">
      <c r="B1030" s="73"/>
    </row>
    <row r="1031" spans="2:2" x14ac:dyDescent="0.3">
      <c r="B1031" s="73"/>
    </row>
    <row r="1032" spans="2:2" x14ac:dyDescent="0.3">
      <c r="B1032" s="73"/>
    </row>
    <row r="1033" spans="2:2" x14ac:dyDescent="0.3">
      <c r="B1033" s="73"/>
    </row>
    <row r="1034" spans="2:2" x14ac:dyDescent="0.3">
      <c r="B1034" s="73"/>
    </row>
    <row r="1035" spans="2:2" x14ac:dyDescent="0.3">
      <c r="B1035" s="73"/>
    </row>
    <row r="1036" spans="2:2" x14ac:dyDescent="0.3">
      <c r="B1036" s="73"/>
    </row>
    <row r="1037" spans="2:2" x14ac:dyDescent="0.3">
      <c r="B1037" s="73"/>
    </row>
    <row r="1038" spans="2:2" x14ac:dyDescent="0.3">
      <c r="B1038" s="73"/>
    </row>
    <row r="1039" spans="2:2" x14ac:dyDescent="0.3">
      <c r="B1039" s="73"/>
    </row>
    <row r="1040" spans="2:2" x14ac:dyDescent="0.3">
      <c r="B1040" s="73"/>
    </row>
    <row r="1041" spans="2:2" x14ac:dyDescent="0.3">
      <c r="B1041" s="73"/>
    </row>
    <row r="1042" spans="2:2" x14ac:dyDescent="0.3">
      <c r="B1042" s="73"/>
    </row>
    <row r="1043" spans="2:2" x14ac:dyDescent="0.3">
      <c r="B1043" s="73"/>
    </row>
    <row r="1044" spans="2:2" x14ac:dyDescent="0.3">
      <c r="B1044" s="73"/>
    </row>
    <row r="1045" spans="2:2" x14ac:dyDescent="0.3">
      <c r="B1045" s="73"/>
    </row>
    <row r="1046" spans="2:2" x14ac:dyDescent="0.3">
      <c r="B1046" s="73"/>
    </row>
    <row r="1047" spans="2:2" x14ac:dyDescent="0.3">
      <c r="B1047" s="73"/>
    </row>
    <row r="1048" spans="2:2" x14ac:dyDescent="0.3">
      <c r="B1048" s="73"/>
    </row>
    <row r="1049" spans="2:2" x14ac:dyDescent="0.3">
      <c r="B1049" s="73"/>
    </row>
    <row r="1050" spans="2:2" x14ac:dyDescent="0.3">
      <c r="B1050" s="73"/>
    </row>
    <row r="1051" spans="2:2" x14ac:dyDescent="0.3">
      <c r="B1051" s="73"/>
    </row>
    <row r="1052" spans="2:2" x14ac:dyDescent="0.3">
      <c r="B1052" s="73"/>
    </row>
    <row r="1053" spans="2:2" x14ac:dyDescent="0.3">
      <c r="B1053" s="73"/>
    </row>
    <row r="1054" spans="2:2" x14ac:dyDescent="0.3">
      <c r="B1054" s="73"/>
    </row>
    <row r="1055" spans="2:2" x14ac:dyDescent="0.3">
      <c r="B1055" s="73"/>
    </row>
    <row r="1056" spans="2:2" x14ac:dyDescent="0.3">
      <c r="B1056" s="73"/>
    </row>
    <row r="1057" spans="2:2" x14ac:dyDescent="0.3">
      <c r="B1057" s="73"/>
    </row>
    <row r="1058" spans="2:2" x14ac:dyDescent="0.3">
      <c r="B1058" s="73"/>
    </row>
    <row r="1059" spans="2:2" x14ac:dyDescent="0.3">
      <c r="B1059" s="73"/>
    </row>
    <row r="1060" spans="2:2" x14ac:dyDescent="0.3">
      <c r="B1060" s="73"/>
    </row>
    <row r="1061" spans="2:2" x14ac:dyDescent="0.3">
      <c r="B1061" s="73"/>
    </row>
    <row r="1062" spans="2:2" x14ac:dyDescent="0.3">
      <c r="B1062" s="73"/>
    </row>
    <row r="1063" spans="2:2" x14ac:dyDescent="0.3">
      <c r="B1063" s="73"/>
    </row>
    <row r="1064" spans="2:2" x14ac:dyDescent="0.3">
      <c r="B1064" s="73"/>
    </row>
    <row r="1065" spans="2:2" x14ac:dyDescent="0.3">
      <c r="B1065" s="73"/>
    </row>
    <row r="1066" spans="2:2" x14ac:dyDescent="0.3">
      <c r="B1066" s="73"/>
    </row>
    <row r="1067" spans="2:2" x14ac:dyDescent="0.3">
      <c r="B1067" s="73"/>
    </row>
    <row r="1068" spans="2:2" x14ac:dyDescent="0.3">
      <c r="B1068" s="73"/>
    </row>
    <row r="1069" spans="2:2" x14ac:dyDescent="0.3">
      <c r="B1069" s="73"/>
    </row>
    <row r="1070" spans="2:2" x14ac:dyDescent="0.3">
      <c r="B1070" s="73"/>
    </row>
    <row r="1071" spans="2:2" x14ac:dyDescent="0.3">
      <c r="B1071" s="73"/>
    </row>
    <row r="1072" spans="2:2" x14ac:dyDescent="0.3">
      <c r="B1072" s="73"/>
    </row>
    <row r="1073" spans="2:2" x14ac:dyDescent="0.3">
      <c r="B1073" s="73"/>
    </row>
    <row r="1074" spans="2:2" x14ac:dyDescent="0.3">
      <c r="B1074" s="73"/>
    </row>
    <row r="1075" spans="2:2" x14ac:dyDescent="0.3">
      <c r="B1075" s="73"/>
    </row>
    <row r="1076" spans="2:2" x14ac:dyDescent="0.3">
      <c r="B1076" s="73"/>
    </row>
    <row r="1077" spans="2:2" x14ac:dyDescent="0.3">
      <c r="B1077" s="73"/>
    </row>
    <row r="1078" spans="2:2" x14ac:dyDescent="0.3">
      <c r="B1078" s="73"/>
    </row>
    <row r="1079" spans="2:2" x14ac:dyDescent="0.3">
      <c r="B1079" s="73"/>
    </row>
    <row r="1080" spans="2:2" x14ac:dyDescent="0.3">
      <c r="B1080" s="73"/>
    </row>
    <row r="1081" spans="2:2" x14ac:dyDescent="0.3">
      <c r="B1081" s="73"/>
    </row>
    <row r="1082" spans="2:2" x14ac:dyDescent="0.3">
      <c r="B1082" s="73"/>
    </row>
    <row r="1083" spans="2:2" x14ac:dyDescent="0.3">
      <c r="B1083" s="73"/>
    </row>
    <row r="1084" spans="2:2" x14ac:dyDescent="0.3">
      <c r="B1084" s="73"/>
    </row>
    <row r="1085" spans="2:2" x14ac:dyDescent="0.3">
      <c r="B1085" s="73"/>
    </row>
    <row r="1086" spans="2:2" x14ac:dyDescent="0.3">
      <c r="B1086" s="73"/>
    </row>
    <row r="1087" spans="2:2" x14ac:dyDescent="0.3">
      <c r="B1087" s="73"/>
    </row>
    <row r="1088" spans="2:2" x14ac:dyDescent="0.3">
      <c r="B1088" s="73"/>
    </row>
    <row r="1089" spans="2:2" x14ac:dyDescent="0.3">
      <c r="B1089" s="73"/>
    </row>
    <row r="1090" spans="2:2" x14ac:dyDescent="0.3">
      <c r="B1090" s="73"/>
    </row>
    <row r="1091" spans="2:2" x14ac:dyDescent="0.3">
      <c r="B1091" s="73"/>
    </row>
    <row r="1092" spans="2:2" x14ac:dyDescent="0.3">
      <c r="B1092" s="73"/>
    </row>
    <row r="1093" spans="2:2" x14ac:dyDescent="0.3">
      <c r="B1093" s="73"/>
    </row>
    <row r="1094" spans="2:2" x14ac:dyDescent="0.3">
      <c r="B1094" s="73"/>
    </row>
    <row r="1095" spans="2:2" x14ac:dyDescent="0.3">
      <c r="B1095" s="73"/>
    </row>
    <row r="1096" spans="2:2" x14ac:dyDescent="0.3">
      <c r="B1096" s="73"/>
    </row>
    <row r="1097" spans="2:2" x14ac:dyDescent="0.3">
      <c r="B1097" s="73"/>
    </row>
    <row r="1098" spans="2:2" x14ac:dyDescent="0.3">
      <c r="B1098" s="73"/>
    </row>
    <row r="1099" spans="2:2" x14ac:dyDescent="0.3">
      <c r="B1099" s="73"/>
    </row>
    <row r="1100" spans="2:2" x14ac:dyDescent="0.3">
      <c r="B1100" s="73"/>
    </row>
    <row r="1101" spans="2:2" x14ac:dyDescent="0.3">
      <c r="B1101" s="73"/>
    </row>
    <row r="1102" spans="2:2" x14ac:dyDescent="0.3">
      <c r="B1102" s="73"/>
    </row>
    <row r="1103" spans="2:2" x14ac:dyDescent="0.3">
      <c r="B1103" s="73"/>
    </row>
    <row r="1104" spans="2:2" x14ac:dyDescent="0.3">
      <c r="B1104" s="73"/>
    </row>
    <row r="1105" spans="2:2" x14ac:dyDescent="0.3">
      <c r="B1105" s="73"/>
    </row>
    <row r="1106" spans="2:2" x14ac:dyDescent="0.3">
      <c r="B1106" s="73"/>
    </row>
    <row r="1107" spans="2:2" x14ac:dyDescent="0.3">
      <c r="B1107" s="73"/>
    </row>
    <row r="1108" spans="2:2" x14ac:dyDescent="0.3">
      <c r="B1108" s="73"/>
    </row>
    <row r="1109" spans="2:2" x14ac:dyDescent="0.3">
      <c r="B1109" s="73"/>
    </row>
    <row r="1110" spans="2:2" x14ac:dyDescent="0.3">
      <c r="B1110" s="73"/>
    </row>
    <row r="1111" spans="2:2" x14ac:dyDescent="0.3">
      <c r="B1111" s="73"/>
    </row>
    <row r="1112" spans="2:2" x14ac:dyDescent="0.3">
      <c r="B1112" s="73"/>
    </row>
    <row r="1113" spans="2:2" x14ac:dyDescent="0.3">
      <c r="B1113" s="73"/>
    </row>
    <row r="1114" spans="2:2" x14ac:dyDescent="0.3">
      <c r="B1114" s="73"/>
    </row>
    <row r="1115" spans="2:2" x14ac:dyDescent="0.3">
      <c r="B1115" s="73"/>
    </row>
    <row r="1116" spans="2:2" x14ac:dyDescent="0.3">
      <c r="B1116" s="73"/>
    </row>
    <row r="1117" spans="2:2" x14ac:dyDescent="0.3">
      <c r="B1117" s="73"/>
    </row>
    <row r="1118" spans="2:2" x14ac:dyDescent="0.3">
      <c r="B1118" s="73"/>
    </row>
    <row r="1119" spans="2:2" x14ac:dyDescent="0.3">
      <c r="B1119" s="73"/>
    </row>
    <row r="1120" spans="2:2" x14ac:dyDescent="0.3">
      <c r="B1120" s="73"/>
    </row>
    <row r="1121" spans="2:2" x14ac:dyDescent="0.3">
      <c r="B1121" s="73"/>
    </row>
    <row r="1122" spans="2:2" x14ac:dyDescent="0.3">
      <c r="B1122" s="73"/>
    </row>
    <row r="1123" spans="2:2" x14ac:dyDescent="0.3">
      <c r="B1123" s="73"/>
    </row>
    <row r="1124" spans="2:2" x14ac:dyDescent="0.3">
      <c r="B1124" s="73"/>
    </row>
    <row r="1125" spans="2:2" x14ac:dyDescent="0.3">
      <c r="B1125" s="73"/>
    </row>
    <row r="1126" spans="2:2" x14ac:dyDescent="0.3">
      <c r="B1126" s="73"/>
    </row>
    <row r="1127" spans="2:2" x14ac:dyDescent="0.3">
      <c r="B1127" s="73"/>
    </row>
    <row r="1128" spans="2:2" x14ac:dyDescent="0.3">
      <c r="B1128" s="73"/>
    </row>
    <row r="1129" spans="2:2" x14ac:dyDescent="0.3">
      <c r="B1129" s="73"/>
    </row>
    <row r="1130" spans="2:2" x14ac:dyDescent="0.3">
      <c r="B1130" s="73"/>
    </row>
    <row r="1131" spans="2:2" x14ac:dyDescent="0.3">
      <c r="B1131" s="73"/>
    </row>
    <row r="1132" spans="2:2" x14ac:dyDescent="0.3">
      <c r="B1132" s="73"/>
    </row>
    <row r="1133" spans="2:2" x14ac:dyDescent="0.3">
      <c r="B1133" s="73"/>
    </row>
    <row r="1134" spans="2:2" x14ac:dyDescent="0.3">
      <c r="B1134" s="73"/>
    </row>
    <row r="1135" spans="2:2" x14ac:dyDescent="0.3">
      <c r="B1135" s="73"/>
    </row>
    <row r="1136" spans="2:2" x14ac:dyDescent="0.3">
      <c r="B1136" s="73"/>
    </row>
    <row r="1137" spans="2:2" x14ac:dyDescent="0.3">
      <c r="B1137" s="73"/>
    </row>
    <row r="1138" spans="2:2" x14ac:dyDescent="0.3">
      <c r="B1138" s="73"/>
    </row>
    <row r="1139" spans="2:2" x14ac:dyDescent="0.3">
      <c r="B1139" s="73"/>
    </row>
    <row r="1140" spans="2:2" x14ac:dyDescent="0.3">
      <c r="B1140" s="73"/>
    </row>
    <row r="1141" spans="2:2" x14ac:dyDescent="0.3">
      <c r="B1141" s="73"/>
    </row>
    <row r="1142" spans="2:2" x14ac:dyDescent="0.3">
      <c r="B1142" s="73"/>
    </row>
    <row r="1143" spans="2:2" x14ac:dyDescent="0.3">
      <c r="B1143" s="73"/>
    </row>
    <row r="1144" spans="2:2" x14ac:dyDescent="0.3">
      <c r="B1144" s="73"/>
    </row>
    <row r="1145" spans="2:2" x14ac:dyDescent="0.3">
      <c r="B1145" s="73"/>
    </row>
    <row r="1146" spans="2:2" x14ac:dyDescent="0.3">
      <c r="B1146" s="73"/>
    </row>
    <row r="1147" spans="2:2" x14ac:dyDescent="0.3">
      <c r="B1147" s="73"/>
    </row>
    <row r="1148" spans="2:2" x14ac:dyDescent="0.3">
      <c r="B1148" s="73"/>
    </row>
    <row r="1149" spans="2:2" x14ac:dyDescent="0.3">
      <c r="B1149" s="73"/>
    </row>
    <row r="1150" spans="2:2" x14ac:dyDescent="0.3">
      <c r="B1150" s="73"/>
    </row>
    <row r="1151" spans="2:2" x14ac:dyDescent="0.3">
      <c r="B1151" s="73"/>
    </row>
    <row r="1152" spans="2:2" x14ac:dyDescent="0.3">
      <c r="B1152" s="73"/>
    </row>
    <row r="1153" spans="2:2" x14ac:dyDescent="0.3">
      <c r="B1153" s="73"/>
    </row>
    <row r="1154" spans="2:2" x14ac:dyDescent="0.3">
      <c r="B1154" s="73"/>
    </row>
    <row r="1155" spans="2:2" x14ac:dyDescent="0.3">
      <c r="B1155" s="73"/>
    </row>
    <row r="1156" spans="2:2" x14ac:dyDescent="0.3">
      <c r="B1156" s="73"/>
    </row>
    <row r="1157" spans="2:2" x14ac:dyDescent="0.3">
      <c r="B1157" s="73"/>
    </row>
    <row r="1158" spans="2:2" x14ac:dyDescent="0.3">
      <c r="B1158" s="73"/>
    </row>
    <row r="1159" spans="2:2" x14ac:dyDescent="0.3">
      <c r="B1159" s="73"/>
    </row>
    <row r="1160" spans="2:2" x14ac:dyDescent="0.3">
      <c r="B1160" s="73"/>
    </row>
    <row r="1161" spans="2:2" x14ac:dyDescent="0.3">
      <c r="B1161" s="73"/>
    </row>
    <row r="1162" spans="2:2" x14ac:dyDescent="0.3">
      <c r="B1162" s="73"/>
    </row>
    <row r="1163" spans="2:2" x14ac:dyDescent="0.3">
      <c r="B1163" s="73"/>
    </row>
    <row r="1164" spans="2:2" x14ac:dyDescent="0.3">
      <c r="B1164" s="73"/>
    </row>
    <row r="1165" spans="2:2" x14ac:dyDescent="0.3">
      <c r="B1165" s="73"/>
    </row>
    <row r="1166" spans="2:2" x14ac:dyDescent="0.3">
      <c r="B1166" s="73"/>
    </row>
    <row r="1167" spans="2:2" x14ac:dyDescent="0.3">
      <c r="B1167" s="73"/>
    </row>
    <row r="1168" spans="2:2" x14ac:dyDescent="0.3">
      <c r="B1168" s="73"/>
    </row>
    <row r="1169" spans="2:2" x14ac:dyDescent="0.3">
      <c r="B1169" s="73"/>
    </row>
    <row r="1170" spans="2:2" x14ac:dyDescent="0.3">
      <c r="B1170" s="73"/>
    </row>
    <row r="1171" spans="2:2" x14ac:dyDescent="0.3">
      <c r="B1171" s="73"/>
    </row>
    <row r="1172" spans="2:2" x14ac:dyDescent="0.3">
      <c r="B1172" s="73"/>
    </row>
    <row r="1173" spans="2:2" x14ac:dyDescent="0.3">
      <c r="B1173" s="73"/>
    </row>
    <row r="1174" spans="2:2" x14ac:dyDescent="0.3">
      <c r="B1174" s="73"/>
    </row>
    <row r="1175" spans="2:2" x14ac:dyDescent="0.3">
      <c r="B1175" s="73"/>
    </row>
    <row r="1176" spans="2:2" x14ac:dyDescent="0.3">
      <c r="B1176" s="73"/>
    </row>
    <row r="1177" spans="2:2" x14ac:dyDescent="0.3">
      <c r="B1177" s="73"/>
    </row>
    <row r="1178" spans="2:2" x14ac:dyDescent="0.3">
      <c r="B1178" s="73"/>
    </row>
    <row r="1179" spans="2:2" x14ac:dyDescent="0.3">
      <c r="B1179" s="73"/>
    </row>
    <row r="1180" spans="2:2" x14ac:dyDescent="0.3">
      <c r="B1180" s="73"/>
    </row>
    <row r="1181" spans="2:2" x14ac:dyDescent="0.3">
      <c r="B1181" s="73"/>
    </row>
    <row r="1182" spans="2:2" x14ac:dyDescent="0.3">
      <c r="B1182" s="73"/>
    </row>
    <row r="1183" spans="2:2" x14ac:dyDescent="0.3">
      <c r="B1183" s="73"/>
    </row>
    <row r="1184" spans="2:2" x14ac:dyDescent="0.3">
      <c r="B1184" s="73"/>
    </row>
    <row r="1185" spans="2:2" x14ac:dyDescent="0.3">
      <c r="B1185" s="73"/>
    </row>
    <row r="1186" spans="2:2" x14ac:dyDescent="0.3">
      <c r="B1186" s="73"/>
    </row>
    <row r="1187" spans="2:2" x14ac:dyDescent="0.3">
      <c r="B1187" s="73"/>
    </row>
    <row r="1188" spans="2:2" x14ac:dyDescent="0.3">
      <c r="B1188" s="73"/>
    </row>
    <row r="1189" spans="2:2" x14ac:dyDescent="0.3">
      <c r="B1189" s="73"/>
    </row>
    <row r="1190" spans="2:2" x14ac:dyDescent="0.3">
      <c r="B1190" s="73"/>
    </row>
    <row r="1191" spans="2:2" x14ac:dyDescent="0.3">
      <c r="B1191" s="73"/>
    </row>
    <row r="1192" spans="2:2" x14ac:dyDescent="0.3">
      <c r="B1192" s="73"/>
    </row>
    <row r="1193" spans="2:2" x14ac:dyDescent="0.3">
      <c r="B1193" s="73"/>
    </row>
    <row r="1194" spans="2:2" x14ac:dyDescent="0.3">
      <c r="B1194" s="73"/>
    </row>
    <row r="1195" spans="2:2" x14ac:dyDescent="0.3">
      <c r="B1195" s="73"/>
    </row>
    <row r="1196" spans="2:2" x14ac:dyDescent="0.3">
      <c r="B1196" s="73"/>
    </row>
    <row r="1197" spans="2:2" x14ac:dyDescent="0.3">
      <c r="B1197" s="73"/>
    </row>
    <row r="1198" spans="2:2" x14ac:dyDescent="0.3">
      <c r="B1198" s="73"/>
    </row>
    <row r="1199" spans="2:2" x14ac:dyDescent="0.3">
      <c r="B1199" s="73"/>
    </row>
    <row r="1200" spans="2:2" x14ac:dyDescent="0.3">
      <c r="B1200" s="73"/>
    </row>
    <row r="1201" spans="2:2" x14ac:dyDescent="0.3">
      <c r="B1201" s="73"/>
    </row>
    <row r="1202" spans="2:2" x14ac:dyDescent="0.3">
      <c r="B1202" s="73"/>
    </row>
    <row r="1203" spans="2:2" x14ac:dyDescent="0.3">
      <c r="B1203" s="73"/>
    </row>
    <row r="1204" spans="2:2" x14ac:dyDescent="0.3">
      <c r="B1204" s="73"/>
    </row>
    <row r="1205" spans="2:2" x14ac:dyDescent="0.3">
      <c r="B1205" s="73"/>
    </row>
    <row r="1206" spans="2:2" x14ac:dyDescent="0.3">
      <c r="B1206" s="73"/>
    </row>
    <row r="1207" spans="2:2" x14ac:dyDescent="0.3">
      <c r="B1207" s="73"/>
    </row>
    <row r="1208" spans="2:2" x14ac:dyDescent="0.3">
      <c r="B1208" s="73"/>
    </row>
    <row r="1209" spans="2:2" x14ac:dyDescent="0.3">
      <c r="B1209" s="73"/>
    </row>
    <row r="1210" spans="2:2" x14ac:dyDescent="0.3">
      <c r="B1210" s="73"/>
    </row>
    <row r="1211" spans="2:2" x14ac:dyDescent="0.3">
      <c r="B1211" s="73"/>
    </row>
    <row r="1212" spans="2:2" x14ac:dyDescent="0.3">
      <c r="B1212" s="73"/>
    </row>
    <row r="1213" spans="2:2" x14ac:dyDescent="0.3">
      <c r="B1213" s="73"/>
    </row>
    <row r="1214" spans="2:2" x14ac:dyDescent="0.3">
      <c r="B1214" s="73"/>
    </row>
    <row r="1215" spans="2:2" x14ac:dyDescent="0.3">
      <c r="B1215" s="73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9"/>
  <sheetViews>
    <sheetView showGridLines="0" zoomScale="90" zoomScaleNormal="90" workbookViewId="0">
      <selection activeCell="D27" sqref="D27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62" t="s">
        <v>64</v>
      </c>
      <c r="B1" s="262" t="s">
        <v>65</v>
      </c>
      <c r="C1" s="262"/>
      <c r="D1" s="262" t="s">
        <v>196</v>
      </c>
      <c r="E1" s="262" t="s">
        <v>66</v>
      </c>
      <c r="F1" s="271" t="s">
        <v>67</v>
      </c>
      <c r="G1" s="272"/>
      <c r="H1" s="273"/>
      <c r="I1" s="274" t="s">
        <v>197</v>
      </c>
      <c r="J1" s="275"/>
      <c r="K1" s="276"/>
      <c r="L1" s="264" t="s">
        <v>198</v>
      </c>
      <c r="M1" s="265"/>
      <c r="N1" s="266"/>
      <c r="O1" s="267" t="s">
        <v>68</v>
      </c>
    </row>
    <row r="2" spans="1:15" ht="30.75" customHeight="1" thickBot="1" x14ac:dyDescent="0.3">
      <c r="A2" s="263"/>
      <c r="B2" s="269"/>
      <c r="C2" s="263"/>
      <c r="D2" s="270"/>
      <c r="E2" s="263"/>
      <c r="F2" s="7" t="s">
        <v>69</v>
      </c>
      <c r="G2" s="8" t="s">
        <v>70</v>
      </c>
      <c r="H2" s="9" t="s">
        <v>71</v>
      </c>
      <c r="I2" s="8" t="s">
        <v>69</v>
      </c>
      <c r="J2" s="8" t="s">
        <v>70</v>
      </c>
      <c r="K2" s="10" t="s">
        <v>71</v>
      </c>
      <c r="L2" s="11" t="s">
        <v>69</v>
      </c>
      <c r="M2" s="12" t="s">
        <v>70</v>
      </c>
      <c r="N2" s="13" t="s">
        <v>71</v>
      </c>
      <c r="O2" s="268"/>
    </row>
    <row r="3" spans="1:15" x14ac:dyDescent="0.25">
      <c r="A3" s="14" t="s">
        <v>72</v>
      </c>
      <c r="B3" s="15" t="s">
        <v>73</v>
      </c>
      <c r="C3" s="1" t="s">
        <v>74</v>
      </c>
      <c r="D3" s="201">
        <v>1974320</v>
      </c>
      <c r="E3" s="201">
        <v>1480740</v>
      </c>
      <c r="F3" s="201">
        <f>'Dane - 31 padziernika 2022 r'!Z7</f>
        <v>6135577.9800000004</v>
      </c>
      <c r="G3" s="201">
        <f>F3/'Dane - 31 padziernika 2022 r'!$B$3</f>
        <v>1297848.3299841355</v>
      </c>
      <c r="H3" s="202">
        <f>G3/E3</f>
        <v>0.87648630413451079</v>
      </c>
      <c r="I3" s="201">
        <f>'Dane - 31 padziernika 2022 r'!AK7</f>
        <v>6146181.6299999999</v>
      </c>
      <c r="J3" s="201">
        <f>I3/'Dane - 31 padziernika 2022 r'!$B$3</f>
        <v>1300091.3019566366</v>
      </c>
      <c r="K3" s="202">
        <f>J3/E3</f>
        <v>0.87800106835544156</v>
      </c>
      <c r="L3" s="201">
        <f>'Dane - 31 padziernika 2022 r'!AQ7</f>
        <v>527923.47</v>
      </c>
      <c r="M3" s="201">
        <f>L3/'Dane - 31 padziernika 2022 r'!$B$3</f>
        <v>111670.74986779482</v>
      </c>
      <c r="N3" s="202">
        <f>M3/E3</f>
        <v>7.5415501619321978E-2</v>
      </c>
      <c r="O3" s="203">
        <f>'Dane - 31 padziernika 2022 r'!X7</f>
        <v>1</v>
      </c>
    </row>
    <row r="4" spans="1:15" x14ac:dyDescent="0.25">
      <c r="A4" s="17" t="s">
        <v>72</v>
      </c>
      <c r="B4" s="18" t="s">
        <v>75</v>
      </c>
      <c r="C4" s="2" t="s">
        <v>76</v>
      </c>
      <c r="D4" s="204">
        <v>4274000</v>
      </c>
      <c r="E4" s="204">
        <v>3205500</v>
      </c>
      <c r="F4" s="204">
        <f>'Dane - 31 padziernika 2022 r'!Z8</f>
        <v>11843063.560000001</v>
      </c>
      <c r="G4" s="204">
        <f>F4/'Dane - 31 padziernika 2022 r'!$B$3</f>
        <v>2505143.0058170282</v>
      </c>
      <c r="H4" s="205">
        <f t="shared" ref="H4:H56" si="0">G4/E4</f>
        <v>0.78151396219529812</v>
      </c>
      <c r="I4" s="204">
        <f>'Dane - 31 padziernika 2022 r'!AK8</f>
        <v>12064724.140000001</v>
      </c>
      <c r="J4" s="204">
        <f>I4/'Dane - 31 padziernika 2022 r'!$B$3</f>
        <v>2552030.489687996</v>
      </c>
      <c r="K4" s="205">
        <f>J4/E4</f>
        <v>0.79614116040804739</v>
      </c>
      <c r="L4" s="204">
        <f>'Dane - 31 padziernika 2022 r'!AQ8</f>
        <v>11263405.48</v>
      </c>
      <c r="M4" s="204">
        <f>L4/'Dane - 31 padziernika 2022 r'!$B$3</f>
        <v>2382528.9222633527</v>
      </c>
      <c r="N4" s="205">
        <f t="shared" ref="N4:N56" si="1">M4/E4</f>
        <v>0.74326280526075583</v>
      </c>
      <c r="O4" s="206">
        <f>'Dane - 31 padziernika 2022 r'!X8</f>
        <v>270</v>
      </c>
    </row>
    <row r="5" spans="1:15" x14ac:dyDescent="0.25">
      <c r="A5" s="17" t="s">
        <v>72</v>
      </c>
      <c r="B5" s="18" t="s">
        <v>77</v>
      </c>
      <c r="C5" s="2" t="s">
        <v>78</v>
      </c>
      <c r="D5" s="204">
        <v>2350000</v>
      </c>
      <c r="E5" s="204">
        <v>1762500</v>
      </c>
      <c r="F5" s="204">
        <f>'Dane - 31 padziernika 2022 r'!Z9</f>
        <v>3145888.14</v>
      </c>
      <c r="G5" s="204">
        <f>F5/'Dane - 31 padziernika 2022 r'!$B$3</f>
        <v>665444.34479111584</v>
      </c>
      <c r="H5" s="205">
        <f t="shared" si="0"/>
        <v>0.3775570750587891</v>
      </c>
      <c r="I5" s="204">
        <f>'Dane - 31 padziernika 2022 r'!AK9</f>
        <v>1813385.38</v>
      </c>
      <c r="J5" s="204">
        <f>I5/'Dane - 31 padziernika 2022 r'!$B$3</f>
        <v>383582.31200423057</v>
      </c>
      <c r="K5" s="205">
        <f>J5/E5</f>
        <v>0.21763535432864145</v>
      </c>
      <c r="L5" s="204">
        <f>'Dane - 31 padziernika 2022 r'!AQ9</f>
        <v>140547.53</v>
      </c>
      <c r="M5" s="204">
        <f>L5/'Dane - 31 padziernika 2022 r'!$B$3</f>
        <v>29729.778952934954</v>
      </c>
      <c r="N5" s="205">
        <f t="shared" si="1"/>
        <v>1.6867959689608483E-2</v>
      </c>
      <c r="O5" s="206">
        <f>'Dane - 31 padziernika 2022 r'!X9</f>
        <v>2</v>
      </c>
    </row>
    <row r="6" spans="1:15" x14ac:dyDescent="0.25">
      <c r="A6" s="37" t="s">
        <v>72</v>
      </c>
      <c r="B6" s="38" t="s">
        <v>79</v>
      </c>
      <c r="C6" s="39" t="s">
        <v>80</v>
      </c>
      <c r="D6" s="40">
        <v>38885600</v>
      </c>
      <c r="E6" s="40">
        <v>29164200</v>
      </c>
      <c r="F6" s="40">
        <f t="shared" ref="F6:M6" si="2">SUM(F7:F9)</f>
        <v>121545021.39</v>
      </c>
      <c r="G6" s="40">
        <f t="shared" si="2"/>
        <v>25710210.764674775</v>
      </c>
      <c r="H6" s="41">
        <f t="shared" si="0"/>
        <v>0.88156749592564776</v>
      </c>
      <c r="I6" s="40">
        <f t="shared" si="2"/>
        <v>108823632.84999999</v>
      </c>
      <c r="J6" s="40">
        <f t="shared" si="2"/>
        <v>23019277.176097304</v>
      </c>
      <c r="K6" s="41">
        <f>J6/E6</f>
        <v>0.78929911247684847</v>
      </c>
      <c r="L6" s="40">
        <f t="shared" si="2"/>
        <v>104359602.75</v>
      </c>
      <c r="M6" s="40">
        <f t="shared" si="2"/>
        <v>22075008.514013749</v>
      </c>
      <c r="N6" s="41">
        <f t="shared" si="1"/>
        <v>0.75692144869441813</v>
      </c>
      <c r="O6" s="42">
        <f>SUM(O7:O9)</f>
        <v>52</v>
      </c>
    </row>
    <row r="7" spans="1:15" x14ac:dyDescent="0.25">
      <c r="A7" s="17" t="s">
        <v>72</v>
      </c>
      <c r="B7" s="18" t="s">
        <v>81</v>
      </c>
      <c r="C7" s="2" t="s">
        <v>82</v>
      </c>
      <c r="D7" s="204">
        <v>19050000</v>
      </c>
      <c r="E7" s="204">
        <v>14287500</v>
      </c>
      <c r="F7" s="204">
        <f>'Dane - 31 padziernika 2022 r'!Z11</f>
        <v>62279533.090000004</v>
      </c>
      <c r="G7" s="204">
        <f>F7/'Dane - 31 padziernika 2022 r'!$B$3</f>
        <v>13173883.255420413</v>
      </c>
      <c r="H7" s="205">
        <f t="shared" si="0"/>
        <v>0.9220565708080779</v>
      </c>
      <c r="I7" s="204">
        <f>'Dane - 31 padziernika 2022 r'!AK11</f>
        <v>63866630.43</v>
      </c>
      <c r="J7" s="204">
        <f>I7/'Dane - 31 padziernika 2022 r'!$B$3</f>
        <v>13509599.244843997</v>
      </c>
      <c r="K7" s="205">
        <f>J7/E7</f>
        <v>0.9455537529199648</v>
      </c>
      <c r="L7" s="204">
        <f>'Dane - 31 padziernika 2022 r'!AQ11</f>
        <v>61790621.850000009</v>
      </c>
      <c r="M7" s="204">
        <f>L7/'Dane - 31 padziernika 2022 r'!$B$3</f>
        <v>13070464.695928082</v>
      </c>
      <c r="N7" s="205">
        <f t="shared" si="1"/>
        <v>0.91481817644291041</v>
      </c>
      <c r="O7" s="206">
        <f>'Dane - 31 padziernika 2022 r'!X11</f>
        <v>14</v>
      </c>
    </row>
    <row r="8" spans="1:15" x14ac:dyDescent="0.25">
      <c r="A8" s="17" t="s">
        <v>72</v>
      </c>
      <c r="B8" s="18" t="s">
        <v>83</v>
      </c>
      <c r="C8" s="2" t="s">
        <v>80</v>
      </c>
      <c r="D8" s="204">
        <v>19515600</v>
      </c>
      <c r="E8" s="204">
        <v>14636700</v>
      </c>
      <c r="F8" s="204">
        <f>'Dane - 31 padziernika 2022 r'!Z12</f>
        <v>58269865.799999997</v>
      </c>
      <c r="G8" s="204">
        <f>F8/'Dane - 31 padziernika 2022 r'!$B$3</f>
        <v>12325725.182443151</v>
      </c>
      <c r="H8" s="205">
        <f t="shared" si="0"/>
        <v>0.84211093910807433</v>
      </c>
      <c r="I8" s="204">
        <f>'Dane - 31 padziernika 2022 r'!AK12</f>
        <v>43962279.960000001</v>
      </c>
      <c r="J8" s="204">
        <f>I8/'Dane - 31 padziernika 2022 r'!$B$3</f>
        <v>9299265.9883659445</v>
      </c>
      <c r="K8" s="205">
        <f t="shared" ref="K8:K56" si="3">J8/E8</f>
        <v>0.63533897588704724</v>
      </c>
      <c r="L8" s="204">
        <f>'Dane - 31 padziernika 2022 r'!AQ12</f>
        <v>41574258.439999998</v>
      </c>
      <c r="M8" s="204">
        <f>L8/'Dane - 31 padziernika 2022 r'!$B$3</f>
        <v>8794131.8751983065</v>
      </c>
      <c r="N8" s="205">
        <f t="shared" si="1"/>
        <v>0.60082750040639665</v>
      </c>
      <c r="O8" s="206">
        <f>'Dane - 31 padziernika 2022 r'!X12</f>
        <v>19</v>
      </c>
    </row>
    <row r="9" spans="1:15" x14ac:dyDescent="0.25">
      <c r="A9" s="17" t="s">
        <v>72</v>
      </c>
      <c r="B9" s="18" t="s">
        <v>84</v>
      </c>
      <c r="C9" s="2" t="s">
        <v>85</v>
      </c>
      <c r="D9" s="204">
        <v>320000</v>
      </c>
      <c r="E9" s="204">
        <v>240000</v>
      </c>
      <c r="F9" s="204">
        <f>'Dane - 31 padziernika 2022 r'!Z13</f>
        <v>995622.5</v>
      </c>
      <c r="G9" s="204">
        <f>F9/'Dane - 31 padziernika 2022 r'!$B$3</f>
        <v>210602.32681121101</v>
      </c>
      <c r="H9" s="205">
        <f t="shared" si="0"/>
        <v>0.8775096950467125</v>
      </c>
      <c r="I9" s="204">
        <f>'Dane - 31 padziernika 2022 r'!AK13</f>
        <v>994722.46</v>
      </c>
      <c r="J9" s="204">
        <f>I9/'Dane - 31 padziernika 2022 r'!$B$3</f>
        <v>210411.94288736116</v>
      </c>
      <c r="K9" s="205">
        <f t="shared" si="3"/>
        <v>0.87671642869733812</v>
      </c>
      <c r="L9" s="204">
        <f>'Dane - 31 padziernika 2022 r'!AQ13</f>
        <v>994722.46</v>
      </c>
      <c r="M9" s="204">
        <f>L9/'Dane - 31 padziernika 2022 r'!$B$3</f>
        <v>210411.94288736116</v>
      </c>
      <c r="N9" s="205">
        <f t="shared" si="1"/>
        <v>0.87671642869733812</v>
      </c>
      <c r="O9" s="206">
        <f>'Dane - 31 padziernika 2022 r'!X13</f>
        <v>19</v>
      </c>
    </row>
    <row r="10" spans="1:15" x14ac:dyDescent="0.25">
      <c r="A10" s="17" t="s">
        <v>72</v>
      </c>
      <c r="B10" s="18" t="s">
        <v>86</v>
      </c>
      <c r="C10" s="2" t="s">
        <v>87</v>
      </c>
      <c r="D10" s="204">
        <v>5920000</v>
      </c>
      <c r="E10" s="204">
        <v>4440000</v>
      </c>
      <c r="F10" s="204">
        <f>'Dane - 31 padziernika 2022 r'!Z14</f>
        <v>18686766.060000002</v>
      </c>
      <c r="G10" s="204">
        <f>F10/'Dane - 31 padziernika 2022 r'!$B$3</f>
        <v>3952779.7059756746</v>
      </c>
      <c r="H10" s="205">
        <f t="shared" si="0"/>
        <v>0.89026569954407087</v>
      </c>
      <c r="I10" s="204">
        <f>'Dane - 31 padziernika 2022 r'!AK14</f>
        <v>16490285.15</v>
      </c>
      <c r="J10" s="204">
        <f>I10/'Dane - 31 padziernika 2022 r'!$B$3</f>
        <v>3488161.8508725544</v>
      </c>
      <c r="K10" s="205">
        <f t="shared" si="3"/>
        <v>0.78562203848480949</v>
      </c>
      <c r="L10" s="204">
        <f>'Dane - 31 padziernika 2022 r'!AQ14</f>
        <v>13752793.829999998</v>
      </c>
      <c r="M10" s="204">
        <f>L10/'Dane - 31 padziernika 2022 r'!$B$3</f>
        <v>2909104.9878371228</v>
      </c>
      <c r="N10" s="205">
        <f t="shared" si="1"/>
        <v>0.65520382608944205</v>
      </c>
      <c r="O10" s="206">
        <f>'Dane - 31 padziernika 2022 r'!X14</f>
        <v>11</v>
      </c>
    </row>
    <row r="11" spans="1:15" x14ac:dyDescent="0.25">
      <c r="A11" s="17" t="s">
        <v>72</v>
      </c>
      <c r="B11" s="18" t="s">
        <v>88</v>
      </c>
      <c r="C11" s="2" t="s">
        <v>89</v>
      </c>
      <c r="D11" s="204">
        <v>12247576</v>
      </c>
      <c r="E11" s="204">
        <v>6123788</v>
      </c>
      <c r="F11" s="204">
        <f>'Dane - 31 padziernika 2022 r'!Z15</f>
        <v>27490381</v>
      </c>
      <c r="G11" s="204">
        <f>F11/'Dane - 31 padziernika 2022 r'!$B$3</f>
        <v>5814993.3368588053</v>
      </c>
      <c r="H11" s="205">
        <f t="shared" si="0"/>
        <v>0.94957456673203011</v>
      </c>
      <c r="I11" s="204">
        <f>'Dane - 31 padziernika 2022 r'!AK15</f>
        <v>26835697.870000001</v>
      </c>
      <c r="J11" s="204">
        <f>I11/'Dane - 31 padziernika 2022 r'!$B$3</f>
        <v>5676509.3326282389</v>
      </c>
      <c r="K11" s="205">
        <f t="shared" si="3"/>
        <v>0.9269604585639214</v>
      </c>
      <c r="L11" s="204">
        <f>'Dane - 31 padziernika 2022 r'!AQ15</f>
        <v>26835697.870000001</v>
      </c>
      <c r="M11" s="204">
        <f>L11/'Dane - 31 padziernika 2022 r'!$B$3</f>
        <v>5676509.3326282389</v>
      </c>
      <c r="N11" s="205">
        <f t="shared" si="1"/>
        <v>0.9269604585639214</v>
      </c>
      <c r="O11" s="206">
        <f>'Dane - 31 padziernika 2022 r'!X15</f>
        <v>154</v>
      </c>
    </row>
    <row r="12" spans="1:15" x14ac:dyDescent="0.25">
      <c r="A12" s="17" t="s">
        <v>72</v>
      </c>
      <c r="B12" s="18" t="s">
        <v>90</v>
      </c>
      <c r="C12" s="2" t="s">
        <v>91</v>
      </c>
      <c r="D12" s="204">
        <v>820000</v>
      </c>
      <c r="E12" s="204">
        <v>615000</v>
      </c>
      <c r="F12" s="204">
        <f>'Dane - 31 padziernika 2022 r'!Z16</f>
        <v>2025000</v>
      </c>
      <c r="G12" s="204">
        <f>F12/'Dane - 31 padziernika 2022 r'!$B$3</f>
        <v>428344.79111581173</v>
      </c>
      <c r="H12" s="205">
        <f t="shared" si="0"/>
        <v>0.69649559531026295</v>
      </c>
      <c r="I12" s="204">
        <f>'Dane - 31 padziernika 2022 r'!AK16</f>
        <v>835516.61</v>
      </c>
      <c r="J12" s="204">
        <f>I12/'Dane - 31 padziernika 2022 r'!$B$3</f>
        <v>176735.40137493389</v>
      </c>
      <c r="K12" s="205">
        <f t="shared" si="3"/>
        <v>0.28737463638200633</v>
      </c>
      <c r="L12" s="204">
        <f>'Dane - 31 padziernika 2022 r'!AQ16</f>
        <v>835516.61</v>
      </c>
      <c r="M12" s="204">
        <f>L12/'Dane - 31 padziernika 2022 r'!$B$3</f>
        <v>176735.40137493389</v>
      </c>
      <c r="N12" s="205">
        <f t="shared" si="1"/>
        <v>0.28737463638200633</v>
      </c>
      <c r="O12" s="206">
        <f>'Dane - 31 padziernika 2022 r'!X16</f>
        <v>3</v>
      </c>
    </row>
    <row r="13" spans="1:15" x14ac:dyDescent="0.25">
      <c r="A13" s="17" t="s">
        <v>72</v>
      </c>
      <c r="B13" s="18" t="s">
        <v>92</v>
      </c>
      <c r="C13" s="2" t="s">
        <v>93</v>
      </c>
      <c r="D13" s="204">
        <v>14738008</v>
      </c>
      <c r="E13" s="204">
        <v>11053506</v>
      </c>
      <c r="F13" s="204">
        <f>'Dane - 31 padziernika 2022 r'!Z17</f>
        <v>30897378.689999983</v>
      </c>
      <c r="G13" s="204">
        <f>F13/'Dane - 31 padziernika 2022 r'!$B$3</f>
        <v>6535669.7387625556</v>
      </c>
      <c r="H13" s="205">
        <f t="shared" si="0"/>
        <v>0.59127572181736321</v>
      </c>
      <c r="I13" s="204">
        <f>'Dane - 31 padziernika 2022 r'!AK17</f>
        <v>26362571.850000001</v>
      </c>
      <c r="J13" s="204">
        <f>I13/'Dane - 31 padziernika 2022 r'!$B$3</f>
        <v>5576429.793759916</v>
      </c>
      <c r="K13" s="205">
        <f t="shared" si="3"/>
        <v>0.50449421149813611</v>
      </c>
      <c r="L13" s="204">
        <f>'Dane - 31 padziernika 2022 r'!AQ17</f>
        <v>21287405.759999998</v>
      </c>
      <c r="M13" s="204">
        <f>L13/'Dane - 31 padziernika 2022 r'!$B$3</f>
        <v>4502888.5795875192</v>
      </c>
      <c r="N13" s="205">
        <f t="shared" si="1"/>
        <v>0.40737197587693164</v>
      </c>
      <c r="O13" s="206">
        <f>'Dane - 31 padziernika 2022 r'!X17</f>
        <v>197</v>
      </c>
    </row>
    <row r="14" spans="1:15" x14ac:dyDescent="0.25">
      <c r="A14" s="17" t="s">
        <v>72</v>
      </c>
      <c r="B14" s="18" t="s">
        <v>94</v>
      </c>
      <c r="C14" s="2" t="s">
        <v>95</v>
      </c>
      <c r="D14" s="204">
        <v>10797340</v>
      </c>
      <c r="E14" s="204">
        <v>8098005</v>
      </c>
      <c r="F14" s="204">
        <f>'Dane - 31 padziernika 2022 r'!Z18</f>
        <v>21968051.869999994</v>
      </c>
      <c r="G14" s="204">
        <f>F14/'Dane - 31 padziernika 2022 r'!$B$3</f>
        <v>4646864.4886303525</v>
      </c>
      <c r="H14" s="205">
        <f t="shared" si="0"/>
        <v>0.57382830569138354</v>
      </c>
      <c r="I14" s="204">
        <f>'Dane - 31 padziernika 2022 r'!AK18</f>
        <v>19633054.82</v>
      </c>
      <c r="J14" s="204">
        <f>I14/'Dane - 31 padziernika 2022 r'!$B$3</f>
        <v>4152946.5510312007</v>
      </c>
      <c r="K14" s="205">
        <f t="shared" si="3"/>
        <v>0.51283576029296107</v>
      </c>
      <c r="L14" s="204">
        <f>'Dane - 31 padziernika 2022 r'!AQ18</f>
        <v>15928550.49</v>
      </c>
      <c r="M14" s="204">
        <f>L14/'Dane - 31 padziernika 2022 r'!$B$3</f>
        <v>3369339.0777366473</v>
      </c>
      <c r="N14" s="205">
        <f t="shared" si="1"/>
        <v>0.41607026393990215</v>
      </c>
      <c r="O14" s="206">
        <f>'Dane - 31 padziernika 2022 r'!X18</f>
        <v>282</v>
      </c>
    </row>
    <row r="15" spans="1:15" x14ac:dyDescent="0.25">
      <c r="A15" s="37" t="s">
        <v>72</v>
      </c>
      <c r="B15" s="38" t="s">
        <v>96</v>
      </c>
      <c r="C15" s="39" t="s">
        <v>97</v>
      </c>
      <c r="D15" s="40">
        <v>82093818</v>
      </c>
      <c r="E15" s="40">
        <v>51707139</v>
      </c>
      <c r="F15" s="40">
        <f>'Dane - 31 padziernika 2022 r'!Z19</f>
        <v>216853750</v>
      </c>
      <c r="G15" s="40">
        <f>F15/'Dane - 31 padziernika 2022 r'!$B$3</f>
        <v>45870703.331570596</v>
      </c>
      <c r="H15" s="41">
        <f t="shared" si="0"/>
        <v>0.8871251478750467</v>
      </c>
      <c r="I15" s="40">
        <f>'Dane - 31 padziernika 2022 r'!AK19</f>
        <v>199471750</v>
      </c>
      <c r="J15" s="40">
        <f>I15/'Dane - 31 padziernika 2022 r'!$B$3</f>
        <v>42193918.561607614</v>
      </c>
      <c r="K15" s="41">
        <f t="shared" si="3"/>
        <v>0.81601727300378413</v>
      </c>
      <c r="L15" s="40">
        <f>'Dane - 31 padziernika 2022 r'!AQ19</f>
        <v>199471750</v>
      </c>
      <c r="M15" s="40">
        <f>L15/'Dane - 31 padziernika 2022 r'!$B$3</f>
        <v>42193918.561607614</v>
      </c>
      <c r="N15" s="41">
        <f t="shared" si="1"/>
        <v>0.81601727300378413</v>
      </c>
      <c r="O15" s="42">
        <f>'Dane - 31 padziernika 2022 r'!X19</f>
        <v>3852</v>
      </c>
    </row>
    <row r="16" spans="1:15" x14ac:dyDescent="0.25">
      <c r="A16" s="17" t="s">
        <v>72</v>
      </c>
      <c r="B16" s="18" t="s">
        <v>217</v>
      </c>
      <c r="C16" s="2" t="s">
        <v>97</v>
      </c>
      <c r="D16" s="204">
        <v>39452898</v>
      </c>
      <c r="E16" s="204">
        <v>19726449</v>
      </c>
      <c r="F16" s="204">
        <f>'Dane - 31 padziernika 2022 r'!Z20</f>
        <v>75460750</v>
      </c>
      <c r="G16" s="204">
        <f>F16/'Dane - 31 padziernika 2022 r'!$B$3</f>
        <v>15962083.553675303</v>
      </c>
      <c r="H16" s="205">
        <f t="shared" si="0"/>
        <v>0.80917166357083847</v>
      </c>
      <c r="I16" s="204">
        <f>'Dane - 31 padziernika 2022 r'!AK20</f>
        <v>75460750</v>
      </c>
      <c r="J16" s="204">
        <f>I16/'Dane - 31 padziernika 2022 r'!$B$3</f>
        <v>15962083.553675303</v>
      </c>
      <c r="K16" s="205">
        <f t="shared" si="3"/>
        <v>0.80917166357083847</v>
      </c>
      <c r="L16" s="204">
        <f>'Dane - 31 padziernika 2022 r'!AQ20</f>
        <v>75460750</v>
      </c>
      <c r="M16" s="204">
        <f>L16/'Dane - 31 padziernika 2022 r'!$B$3</f>
        <v>15962083.553675303</v>
      </c>
      <c r="N16" s="205">
        <f t="shared" si="1"/>
        <v>0.80917166357083847</v>
      </c>
      <c r="O16" s="206">
        <f>'Dane - 31 padziernika 2022 r'!X20</f>
        <v>2646</v>
      </c>
    </row>
    <row r="17" spans="1:15" x14ac:dyDescent="0.25">
      <c r="A17" s="17" t="s">
        <v>72</v>
      </c>
      <c r="B17" s="18" t="s">
        <v>218</v>
      </c>
      <c r="C17" s="2" t="s">
        <v>216</v>
      </c>
      <c r="D17" s="204">
        <v>42640920</v>
      </c>
      <c r="E17" s="204">
        <v>31980690</v>
      </c>
      <c r="F17" s="204">
        <f>'Dane - 31 padziernika 2022 r'!Z21</f>
        <v>141393000</v>
      </c>
      <c r="G17" s="204">
        <f>F17/'Dane - 31 padziernika 2022 r'!$B$3</f>
        <v>29908619.777895294</v>
      </c>
      <c r="H17" s="205">
        <f t="shared" si="0"/>
        <v>0.93520870806400036</v>
      </c>
      <c r="I17" s="204">
        <f>'Dane - 31 padziernika 2022 r'!AK21</f>
        <v>124011000</v>
      </c>
      <c r="J17" s="204">
        <f>I17/'Dane - 31 padziernika 2022 r'!$B$3</f>
        <v>26231835.007932309</v>
      </c>
      <c r="K17" s="205">
        <f t="shared" si="3"/>
        <v>0.82023980745669678</v>
      </c>
      <c r="L17" s="204">
        <f>'Dane - 31 padziernika 2022 r'!AQ21</f>
        <v>124011000</v>
      </c>
      <c r="M17" s="204">
        <f>L17/'Dane - 31 padziernika 2022 r'!$B$3</f>
        <v>26231835.007932309</v>
      </c>
      <c r="N17" s="205">
        <f t="shared" si="1"/>
        <v>0.82023980745669678</v>
      </c>
      <c r="O17" s="206">
        <f>'Dane - 31 padziernika 2022 r'!X21</f>
        <v>1206</v>
      </c>
    </row>
    <row r="18" spans="1:15" ht="20" x14ac:dyDescent="0.25">
      <c r="A18" s="17" t="s">
        <v>72</v>
      </c>
      <c r="B18" s="18" t="s">
        <v>98</v>
      </c>
      <c r="C18" s="2" t="s">
        <v>99</v>
      </c>
      <c r="D18" s="204">
        <v>23080000</v>
      </c>
      <c r="E18" s="204">
        <v>17310000</v>
      </c>
      <c r="F18" s="204">
        <f>'Dane - 31 padziernika 2022 r'!Z22</f>
        <v>71782487.949999988</v>
      </c>
      <c r="G18" s="204">
        <f>F18/'Dane - 31 padziernika 2022 r'!$B$3</f>
        <v>15184027.065044947</v>
      </c>
      <c r="H18" s="205">
        <f t="shared" si="0"/>
        <v>0.87718238388474568</v>
      </c>
      <c r="I18" s="204">
        <f>'Dane - 31 padziernika 2022 r'!AK22</f>
        <v>66334416.399999999</v>
      </c>
      <c r="J18" s="204">
        <f>I18/'Dane - 31 padziernika 2022 r'!$B$3</f>
        <v>14031605.795875197</v>
      </c>
      <c r="K18" s="205">
        <f t="shared" si="3"/>
        <v>0.81060692061670692</v>
      </c>
      <c r="L18" s="204">
        <f>'Dane - 31 padziernika 2022 r'!AQ22</f>
        <v>57690723.049999997</v>
      </c>
      <c r="M18" s="204">
        <f>L18/'Dane - 31 padziernika 2022 r'!$B$3</f>
        <v>12203220.105764145</v>
      </c>
      <c r="N18" s="205">
        <f t="shared" si="1"/>
        <v>0.70498094198521921</v>
      </c>
      <c r="O18" s="206">
        <f>'Dane - 31 padziernika 2022 r'!X22</f>
        <v>420</v>
      </c>
    </row>
    <row r="19" spans="1:15" x14ac:dyDescent="0.25">
      <c r="A19" s="17" t="s">
        <v>72</v>
      </c>
      <c r="B19" s="18" t="s">
        <v>100</v>
      </c>
      <c r="C19" s="2" t="s">
        <v>101</v>
      </c>
      <c r="D19" s="204">
        <v>31410000</v>
      </c>
      <c r="E19" s="204">
        <v>23557500</v>
      </c>
      <c r="F19" s="204">
        <f>'Dane - 31 padziernika 2022 r'!Z23</f>
        <v>106240534.97</v>
      </c>
      <c r="G19" s="204">
        <f>F19/'Dane - 31 padziernika 2022 r'!$B$3</f>
        <v>22472878.893707033</v>
      </c>
      <c r="H19" s="205">
        <f t="shared" si="0"/>
        <v>0.95395856494564502</v>
      </c>
      <c r="I19" s="204">
        <f>'Dane - 31 padziernika 2022 r'!AK23</f>
        <v>15797345.9</v>
      </c>
      <c r="J19" s="204">
        <f>I19/'Dane - 31 padziernika 2022 r'!$B$3</f>
        <v>3341585.5949233212</v>
      </c>
      <c r="K19" s="205">
        <f t="shared" si="3"/>
        <v>0.14184805666659539</v>
      </c>
      <c r="L19" s="204">
        <f>'Dane - 31 padziernika 2022 r'!AQ23</f>
        <v>4740481.9800000004</v>
      </c>
      <c r="M19" s="204">
        <f>L19/'Dane - 31 padziernika 2022 r'!$B$3</f>
        <v>1002746.0560549975</v>
      </c>
      <c r="N19" s="205">
        <f t="shared" si="1"/>
        <v>4.2565894345961898E-2</v>
      </c>
      <c r="O19" s="206">
        <f>'Dane - 31 padziernika 2022 r'!X23</f>
        <v>16</v>
      </c>
    </row>
    <row r="20" spans="1:15" x14ac:dyDescent="0.25">
      <c r="A20" s="17" t="s">
        <v>72</v>
      </c>
      <c r="B20" s="18" t="s">
        <v>102</v>
      </c>
      <c r="C20" s="2" t="s">
        <v>103</v>
      </c>
      <c r="D20" s="204">
        <v>9106668</v>
      </c>
      <c r="E20" s="204">
        <v>6830001</v>
      </c>
      <c r="F20" s="204">
        <f>'Dane - 31 padziernika 2022 r'!Z24</f>
        <v>27191873.289999999</v>
      </c>
      <c r="G20" s="204">
        <f>F20/'Dane - 31 padziernika 2022 r'!$B$3</f>
        <v>5751850.5108408248</v>
      </c>
      <c r="H20" s="205">
        <f t="shared" si="0"/>
        <v>0.84214490024830524</v>
      </c>
      <c r="I20" s="204">
        <f>'Dane - 31 padziernika 2022 r'!AK24</f>
        <v>20902534.149999999</v>
      </c>
      <c r="J20" s="204">
        <f>I20/'Dane - 31 padziernika 2022 r'!$B$3</f>
        <v>4421477.3453199361</v>
      </c>
      <c r="K20" s="205">
        <f t="shared" si="3"/>
        <v>0.64736115636292524</v>
      </c>
      <c r="L20" s="204">
        <f>'Dane - 31 padziernika 2022 r'!AQ24</f>
        <v>8200398.4000000004</v>
      </c>
      <c r="M20" s="204">
        <f>L20/'Dane - 31 padziernika 2022 r'!$B$3</f>
        <v>1734616.2665256478</v>
      </c>
      <c r="N20" s="205">
        <f t="shared" si="1"/>
        <v>0.25397013360988496</v>
      </c>
      <c r="O20" s="206">
        <f>'Dane - 31 padziernika 2022 r'!X24</f>
        <v>7</v>
      </c>
    </row>
    <row r="21" spans="1:15" x14ac:dyDescent="0.25">
      <c r="A21" s="17" t="s">
        <v>72</v>
      </c>
      <c r="B21" s="18" t="s">
        <v>104</v>
      </c>
      <c r="C21" s="2" t="s">
        <v>105</v>
      </c>
      <c r="D21" s="204">
        <v>0</v>
      </c>
      <c r="E21" s="204">
        <v>0</v>
      </c>
      <c r="F21" s="204">
        <f>'Dane - 31 padziernika 2022 r'!Z25</f>
        <v>0</v>
      </c>
      <c r="G21" s="204">
        <f>F21/'Dane - 31 padziernika 2022 r'!$B$3</f>
        <v>0</v>
      </c>
      <c r="H21" s="205">
        <v>0</v>
      </c>
      <c r="I21" s="204">
        <f>'Dane - 31 padziernika 2022 r'!AK25</f>
        <v>0</v>
      </c>
      <c r="J21" s="204">
        <f>I21/'Dane - 31 padziernika 2022 r'!$B$3</f>
        <v>0</v>
      </c>
      <c r="K21" s="205">
        <v>0</v>
      </c>
      <c r="L21" s="204">
        <f>'Dane - 31 padziernika 2022 r'!AQ25</f>
        <v>0</v>
      </c>
      <c r="M21" s="204">
        <f>L21/'Dane - 31 padziernika 2022 r'!$B$3</f>
        <v>0</v>
      </c>
      <c r="N21" s="205">
        <v>0</v>
      </c>
      <c r="O21" s="206">
        <f>'Dane - 31 padziernika 2022 r'!X25</f>
        <v>0</v>
      </c>
    </row>
    <row r="22" spans="1:15" x14ac:dyDescent="0.25">
      <c r="A22" s="17" t="s">
        <v>72</v>
      </c>
      <c r="B22" s="18" t="s">
        <v>106</v>
      </c>
      <c r="C22" s="2" t="s">
        <v>107</v>
      </c>
      <c r="D22" s="204">
        <v>4350000</v>
      </c>
      <c r="E22" s="204">
        <v>3262500</v>
      </c>
      <c r="F22" s="204">
        <f>'Dane - 31 padziernika 2022 r'!Z26</f>
        <v>6995165.8399999999</v>
      </c>
      <c r="G22" s="207">
        <f>F22/'Dane - 31 padziernika 2022 r'!$B$3</f>
        <v>1479675.4817556848</v>
      </c>
      <c r="H22" s="205">
        <f t="shared" si="0"/>
        <v>0.45354037754963522</v>
      </c>
      <c r="I22" s="204">
        <f>'Dane - 31 padziernika 2022 r'!AK26</f>
        <v>4903707.88</v>
      </c>
      <c r="J22" s="207">
        <f>I22/'Dane - 31 padziernika 2022 r'!$B$3</f>
        <v>1037272.9518773135</v>
      </c>
      <c r="K22" s="205">
        <f t="shared" si="3"/>
        <v>0.31793806954093901</v>
      </c>
      <c r="L22" s="204">
        <f>'Dane - 31 padziernika 2022 r'!AQ26</f>
        <v>3534500.78</v>
      </c>
      <c r="M22" s="207">
        <f>L22/'Dane - 31 padziernika 2022 r'!$B$3</f>
        <v>747646.91274457949</v>
      </c>
      <c r="N22" s="205">
        <f t="shared" si="1"/>
        <v>0.22916380467266803</v>
      </c>
      <c r="O22" s="208">
        <f>'Dane - 31 padziernika 2022 r'!X26</f>
        <v>60</v>
      </c>
    </row>
    <row r="23" spans="1:15" ht="11" thickBot="1" x14ac:dyDescent="0.3">
      <c r="A23" s="21" t="s">
        <v>72</v>
      </c>
      <c r="B23" s="22" t="s">
        <v>108</v>
      </c>
      <c r="C23" s="3" t="s">
        <v>109</v>
      </c>
      <c r="D23" s="209">
        <v>1424000</v>
      </c>
      <c r="E23" s="209">
        <v>1068000</v>
      </c>
      <c r="F23" s="204">
        <f>'Dane - 31 padziernika 2022 r'!Z27</f>
        <v>4254345.5199999996</v>
      </c>
      <c r="G23" s="204">
        <f>F23/'Dane - 31 padziernika 2022 r'!$B$3</f>
        <v>899914.44103648851</v>
      </c>
      <c r="H23" s="210">
        <f t="shared" si="0"/>
        <v>0.84261651782442748</v>
      </c>
      <c r="I23" s="204">
        <f>'Dane - 31 padziernika 2022 r'!AK27</f>
        <v>2608014.9900000002</v>
      </c>
      <c r="J23" s="204">
        <f>I23/'Dane - 31 padziernika 2022 r'!$B$3</f>
        <v>551668.95610787952</v>
      </c>
      <c r="K23" s="210">
        <f t="shared" si="3"/>
        <v>0.51654396639314559</v>
      </c>
      <c r="L23" s="204">
        <f>'Dane - 31 padziernika 2022 r'!AQ27</f>
        <v>1390327.3599999999</v>
      </c>
      <c r="M23" s="204">
        <f>L23/'Dane - 31 padziernika 2022 r'!$B$3</f>
        <v>294093.57165520883</v>
      </c>
      <c r="N23" s="210">
        <f t="shared" si="1"/>
        <v>0.27536851278577607</v>
      </c>
      <c r="O23" s="206">
        <f>'Dane - 31 padziernika 2022 r'!X27</f>
        <v>13</v>
      </c>
    </row>
    <row r="24" spans="1:15" ht="30.5" thickBot="1" x14ac:dyDescent="0.3">
      <c r="A24" s="261" t="s">
        <v>72</v>
      </c>
      <c r="B24" s="261"/>
      <c r="C24" s="43" t="s">
        <v>13</v>
      </c>
      <c r="D24" s="44">
        <f>SUM(D10:D23)+SUM(D3:D6)-D16-D17</f>
        <v>243471330</v>
      </c>
      <c r="E24" s="44">
        <f t="shared" ref="E24:O24" si="4">SUM(E10:E23)+SUM(E3:E6)-E16-E17</f>
        <v>169678379</v>
      </c>
      <c r="F24" s="44">
        <f t="shared" si="4"/>
        <v>677055286.25999999</v>
      </c>
      <c r="G24" s="44">
        <f t="shared" si="4"/>
        <v>143216348.23056582</v>
      </c>
      <c r="H24" s="45">
        <f>G24/E24</f>
        <v>0.84404594783738363</v>
      </c>
      <c r="I24" s="44">
        <f t="shared" si="4"/>
        <v>529022819.62</v>
      </c>
      <c r="J24" s="44">
        <f t="shared" si="4"/>
        <v>111903293.4151243</v>
      </c>
      <c r="K24" s="45">
        <f t="shared" si="3"/>
        <v>0.65950237192638606</v>
      </c>
      <c r="L24" s="44">
        <f t="shared" si="4"/>
        <v>469959625.36000001</v>
      </c>
      <c r="M24" s="44">
        <f t="shared" si="4"/>
        <v>99409756.818614468</v>
      </c>
      <c r="N24" s="45">
        <f t="shared" si="1"/>
        <v>0.58587167914077298</v>
      </c>
      <c r="O24" s="46">
        <f t="shared" si="4"/>
        <v>5340</v>
      </c>
    </row>
    <row r="25" spans="1:15" x14ac:dyDescent="0.25">
      <c r="A25" s="25" t="s">
        <v>110</v>
      </c>
      <c r="B25" s="26" t="s">
        <v>111</v>
      </c>
      <c r="C25" s="4" t="s">
        <v>112</v>
      </c>
      <c r="D25" s="211">
        <v>16364000</v>
      </c>
      <c r="E25" s="211">
        <v>12273000</v>
      </c>
      <c r="F25" s="211">
        <f>'Dane - 31 padziernika 2022 r'!Z29</f>
        <v>45050066.669999994</v>
      </c>
      <c r="G25" s="211">
        <f>F25/'Dane - 31 padziernika 2022 r'!$B$3</f>
        <v>9529363.6530936006</v>
      </c>
      <c r="H25" s="212">
        <f t="shared" si="0"/>
        <v>0.77644941359843567</v>
      </c>
      <c r="I25" s="211">
        <f>'Dane - 31 padziernika 2022 r'!AK29</f>
        <v>32738817.48</v>
      </c>
      <c r="J25" s="211">
        <f>I25/'Dane - 31 padziernika 2022 r'!$B$3</f>
        <v>6925186.1406663144</v>
      </c>
      <c r="K25" s="212">
        <f t="shared" si="3"/>
        <v>0.56426188712346736</v>
      </c>
      <c r="L25" s="211">
        <f>'Dane - 31 padziernika 2022 r'!AQ29</f>
        <v>18007719.07</v>
      </c>
      <c r="M25" s="211">
        <f>L25/'Dane - 31 padziernika 2022 r'!$B$3</f>
        <v>3809142.0560549973</v>
      </c>
      <c r="N25" s="212">
        <f t="shared" si="1"/>
        <v>0.31036764084209217</v>
      </c>
      <c r="O25" s="213">
        <f>'Dane - 31 padziernika 2022 r'!X29</f>
        <v>11</v>
      </c>
    </row>
    <row r="26" spans="1:15" x14ac:dyDescent="0.25">
      <c r="A26" s="17" t="s">
        <v>110</v>
      </c>
      <c r="B26" s="18" t="s">
        <v>113</v>
      </c>
      <c r="C26" s="2" t="s">
        <v>114</v>
      </c>
      <c r="D26" s="204">
        <v>2000000</v>
      </c>
      <c r="E26" s="204">
        <v>1500000</v>
      </c>
      <c r="F26" s="211">
        <f>'Dane - 31 padziernika 2022 r'!Z30</f>
        <v>6361988.8599999994</v>
      </c>
      <c r="G26" s="211">
        <f>F26/'Dane - 31 padziernika 2022 r'!$B$3</f>
        <v>1345740.6367001585</v>
      </c>
      <c r="H26" s="205">
        <f t="shared" si="0"/>
        <v>0.89716042446677235</v>
      </c>
      <c r="I26" s="211">
        <f>'Dane - 31 padziernika 2022 r'!AK30</f>
        <v>4219495.42</v>
      </c>
      <c r="J26" s="211">
        <f>I26/'Dane - 31 padziernika 2022 r'!$B$3</f>
        <v>892542.65891062922</v>
      </c>
      <c r="K26" s="205">
        <f t="shared" si="3"/>
        <v>0.59502843927375282</v>
      </c>
      <c r="L26" s="211">
        <f>'Dane - 31 padziernika 2022 r'!AQ30</f>
        <v>2681354.2200000002</v>
      </c>
      <c r="M26" s="211">
        <f>L26/'Dane - 31 padziernika 2022 r'!$B$3</f>
        <v>567182.27815970394</v>
      </c>
      <c r="N26" s="205">
        <f t="shared" si="1"/>
        <v>0.37812151877313599</v>
      </c>
      <c r="O26" s="213">
        <f>'Dane - 31 padziernika 2022 r'!X30</f>
        <v>12</v>
      </c>
    </row>
    <row r="27" spans="1:15" x14ac:dyDescent="0.25">
      <c r="A27" s="37" t="s">
        <v>110</v>
      </c>
      <c r="B27" s="38" t="s">
        <v>115</v>
      </c>
      <c r="C27" s="39" t="s">
        <v>116</v>
      </c>
      <c r="D27" s="40">
        <v>116546600</v>
      </c>
      <c r="E27" s="40">
        <v>87409950</v>
      </c>
      <c r="F27" s="40">
        <f>SUM(F28:F30)</f>
        <v>304664848.25</v>
      </c>
      <c r="G27" s="40">
        <f t="shared" ref="G27:O27" si="5">SUM(G28:G30)</f>
        <v>64445234.955050245</v>
      </c>
      <c r="H27" s="41">
        <f t="shared" si="0"/>
        <v>0.73727573296918991</v>
      </c>
      <c r="I27" s="40">
        <f t="shared" si="5"/>
        <v>220005785.28000003</v>
      </c>
      <c r="J27" s="40">
        <f t="shared" si="5"/>
        <v>46537447.970386043</v>
      </c>
      <c r="K27" s="41">
        <f t="shared" si="3"/>
        <v>0.5324044684888396</v>
      </c>
      <c r="L27" s="40">
        <f t="shared" si="5"/>
        <v>154184358.25999999</v>
      </c>
      <c r="M27" s="40">
        <f t="shared" si="5"/>
        <v>32614353.941829719</v>
      </c>
      <c r="N27" s="41">
        <f t="shared" si="1"/>
        <v>0.37311946685508596</v>
      </c>
      <c r="O27" s="42">
        <f t="shared" si="5"/>
        <v>799</v>
      </c>
    </row>
    <row r="28" spans="1:15" x14ac:dyDescent="0.25">
      <c r="A28" s="17" t="s">
        <v>110</v>
      </c>
      <c r="B28" s="18" t="s">
        <v>117</v>
      </c>
      <c r="C28" s="2" t="s">
        <v>118</v>
      </c>
      <c r="D28" s="204">
        <v>65711480</v>
      </c>
      <c r="E28" s="204">
        <v>49283610</v>
      </c>
      <c r="F28" s="204">
        <f>'Dane - 31 padziernika 2022 r'!Z32</f>
        <v>197140546.86000001</v>
      </c>
      <c r="G28" s="204">
        <f>F28/'Dane - 31 padziernika 2022 r'!$B$3</f>
        <v>41700803.14331042</v>
      </c>
      <c r="H28" s="205">
        <f t="shared" si="0"/>
        <v>0.84613937865571176</v>
      </c>
      <c r="I28" s="204">
        <f>'Dane - 31 padziernika 2022 r'!AK32</f>
        <v>155215221.71000001</v>
      </c>
      <c r="J28" s="204">
        <f>I28/'Dane - 31 padziernika 2022 r'!$B$3</f>
        <v>32832410.726599686</v>
      </c>
      <c r="K28" s="205">
        <f t="shared" si="3"/>
        <v>0.66619329887968204</v>
      </c>
      <c r="L28" s="204">
        <f>'Dane - 31 padziernika 2022 r'!AQ32</f>
        <v>121394738.52</v>
      </c>
      <c r="M28" s="204">
        <f>L28/'Dane - 31 padziernika 2022 r'!$B$3</f>
        <v>25678421.685880486</v>
      </c>
      <c r="N28" s="205">
        <f t="shared" si="1"/>
        <v>0.5210337003697677</v>
      </c>
      <c r="O28" s="206">
        <f>'Dane - 31 padziernika 2022 r'!X32</f>
        <v>572</v>
      </c>
    </row>
    <row r="29" spans="1:15" x14ac:dyDescent="0.25">
      <c r="A29" s="17" t="s">
        <v>110</v>
      </c>
      <c r="B29" s="18" t="s">
        <v>119</v>
      </c>
      <c r="C29" s="2" t="s">
        <v>120</v>
      </c>
      <c r="D29" s="204">
        <v>6382000</v>
      </c>
      <c r="E29" s="204">
        <v>4786500</v>
      </c>
      <c r="F29" s="204">
        <f>'Dane - 31 padziernika 2022 r'!Z33</f>
        <v>19815484.109999999</v>
      </c>
      <c r="G29" s="204">
        <f>F29/'Dane - 31 padziernika 2022 r'!$B$3</f>
        <v>4191535.5071390797</v>
      </c>
      <c r="H29" s="205">
        <f t="shared" si="0"/>
        <v>0.87569946874314841</v>
      </c>
      <c r="I29" s="204">
        <f>'Dane - 31 padziernika 2022 r'!AK33</f>
        <v>13825002.140000001</v>
      </c>
      <c r="J29" s="204">
        <f>I29/'Dane - 31 padziernika 2022 r'!$B$3</f>
        <v>2924379.0883130617</v>
      </c>
      <c r="K29" s="205">
        <f t="shared" si="3"/>
        <v>0.61096397959115467</v>
      </c>
      <c r="L29" s="204">
        <f>'Dane - 31 padziernika 2022 r'!AQ33</f>
        <v>9197416.629999999</v>
      </c>
      <c r="M29" s="204">
        <f>L29/'Dane - 31 padziernika 2022 r'!$B$3</f>
        <v>1945513.8297197248</v>
      </c>
      <c r="N29" s="205">
        <f t="shared" si="1"/>
        <v>0.40645854585181757</v>
      </c>
      <c r="O29" s="206">
        <f>'Dane - 31 padziernika 2022 r'!X33</f>
        <v>176</v>
      </c>
    </row>
    <row r="30" spans="1:15" x14ac:dyDescent="0.25">
      <c r="A30" s="17" t="s">
        <v>110</v>
      </c>
      <c r="B30" s="18" t="s">
        <v>121</v>
      </c>
      <c r="C30" s="2" t="s">
        <v>122</v>
      </c>
      <c r="D30" s="204">
        <v>44453120</v>
      </c>
      <c r="E30" s="204">
        <v>33339840</v>
      </c>
      <c r="F30" s="204">
        <f>'Dane - 31 padziernika 2022 r'!Z34</f>
        <v>87708817.280000001</v>
      </c>
      <c r="G30" s="204">
        <f>F30/'Dane - 31 padziernika 2022 r'!$B$3</f>
        <v>18552896.304600742</v>
      </c>
      <c r="H30" s="205">
        <f t="shared" si="0"/>
        <v>0.55647826458077609</v>
      </c>
      <c r="I30" s="204">
        <f>'Dane - 31 padziernika 2022 r'!AK34</f>
        <v>50965561.43</v>
      </c>
      <c r="J30" s="204">
        <f>I30/'Dane - 31 padziernika 2022 r'!$B$3</f>
        <v>10780658.155473294</v>
      </c>
      <c r="K30" s="205">
        <f t="shared" si="3"/>
        <v>0.32335662545091082</v>
      </c>
      <c r="L30" s="204">
        <f>'Dane - 31 padziernika 2022 r'!AQ34</f>
        <v>23592203.109999999</v>
      </c>
      <c r="M30" s="204">
        <f>L30/'Dane - 31 padziernika 2022 r'!$B$3</f>
        <v>4990418.4262295077</v>
      </c>
      <c r="N30" s="205">
        <f t="shared" si="1"/>
        <v>0.14968333459997132</v>
      </c>
      <c r="O30" s="206">
        <f>'Dane - 31 padziernika 2022 r'!X34</f>
        <v>51</v>
      </c>
    </row>
    <row r="31" spans="1:15" x14ac:dyDescent="0.25">
      <c r="A31" s="17" t="s">
        <v>110</v>
      </c>
      <c r="B31" s="18" t="s">
        <v>123</v>
      </c>
      <c r="C31" s="2" t="s">
        <v>124</v>
      </c>
      <c r="D31" s="204">
        <v>0</v>
      </c>
      <c r="E31" s="204">
        <v>0</v>
      </c>
      <c r="F31" s="204">
        <f>'Dane - 31 padziernika 2022 r'!Z35</f>
        <v>0</v>
      </c>
      <c r="G31" s="204">
        <f>F31/'Dane - 31 padziernika 2022 r'!$B$3</f>
        <v>0</v>
      </c>
      <c r="H31" s="205">
        <v>0</v>
      </c>
      <c r="I31" s="204">
        <f>'Dane - 31 padziernika 2022 r'!AK35</f>
        <v>0</v>
      </c>
      <c r="J31" s="204">
        <f>I31/'Dane - 31 padziernika 2022 r'!$B$3</f>
        <v>0</v>
      </c>
      <c r="K31" s="205">
        <v>0</v>
      </c>
      <c r="L31" s="204">
        <f>'Dane - 31 padziernika 2022 r'!AQ35</f>
        <v>0</v>
      </c>
      <c r="M31" s="204">
        <f>L31/'Dane - 31 padziernika 2022 r'!$B$3</f>
        <v>0</v>
      </c>
      <c r="N31" s="205">
        <v>0</v>
      </c>
      <c r="O31" s="206">
        <f>'Dane - 31 padziernika 2022 r'!X35</f>
        <v>0</v>
      </c>
    </row>
    <row r="32" spans="1:15" x14ac:dyDescent="0.25">
      <c r="A32" s="17" t="s">
        <v>110</v>
      </c>
      <c r="B32" s="18" t="s">
        <v>125</v>
      </c>
      <c r="C32" s="2" t="s">
        <v>126</v>
      </c>
      <c r="D32" s="204">
        <v>48674168</v>
      </c>
      <c r="E32" s="204">
        <v>36505626</v>
      </c>
      <c r="F32" s="204">
        <f>'Dane - 31 padziernika 2022 r'!Z36</f>
        <v>156868633.25999996</v>
      </c>
      <c r="G32" s="204">
        <f>F32/'Dane - 31 padziernika 2022 r'!$B$3</f>
        <v>33182154.047593858</v>
      </c>
      <c r="H32" s="205">
        <f t="shared" si="0"/>
        <v>0.90896000653690634</v>
      </c>
      <c r="I32" s="204">
        <f>'Dane - 31 padziernika 2022 r'!AK36</f>
        <v>157646523.12</v>
      </c>
      <c r="J32" s="204">
        <f>I32/'Dane - 31 padziernika 2022 r'!$B$3</f>
        <v>33346699.760973033</v>
      </c>
      <c r="K32" s="205">
        <f t="shared" si="3"/>
        <v>0.91346741351519445</v>
      </c>
      <c r="L32" s="204">
        <f>'Dane - 31 padziernika 2022 r'!AQ36</f>
        <v>157646523.12000003</v>
      </c>
      <c r="M32" s="204">
        <f>L32/'Dane - 31 padziernika 2022 r'!$B$3</f>
        <v>33346699.760973036</v>
      </c>
      <c r="N32" s="205">
        <f t="shared" si="1"/>
        <v>0.91346741351519456</v>
      </c>
      <c r="O32" s="206">
        <f>'Dane - 31 padziernika 2022 r'!X36</f>
        <v>901</v>
      </c>
    </row>
    <row r="33" spans="1:15" x14ac:dyDescent="0.25">
      <c r="A33" s="17" t="s">
        <v>110</v>
      </c>
      <c r="B33" s="18" t="s">
        <v>127</v>
      </c>
      <c r="C33" s="2" t="s">
        <v>128</v>
      </c>
      <c r="D33" s="204">
        <v>1880000</v>
      </c>
      <c r="E33" s="204">
        <v>1410000</v>
      </c>
      <c r="F33" s="204">
        <f>'Dane - 31 padziernika 2022 r'!Z37</f>
        <v>5595105.1699999999</v>
      </c>
      <c r="G33" s="204">
        <f>F33/'Dane - 31 padziernika 2022 r'!$B$3</f>
        <v>1183523.0396615546</v>
      </c>
      <c r="H33" s="205">
        <f t="shared" si="0"/>
        <v>0.83937804231315927</v>
      </c>
      <c r="I33" s="204">
        <f>'Dane - 31 padziernika 2022 r'!AK37</f>
        <v>4721336.0199999996</v>
      </c>
      <c r="J33" s="204">
        <f>I33/'Dane - 31 padziernika 2022 r'!$B$3</f>
        <v>998696.14383923844</v>
      </c>
      <c r="K33" s="205">
        <f t="shared" si="3"/>
        <v>0.70829513747463724</v>
      </c>
      <c r="L33" s="204">
        <f>'Dane - 31 padziernika 2022 r'!AQ37</f>
        <v>3085601.63</v>
      </c>
      <c r="M33" s="204">
        <f>L33/'Dane - 31 padziernika 2022 r'!$B$3</f>
        <v>652692.04230565834</v>
      </c>
      <c r="N33" s="205">
        <f t="shared" si="1"/>
        <v>0.4629021576635875</v>
      </c>
      <c r="O33" s="206">
        <f>'Dane - 31 padziernika 2022 r'!X37</f>
        <v>11</v>
      </c>
    </row>
    <row r="34" spans="1:15" x14ac:dyDescent="0.25">
      <c r="A34" s="21" t="s">
        <v>110</v>
      </c>
      <c r="B34" s="22" t="s">
        <v>129</v>
      </c>
      <c r="C34" s="3" t="s">
        <v>130</v>
      </c>
      <c r="D34" s="204">
        <v>0</v>
      </c>
      <c r="E34" s="204">
        <v>0</v>
      </c>
      <c r="F34" s="204">
        <f>'Dane - 31 padziernika 2022 r'!Z38</f>
        <v>0</v>
      </c>
      <c r="G34" s="204">
        <f>F34/'Dane - 31 padziernika 2022 r'!$B$3</f>
        <v>0</v>
      </c>
      <c r="H34" s="210">
        <v>0</v>
      </c>
      <c r="I34" s="204">
        <f>'Dane - 31 padziernika 2022 r'!AK38</f>
        <v>0</v>
      </c>
      <c r="J34" s="204">
        <f>I34/'Dane - 31 padziernika 2022 r'!$B$3</f>
        <v>0</v>
      </c>
      <c r="K34" s="210">
        <v>0</v>
      </c>
      <c r="L34" s="204">
        <f>'Dane - 31 padziernika 2022 r'!AQ38</f>
        <v>0</v>
      </c>
      <c r="M34" s="204">
        <f>L34/'Dane - 31 padziernika 2022 r'!$B$3</f>
        <v>0</v>
      </c>
      <c r="N34" s="210">
        <v>0</v>
      </c>
      <c r="O34" s="206">
        <f>'Dane - 31 padziernika 2022 r'!X38</f>
        <v>0</v>
      </c>
    </row>
    <row r="35" spans="1:15" ht="11" thickBot="1" x14ac:dyDescent="0.3">
      <c r="A35" s="193" t="s">
        <v>110</v>
      </c>
      <c r="B35" s="22" t="s">
        <v>219</v>
      </c>
      <c r="C35" s="3" t="s">
        <v>220</v>
      </c>
      <c r="D35" s="214">
        <v>14000000</v>
      </c>
      <c r="E35" s="214">
        <v>10500000</v>
      </c>
      <c r="F35" s="204">
        <f>'Dane - 31 padziernika 2022 r'!Z39</f>
        <v>43612218.660000004</v>
      </c>
      <c r="G35" s="204">
        <f>F35/'Dane - 31 padziernika 2022 r'!$B$3</f>
        <v>9225218.1195134856</v>
      </c>
      <c r="H35" s="210">
        <f t="shared" si="0"/>
        <v>0.87859220185842724</v>
      </c>
      <c r="I35" s="204">
        <f>'Dane - 31 padziernika 2022 r'!AK39</f>
        <v>43620904.719999999</v>
      </c>
      <c r="J35" s="204">
        <f>I35/'Dane - 31 padziernika 2022 r'!$B$3</f>
        <v>9227055.4669487048</v>
      </c>
      <c r="K35" s="210">
        <f t="shared" si="3"/>
        <v>0.87876718732844805</v>
      </c>
      <c r="L35" s="204">
        <f>'Dane - 31 padziernika 2022 r'!AQ39</f>
        <v>43620904.719999991</v>
      </c>
      <c r="M35" s="204">
        <f>L35/'Dane - 31 padziernika 2022 r'!$B$3</f>
        <v>9227055.4669487029</v>
      </c>
      <c r="N35" s="210">
        <f t="shared" si="1"/>
        <v>0.87876718732844794</v>
      </c>
      <c r="O35" s="206">
        <f>'Dane - 31 padziernika 2022 r'!X39</f>
        <v>711</v>
      </c>
    </row>
    <row r="36" spans="1:15" ht="20.5" thickBot="1" x14ac:dyDescent="0.3">
      <c r="A36" s="261" t="s">
        <v>110</v>
      </c>
      <c r="B36" s="261"/>
      <c r="C36" s="43" t="s">
        <v>33</v>
      </c>
      <c r="D36" s="44">
        <f>SUM(D31:D34)+SUM(D25:D27)+D35</f>
        <v>199464768</v>
      </c>
      <c r="E36" s="44">
        <f>SUM(E31:E34)+SUM(E25:E27)+E35</f>
        <v>149598576</v>
      </c>
      <c r="F36" s="44">
        <f t="shared" ref="F36:G36" si="6">SUM(F31:F34)+SUM(F25:F27)+F35</f>
        <v>562152860.86999989</v>
      </c>
      <c r="G36" s="44">
        <f t="shared" si="6"/>
        <v>118911234.45161289</v>
      </c>
      <c r="H36" s="45">
        <f t="shared" si="0"/>
        <v>0.79486875898880804</v>
      </c>
      <c r="I36" s="44">
        <f>SUM(I31:I34)+SUM(I25:I27)+I35</f>
        <v>462952862.04000008</v>
      </c>
      <c r="J36" s="44">
        <f>SUM(J31:J34)+SUM(J25:J27)+J35</f>
        <v>97927628.141723961</v>
      </c>
      <c r="K36" s="45">
        <f t="shared" si="3"/>
        <v>0.65460267577496167</v>
      </c>
      <c r="L36" s="44">
        <f>SUM(L31:L34)+SUM(L25:L27)+L35</f>
        <v>379226461.01999998</v>
      </c>
      <c r="M36" s="44">
        <f>SUM(M31:M34)+SUM(M25:M27)+M35</f>
        <v>80217125.546271816</v>
      </c>
      <c r="N36" s="45">
        <f t="shared" si="1"/>
        <v>0.53621583634774583</v>
      </c>
      <c r="O36" s="46">
        <f>SUM(O31:O34)+SUM(O25:O27)+O35</f>
        <v>2445</v>
      </c>
    </row>
    <row r="37" spans="1:15" x14ac:dyDescent="0.25">
      <c r="A37" s="31" t="s">
        <v>131</v>
      </c>
      <c r="B37" s="32">
        <v>3.1</v>
      </c>
      <c r="C37" s="33" t="s">
        <v>132</v>
      </c>
      <c r="D37" s="34">
        <v>20531936</v>
      </c>
      <c r="E37" s="34">
        <v>16193028</v>
      </c>
      <c r="F37" s="34">
        <f t="shared" ref="F37:O37" si="7">SUM(F38:F39)</f>
        <v>62303010.539999992</v>
      </c>
      <c r="G37" s="34">
        <f t="shared" si="7"/>
        <v>13178849.400317291</v>
      </c>
      <c r="H37" s="35">
        <f t="shared" si="0"/>
        <v>0.81385948324904345</v>
      </c>
      <c r="I37" s="34">
        <f t="shared" si="7"/>
        <v>34986406.060000002</v>
      </c>
      <c r="J37" s="34">
        <f t="shared" si="7"/>
        <v>7400614.713907985</v>
      </c>
      <c r="K37" s="35">
        <f t="shared" si="3"/>
        <v>0.45702475867441128</v>
      </c>
      <c r="L37" s="34">
        <f t="shared" si="7"/>
        <v>34986406.060000002</v>
      </c>
      <c r="M37" s="34">
        <f t="shared" si="7"/>
        <v>7400614.713907985</v>
      </c>
      <c r="N37" s="35">
        <f t="shared" si="1"/>
        <v>0.45702475867441128</v>
      </c>
      <c r="O37" s="36">
        <f t="shared" si="7"/>
        <v>55</v>
      </c>
    </row>
    <row r="38" spans="1:15" x14ac:dyDescent="0.25">
      <c r="A38" s="17" t="s">
        <v>131</v>
      </c>
      <c r="B38" s="18" t="s">
        <v>133</v>
      </c>
      <c r="C38" s="2" t="s">
        <v>132</v>
      </c>
      <c r="D38" s="19">
        <v>9103367</v>
      </c>
      <c r="E38" s="19">
        <v>8193030</v>
      </c>
      <c r="F38" s="19">
        <f>'Dane - 31 padziernika 2022 r'!Z42</f>
        <v>29952629.539999995</v>
      </c>
      <c r="G38" s="19">
        <f>F38/'Dane - 31 padziernika 2022 r'!$B$3</f>
        <v>6335828.564780538</v>
      </c>
      <c r="H38" s="16">
        <f t="shared" si="0"/>
        <v>0.77331934153549275</v>
      </c>
      <c r="I38" s="19">
        <f>'Dane - 31 padziernika 2022 r'!AK42</f>
        <v>25484921.059999999</v>
      </c>
      <c r="J38" s="19">
        <f>I38/'Dane - 31 padziernika 2022 r'!$B$3</f>
        <v>5390781.8212585934</v>
      </c>
      <c r="K38" s="16">
        <f t="shared" si="3"/>
        <v>0.65797169316584869</v>
      </c>
      <c r="L38" s="19">
        <f>'Dane - 31 padziernika 2022 r'!AQ42</f>
        <v>25484921.059999999</v>
      </c>
      <c r="M38" s="19">
        <f>L38/'Dane - 31 padziernika 2022 r'!$B$3</f>
        <v>5390781.8212585934</v>
      </c>
      <c r="N38" s="16">
        <f t="shared" si="1"/>
        <v>0.65797169316584869</v>
      </c>
      <c r="O38" s="20">
        <f>'Dane - 31 padziernika 2022 r'!X42</f>
        <v>52</v>
      </c>
    </row>
    <row r="39" spans="1:15" x14ac:dyDescent="0.25">
      <c r="A39" s="17" t="s">
        <v>131</v>
      </c>
      <c r="B39" s="18" t="s">
        <v>134</v>
      </c>
      <c r="C39" s="2" t="s">
        <v>135</v>
      </c>
      <c r="D39" s="19">
        <v>11428569</v>
      </c>
      <c r="E39" s="19">
        <v>7999998</v>
      </c>
      <c r="F39" s="19">
        <f>'Dane - 31 padziernika 2022 r'!Z43</f>
        <v>32350381</v>
      </c>
      <c r="G39" s="19">
        <f>F39/'Dane - 31 padziernika 2022 r'!$B$3</f>
        <v>6843020.8355367528</v>
      </c>
      <c r="H39" s="16">
        <f t="shared" si="0"/>
        <v>0.85537781828654869</v>
      </c>
      <c r="I39" s="19">
        <f>'Dane - 31 padziernika 2022 r'!AK43</f>
        <v>9501485</v>
      </c>
      <c r="J39" s="19">
        <f>I39/'Dane - 31 padziernika 2022 r'!$B$3</f>
        <v>2009832.8926493919</v>
      </c>
      <c r="K39" s="16">
        <f t="shared" si="3"/>
        <v>0.25122917438846759</v>
      </c>
      <c r="L39" s="19">
        <f>'Dane - 31 padziernika 2022 r'!AQ43</f>
        <v>9501485</v>
      </c>
      <c r="M39" s="19">
        <f>L39/'Dane - 31 padziernika 2022 r'!$B$3</f>
        <v>2009832.8926493919</v>
      </c>
      <c r="N39" s="16">
        <f t="shared" si="1"/>
        <v>0.25122917438846759</v>
      </c>
      <c r="O39" s="20">
        <f>'Dane - 31 padziernika 2022 r'!X43</f>
        <v>3</v>
      </c>
    </row>
    <row r="40" spans="1:15" ht="11" thickBot="1" x14ac:dyDescent="0.3">
      <c r="A40" s="21" t="s">
        <v>131</v>
      </c>
      <c r="B40" s="22" t="s">
        <v>136</v>
      </c>
      <c r="C40" s="3" t="s">
        <v>137</v>
      </c>
      <c r="D40" s="23">
        <v>9292889</v>
      </c>
      <c r="E40" s="23">
        <v>7434311</v>
      </c>
      <c r="F40" s="19">
        <f>'Dane - 31 padziernika 2022 r'!Z44</f>
        <v>32664050.289999999</v>
      </c>
      <c r="G40" s="19">
        <f>F40/'Dane - 31 padziernika 2022 r'!$B$3</f>
        <v>6909370.7646747753</v>
      </c>
      <c r="H40" s="24">
        <f t="shared" si="0"/>
        <v>0.92938952441924683</v>
      </c>
      <c r="I40" s="19">
        <f>'Dane - 31 padziernika 2022 r'!AK44</f>
        <v>30712741.120000001</v>
      </c>
      <c r="J40" s="19">
        <f>I40/'Dane - 31 padziernika 2022 r'!$B$3</f>
        <v>6496613.6689582234</v>
      </c>
      <c r="K40" s="24">
        <f t="shared" si="3"/>
        <v>0.87386896633167799</v>
      </c>
      <c r="L40" s="19">
        <f>'Dane - 31 padziernika 2022 r'!AQ44</f>
        <v>28128974.43</v>
      </c>
      <c r="M40" s="19">
        <f>L40/'Dane - 31 padziernika 2022 r'!$B$3</f>
        <v>5950073.9143310413</v>
      </c>
      <c r="N40" s="24">
        <f t="shared" si="1"/>
        <v>0.80035310795190584</v>
      </c>
      <c r="O40" s="20">
        <f>'Dane - 31 padziernika 2022 r'!X44</f>
        <v>4</v>
      </c>
    </row>
    <row r="41" spans="1:15" ht="11" thickBot="1" x14ac:dyDescent="0.3">
      <c r="A41" s="261" t="s">
        <v>131</v>
      </c>
      <c r="B41" s="261"/>
      <c r="C41" s="43" t="s">
        <v>44</v>
      </c>
      <c r="D41" s="44">
        <f>D40+D37</f>
        <v>29824825</v>
      </c>
      <c r="E41" s="44">
        <f t="shared" ref="E41:O41" si="8">E40+E37</f>
        <v>23627339</v>
      </c>
      <c r="F41" s="44">
        <f t="shared" si="8"/>
        <v>94967060.829999983</v>
      </c>
      <c r="G41" s="44">
        <f t="shared" si="8"/>
        <v>20088220.164992064</v>
      </c>
      <c r="H41" s="45">
        <f t="shared" si="0"/>
        <v>0.85021085806539887</v>
      </c>
      <c r="I41" s="44">
        <f t="shared" si="8"/>
        <v>65699147.180000007</v>
      </c>
      <c r="J41" s="44">
        <f t="shared" si="8"/>
        <v>13897228.382866208</v>
      </c>
      <c r="K41" s="45">
        <f t="shared" si="3"/>
        <v>0.58818423788079599</v>
      </c>
      <c r="L41" s="44">
        <f t="shared" si="8"/>
        <v>63115380.490000002</v>
      </c>
      <c r="M41" s="44">
        <f t="shared" si="8"/>
        <v>13350688.628239026</v>
      </c>
      <c r="N41" s="45">
        <f t="shared" si="1"/>
        <v>0.56505257017047184</v>
      </c>
      <c r="O41" s="46">
        <f t="shared" si="8"/>
        <v>59</v>
      </c>
    </row>
    <row r="42" spans="1:15" x14ac:dyDescent="0.25">
      <c r="A42" s="25" t="s">
        <v>138</v>
      </c>
      <c r="B42" s="26" t="s">
        <v>139</v>
      </c>
      <c r="C42" s="4" t="s">
        <v>140</v>
      </c>
      <c r="D42" s="27">
        <v>25000</v>
      </c>
      <c r="E42" s="27">
        <v>21250</v>
      </c>
      <c r="F42" s="27">
        <f>'Dane - 31 padziernika 2022 r'!Z46</f>
        <v>84839.35</v>
      </c>
      <c r="G42" s="211">
        <f>F42/'Dane - 31 padziernika 2022 r'!$B$3</f>
        <v>17945.922792173453</v>
      </c>
      <c r="H42" s="212">
        <f t="shared" si="0"/>
        <v>0.84451401374933899</v>
      </c>
      <c r="I42" s="211">
        <f>'Dane - 31 padziernika 2022 r'!AK46</f>
        <v>84839.35</v>
      </c>
      <c r="J42" s="211">
        <f>I42/'Dane - 31 padziernika 2022 r'!$B$3</f>
        <v>17945.922792173453</v>
      </c>
      <c r="K42" s="212">
        <f t="shared" si="3"/>
        <v>0.84451401374933899</v>
      </c>
      <c r="L42" s="211">
        <f>'Dane - 31 padziernika 2022 r'!AQ46</f>
        <v>84839.35</v>
      </c>
      <c r="M42" s="211">
        <f>L42/'Dane - 31 padziernika 2022 r'!$B$3</f>
        <v>17945.922792173453</v>
      </c>
      <c r="N42" s="212">
        <f t="shared" si="1"/>
        <v>0.84451401374933899</v>
      </c>
      <c r="O42" s="213">
        <f>'Dane - 31 padziernika 2022 r'!X46</f>
        <v>5</v>
      </c>
    </row>
    <row r="43" spans="1:15" x14ac:dyDescent="0.25">
      <c r="A43" s="17" t="s">
        <v>138</v>
      </c>
      <c r="B43" s="18" t="s">
        <v>141</v>
      </c>
      <c r="C43" s="2" t="s">
        <v>142</v>
      </c>
      <c r="D43" s="19">
        <v>90857860</v>
      </c>
      <c r="E43" s="19">
        <v>77229181</v>
      </c>
      <c r="F43" s="27">
        <f>'Dane - 31 padziernika 2022 r'!Z47</f>
        <v>305853981.89999998</v>
      </c>
      <c r="G43" s="211">
        <f>F43/'Dane - 31 padziernika 2022 r'!$B$3</f>
        <v>64696770.364886299</v>
      </c>
      <c r="H43" s="205">
        <f t="shared" si="0"/>
        <v>0.8377244135851486</v>
      </c>
      <c r="I43" s="211">
        <f>'Dane - 31 padziernika 2022 r'!AK47</f>
        <v>278027095.33999997</v>
      </c>
      <c r="J43" s="211">
        <f>I43/'Dane - 31 padziernika 2022 r'!$B$3</f>
        <v>58810596.581702799</v>
      </c>
      <c r="K43" s="205">
        <f t="shared" si="3"/>
        <v>0.76150744861197994</v>
      </c>
      <c r="L43" s="211">
        <f>'Dane - 31 padziernika 2022 r'!AQ47</f>
        <v>227880542.44</v>
      </c>
      <c r="M43" s="211">
        <f>L43/'Dane - 31 padziernika 2022 r'!$B$3</f>
        <v>48203181.901639342</v>
      </c>
      <c r="N43" s="205">
        <f t="shared" si="1"/>
        <v>0.62415762121884144</v>
      </c>
      <c r="O43" s="213">
        <f>'Dane - 31 padziernika 2022 r'!X47</f>
        <v>2691</v>
      </c>
    </row>
    <row r="44" spans="1:15" ht="11" thickBot="1" x14ac:dyDescent="0.3">
      <c r="A44" s="21" t="s">
        <v>138</v>
      </c>
      <c r="B44" s="22" t="s">
        <v>143</v>
      </c>
      <c r="C44" s="3" t="s">
        <v>144</v>
      </c>
      <c r="D44" s="23">
        <v>2881840</v>
      </c>
      <c r="E44" s="23">
        <v>2449564</v>
      </c>
      <c r="F44" s="27">
        <f>'Dane - 31 padziernika 2022 r'!Z48</f>
        <v>10363604.060000001</v>
      </c>
      <c r="G44" s="211">
        <f>F44/'Dane - 31 padziernika 2022 r'!$B$3</f>
        <v>2192195.4648334216</v>
      </c>
      <c r="H44" s="210">
        <f t="shared" si="0"/>
        <v>0.89493292064768326</v>
      </c>
      <c r="I44" s="211">
        <f>'Dane - 31 padziernika 2022 r'!AK48</f>
        <v>9203164.9700000007</v>
      </c>
      <c r="J44" s="211">
        <f>I44/'Dane - 31 padziernika 2022 r'!$B$3</f>
        <v>1946729.7662612377</v>
      </c>
      <c r="K44" s="210">
        <f t="shared" si="3"/>
        <v>0.79472500667924484</v>
      </c>
      <c r="L44" s="211">
        <f>'Dane - 31 padziernika 2022 r'!AQ48</f>
        <v>3464768.12</v>
      </c>
      <c r="M44" s="211">
        <f>L44/'Dane - 31 padziernika 2022 r'!$B$3</f>
        <v>732896.48228450562</v>
      </c>
      <c r="N44" s="210">
        <f t="shared" si="1"/>
        <v>0.29919466577909604</v>
      </c>
      <c r="O44" s="213">
        <f>'Dane - 31 padziernika 2022 r'!X48</f>
        <v>114</v>
      </c>
    </row>
    <row r="45" spans="1:15" ht="11" thickBot="1" x14ac:dyDescent="0.3">
      <c r="A45" s="261" t="s">
        <v>138</v>
      </c>
      <c r="B45" s="261"/>
      <c r="C45" s="43" t="s">
        <v>49</v>
      </c>
      <c r="D45" s="44">
        <f>SUM(D42:D44)</f>
        <v>93764700</v>
      </c>
      <c r="E45" s="44">
        <f t="shared" ref="E45:O45" si="9">SUM(E42:E44)</f>
        <v>79699995</v>
      </c>
      <c r="F45" s="44">
        <f t="shared" si="9"/>
        <v>316302425.31</v>
      </c>
      <c r="G45" s="44">
        <f t="shared" si="9"/>
        <v>66906911.752511896</v>
      </c>
      <c r="H45" s="45">
        <f t="shared" si="0"/>
        <v>0.83948451631034482</v>
      </c>
      <c r="I45" s="44">
        <f t="shared" si="9"/>
        <v>287315099.66000003</v>
      </c>
      <c r="J45" s="44">
        <f t="shared" si="9"/>
        <v>60775272.270756207</v>
      </c>
      <c r="K45" s="45">
        <f t="shared" si="3"/>
        <v>0.76255051547689823</v>
      </c>
      <c r="L45" s="44">
        <f t="shared" si="9"/>
        <v>231430149.91</v>
      </c>
      <c r="M45" s="44">
        <f>SUM(M42:M44)</f>
        <v>48954024.306716025</v>
      </c>
      <c r="N45" s="45">
        <f t="shared" si="1"/>
        <v>0.61422869984767281</v>
      </c>
      <c r="O45" s="46">
        <f t="shared" si="9"/>
        <v>2810</v>
      </c>
    </row>
    <row r="46" spans="1:15" x14ac:dyDescent="0.25">
      <c r="A46" s="25" t="s">
        <v>145</v>
      </c>
      <c r="B46" s="26" t="s">
        <v>146</v>
      </c>
      <c r="C46" s="4" t="s">
        <v>147</v>
      </c>
      <c r="D46" s="27">
        <v>21304480</v>
      </c>
      <c r="E46" s="27">
        <v>15978360</v>
      </c>
      <c r="F46" s="27">
        <f>'Dane - 31 padziernika 2022 r'!Z50</f>
        <v>40677253.769999996</v>
      </c>
      <c r="G46" s="211">
        <f>F46/'Dane - 31 padziernika 2022 r'!$B$3</f>
        <v>8604390.0095187724</v>
      </c>
      <c r="H46" s="212">
        <f t="shared" si="0"/>
        <v>0.53850270049734594</v>
      </c>
      <c r="I46" s="211">
        <f>'Dane - 31 padziernika 2022 r'!AK50</f>
        <v>33955873.899999999</v>
      </c>
      <c r="J46" s="211">
        <f>I46/'Dane - 31 padziernika 2022 r'!$B$3</f>
        <v>7182628.0063458486</v>
      </c>
      <c r="K46" s="212">
        <f t="shared" si="3"/>
        <v>0.44952222921162427</v>
      </c>
      <c r="L46" s="211">
        <f>'Dane - 31 padziernika 2022 r'!AQ50</f>
        <v>29626663.979999997</v>
      </c>
      <c r="M46" s="211">
        <f>L46/'Dane - 31 padziernika 2022 r'!$B$3</f>
        <v>6266877.6266525639</v>
      </c>
      <c r="N46" s="212">
        <f t="shared" si="1"/>
        <v>0.39221031611833529</v>
      </c>
      <c r="O46" s="213">
        <f>'Dane - 31 padziernika 2022 r'!X50</f>
        <v>46</v>
      </c>
    </row>
    <row r="47" spans="1:15" x14ac:dyDescent="0.25">
      <c r="A47" s="17" t="s">
        <v>145</v>
      </c>
      <c r="B47" s="18" t="s">
        <v>148</v>
      </c>
      <c r="C47" s="2" t="s">
        <v>149</v>
      </c>
      <c r="D47" s="19">
        <v>2509002</v>
      </c>
      <c r="E47" s="19">
        <v>2509002</v>
      </c>
      <c r="F47" s="27">
        <f>'Dane - 31 padziernika 2022 r'!Z51</f>
        <v>185755.13</v>
      </c>
      <c r="G47" s="211">
        <f>F47/'Dane - 31 padziernika 2022 r'!$B$3</f>
        <v>39292.465362242197</v>
      </c>
      <c r="H47" s="205">
        <f t="shared" si="0"/>
        <v>1.5660595472718714E-2</v>
      </c>
      <c r="I47" s="211">
        <f>'Dane - 31 padziernika 2022 r'!AK51</f>
        <v>185755.13</v>
      </c>
      <c r="J47" s="211">
        <f>I47/'Dane - 31 padziernika 2022 r'!$B$3</f>
        <v>39292.465362242197</v>
      </c>
      <c r="K47" s="205">
        <f t="shared" si="3"/>
        <v>1.5660595472718714E-2</v>
      </c>
      <c r="L47" s="211">
        <f>'Dane - 31 padziernika 2022 r'!AQ51</f>
        <v>185755.13</v>
      </c>
      <c r="M47" s="211">
        <f>L47/'Dane - 31 padziernika 2022 r'!$B$3</f>
        <v>39292.465362242197</v>
      </c>
      <c r="N47" s="205">
        <f t="shared" si="1"/>
        <v>1.5660595472718714E-2</v>
      </c>
      <c r="O47" s="213">
        <f>'Dane - 31 padziernika 2022 r'!X51</f>
        <v>2</v>
      </c>
    </row>
    <row r="48" spans="1:15" x14ac:dyDescent="0.25">
      <c r="A48" s="17" t="s">
        <v>145</v>
      </c>
      <c r="B48" s="18" t="s">
        <v>150</v>
      </c>
      <c r="C48" s="2" t="s">
        <v>151</v>
      </c>
      <c r="D48" s="19">
        <v>18287520</v>
      </c>
      <c r="E48" s="19">
        <v>13715640</v>
      </c>
      <c r="F48" s="27">
        <f>'Dane - 31 padziernika 2022 r'!Z52</f>
        <v>56790633.010000005</v>
      </c>
      <c r="G48" s="211">
        <f>F48/'Dane - 31 padziernika 2022 r'!$B$3</f>
        <v>12012825.597038604</v>
      </c>
      <c r="H48" s="205">
        <f t="shared" si="0"/>
        <v>0.87584870972397966</v>
      </c>
      <c r="I48" s="211">
        <f>'Dane - 31 padziernika 2022 r'!AK52</f>
        <v>46125095.090000004</v>
      </c>
      <c r="J48" s="211">
        <f>I48/'Dane - 31 padziernika 2022 r'!$B$3</f>
        <v>9756762.5785298795</v>
      </c>
      <c r="K48" s="205">
        <f t="shared" si="3"/>
        <v>0.71136035784913276</v>
      </c>
      <c r="L48" s="211">
        <f>'Dane - 31 padziernika 2022 r'!AQ52</f>
        <v>26709712.269999996</v>
      </c>
      <c r="M48" s="211">
        <f>L48/'Dane - 31 padziernika 2022 r'!$B$3</f>
        <v>5649859.8138551023</v>
      </c>
      <c r="N48" s="205">
        <f t="shared" si="1"/>
        <v>0.41192826684391703</v>
      </c>
      <c r="O48" s="213">
        <f>'Dane - 31 padziernika 2022 r'!X52</f>
        <v>26</v>
      </c>
    </row>
    <row r="49" spans="1:15" ht="11" thickBot="1" x14ac:dyDescent="0.3">
      <c r="A49" s="21" t="s">
        <v>145</v>
      </c>
      <c r="B49" s="22" t="s">
        <v>152</v>
      </c>
      <c r="C49" s="3" t="s">
        <v>153</v>
      </c>
      <c r="D49" s="23">
        <v>59125336</v>
      </c>
      <c r="E49" s="23">
        <v>44344002</v>
      </c>
      <c r="F49" s="27">
        <f>'Dane - 31 padziernika 2022 r'!Z53</f>
        <v>148165627.69000003</v>
      </c>
      <c r="G49" s="211">
        <f>F49/'Dane - 31 padziernika 2022 r'!$B$3</f>
        <v>31341222.144896887</v>
      </c>
      <c r="H49" s="210">
        <f t="shared" si="0"/>
        <v>0.70677477745235728</v>
      </c>
      <c r="I49" s="211">
        <f>'Dane - 31 padziernika 2022 r'!AK53</f>
        <v>122904696.81</v>
      </c>
      <c r="J49" s="211">
        <f>I49/'Dane - 31 padziernika 2022 r'!$B$3</f>
        <v>25997820.583818085</v>
      </c>
      <c r="K49" s="210">
        <f t="shared" si="3"/>
        <v>0.58627592033344411</v>
      </c>
      <c r="L49" s="211">
        <f>'Dane - 31 padziernika 2022 r'!AQ53</f>
        <v>117209829.12</v>
      </c>
      <c r="M49" s="211">
        <f>L49/'Dane - 31 padziernika 2022 r'!$B$3</f>
        <v>24793194.948704392</v>
      </c>
      <c r="N49" s="210">
        <f t="shared" si="1"/>
        <v>0.55911045080469712</v>
      </c>
      <c r="O49" s="213">
        <f>'Dane - 31 padziernika 2022 r'!X53</f>
        <v>220</v>
      </c>
    </row>
    <row r="50" spans="1:15" ht="11" thickBot="1" x14ac:dyDescent="0.3">
      <c r="A50" s="261" t="s">
        <v>145</v>
      </c>
      <c r="B50" s="261"/>
      <c r="C50" s="43" t="s">
        <v>53</v>
      </c>
      <c r="D50" s="44">
        <f>SUM(D46:D49)</f>
        <v>101226338</v>
      </c>
      <c r="E50" s="44">
        <f t="shared" ref="E50:O50" si="10">SUM(E46:E49)</f>
        <v>76547004</v>
      </c>
      <c r="F50" s="44">
        <f t="shared" si="10"/>
        <v>245819269.60000002</v>
      </c>
      <c r="G50" s="44">
        <f t="shared" si="10"/>
        <v>51997730.216816507</v>
      </c>
      <c r="H50" s="45">
        <f t="shared" si="0"/>
        <v>0.6792915137059643</v>
      </c>
      <c r="I50" s="44">
        <f t="shared" si="10"/>
        <v>203171420.93000001</v>
      </c>
      <c r="J50" s="44">
        <f t="shared" si="10"/>
        <v>42976503.634056054</v>
      </c>
      <c r="K50" s="45">
        <f t="shared" si="3"/>
        <v>0.56143939525126363</v>
      </c>
      <c r="L50" s="44">
        <f t="shared" si="10"/>
        <v>173731960.5</v>
      </c>
      <c r="M50" s="44">
        <f t="shared" si="10"/>
        <v>36749224.8545743</v>
      </c>
      <c r="N50" s="45">
        <f t="shared" si="1"/>
        <v>0.48008704370159672</v>
      </c>
      <c r="O50" s="46">
        <f t="shared" si="10"/>
        <v>294</v>
      </c>
    </row>
    <row r="51" spans="1:15" x14ac:dyDescent="0.25">
      <c r="A51" s="25" t="s">
        <v>154</v>
      </c>
      <c r="B51" s="26" t="s">
        <v>155</v>
      </c>
      <c r="C51" s="4" t="s">
        <v>156</v>
      </c>
      <c r="D51" s="27">
        <v>259996</v>
      </c>
      <c r="E51" s="27">
        <v>194996</v>
      </c>
      <c r="F51" s="27">
        <f>'Dane - 31 padziernika 2022 r'!Z55</f>
        <v>845865.63</v>
      </c>
      <c r="G51" s="27">
        <f>F51/'Dane - 31 padziernika 2022 r'!$B$3</f>
        <v>178924.51189846642</v>
      </c>
      <c r="H51" s="28">
        <f t="shared" si="0"/>
        <v>0.9175804216418102</v>
      </c>
      <c r="I51" s="27">
        <f>'Dane - 31 padziernika 2022 r'!AK55</f>
        <v>0</v>
      </c>
      <c r="J51" s="27">
        <f>I51/'Dane - 31 padziernika 2022 r'!$B$3</f>
        <v>0</v>
      </c>
      <c r="K51" s="28">
        <f t="shared" si="3"/>
        <v>0</v>
      </c>
      <c r="L51" s="27">
        <f>'Dane - 31 padziernika 2022 r'!AQ55</f>
        <v>0</v>
      </c>
      <c r="M51" s="27">
        <f>L51/'Dane - 31 padziernika 2022 r'!$B$3</f>
        <v>0</v>
      </c>
      <c r="N51" s="28">
        <f t="shared" si="1"/>
        <v>0</v>
      </c>
      <c r="O51" s="29">
        <f>'Dane - 31 padziernika 2022 r'!X55</f>
        <v>1</v>
      </c>
    </row>
    <row r="52" spans="1:15" ht="20" x14ac:dyDescent="0.25">
      <c r="A52" s="17" t="s">
        <v>154</v>
      </c>
      <c r="B52" s="18" t="s">
        <v>157</v>
      </c>
      <c r="C52" s="2" t="s">
        <v>158</v>
      </c>
      <c r="D52" s="19">
        <v>0</v>
      </c>
      <c r="E52" s="19">
        <v>0</v>
      </c>
      <c r="F52" s="27">
        <f>'Dane - 31 padziernika 2022 r'!Z56</f>
        <v>0</v>
      </c>
      <c r="G52" s="27">
        <f>F52/'Dane - 31 padziernika 2022 r'!$B$3</f>
        <v>0</v>
      </c>
      <c r="H52" s="16">
        <v>0</v>
      </c>
      <c r="I52" s="27">
        <f>'Dane - 31 padziernika 2022 r'!AK56</f>
        <v>0</v>
      </c>
      <c r="J52" s="27">
        <f>I52/'Dane - 31 padziernika 2022 r'!$B$3</f>
        <v>0</v>
      </c>
      <c r="K52" s="16">
        <v>0</v>
      </c>
      <c r="L52" s="27">
        <f>'Dane - 31 padziernika 2022 r'!AQ56</f>
        <v>0</v>
      </c>
      <c r="M52" s="27">
        <f>L52/'Dane - 31 padziernika 2022 r'!$B$3</f>
        <v>0</v>
      </c>
      <c r="N52" s="16">
        <v>0</v>
      </c>
      <c r="O52" s="29">
        <f>'Dane - 31 padziernika 2022 r'!X56</f>
        <v>0</v>
      </c>
    </row>
    <row r="53" spans="1:15" ht="11" thickBot="1" x14ac:dyDescent="0.3">
      <c r="A53" s="21" t="s">
        <v>154</v>
      </c>
      <c r="B53" s="22" t="s">
        <v>159</v>
      </c>
      <c r="C53" s="3" t="s">
        <v>160</v>
      </c>
      <c r="D53" s="23">
        <v>0</v>
      </c>
      <c r="E53" s="23">
        <v>0</v>
      </c>
      <c r="F53" s="27">
        <f>'Dane - 31 padziernika 2022 r'!Z57</f>
        <v>0</v>
      </c>
      <c r="G53" s="27">
        <f>F53/'Dane - 31 padziernika 2022 r'!$B$3</f>
        <v>0</v>
      </c>
      <c r="H53" s="24">
        <v>0</v>
      </c>
      <c r="I53" s="27">
        <f>'Dane - 31 padziernika 2022 r'!AK57</f>
        <v>0</v>
      </c>
      <c r="J53" s="27">
        <f>I53/'Dane - 31 padziernika 2022 r'!$B$3</f>
        <v>0</v>
      </c>
      <c r="K53" s="24">
        <v>0</v>
      </c>
      <c r="L53" s="27">
        <f>'Dane - 31 padziernika 2022 r'!AQ57</f>
        <v>0</v>
      </c>
      <c r="M53" s="27">
        <f>L53/'Dane - 31 padziernika 2022 r'!$B$3</f>
        <v>0</v>
      </c>
      <c r="N53" s="24">
        <v>0</v>
      </c>
      <c r="O53" s="29">
        <f>'Dane - 31 padziernika 2022 r'!X57</f>
        <v>0</v>
      </c>
    </row>
    <row r="54" spans="1:15" ht="11" thickBot="1" x14ac:dyDescent="0.3">
      <c r="A54" s="261" t="s">
        <v>154</v>
      </c>
      <c r="B54" s="261"/>
      <c r="C54" s="43" t="s">
        <v>58</v>
      </c>
      <c r="D54" s="44">
        <f>SUM(D51:D53)</f>
        <v>259996</v>
      </c>
      <c r="E54" s="44">
        <f t="shared" ref="E54:O54" si="11">SUM(E51:E53)</f>
        <v>194996</v>
      </c>
      <c r="F54" s="44">
        <f t="shared" si="11"/>
        <v>845865.63</v>
      </c>
      <c r="G54" s="44">
        <f t="shared" si="11"/>
        <v>178924.51189846642</v>
      </c>
      <c r="H54" s="45">
        <f t="shared" si="0"/>
        <v>0.9175804216418102</v>
      </c>
      <c r="I54" s="44">
        <f t="shared" si="11"/>
        <v>0</v>
      </c>
      <c r="J54" s="44">
        <f t="shared" si="11"/>
        <v>0</v>
      </c>
      <c r="K54" s="45">
        <f t="shared" si="3"/>
        <v>0</v>
      </c>
      <c r="L54" s="44">
        <f t="shared" si="11"/>
        <v>0</v>
      </c>
      <c r="M54" s="44">
        <f t="shared" si="11"/>
        <v>0</v>
      </c>
      <c r="N54" s="45">
        <f t="shared" si="1"/>
        <v>0</v>
      </c>
      <c r="O54" s="46">
        <f t="shared" si="11"/>
        <v>1</v>
      </c>
    </row>
    <row r="55" spans="1:15" ht="19.5" customHeight="1" thickBot="1" x14ac:dyDescent="0.3">
      <c r="A55" s="261" t="s">
        <v>163</v>
      </c>
      <c r="B55" s="261"/>
      <c r="C55" s="43" t="s">
        <v>161</v>
      </c>
      <c r="D55" s="44">
        <v>42497556</v>
      </c>
      <c r="E55" s="44">
        <v>31873167</v>
      </c>
      <c r="F55" s="44">
        <f>'Dane - 31 padziernika 2022 r'!Z59</f>
        <v>128508659.03000008</v>
      </c>
      <c r="G55" s="44">
        <f>F55/'Dane - 31 padziernika 2022 r'!$B$3</f>
        <v>27183217.140137509</v>
      </c>
      <c r="H55" s="45">
        <f t="shared" si="0"/>
        <v>0.85285585646815421</v>
      </c>
      <c r="I55" s="44">
        <f>'Dane - 31 padziernika 2022 r'!AK59-'Dane - 31 padziernika 2022 r'!AM59</f>
        <v>124032821.44</v>
      </c>
      <c r="J55" s="44">
        <f>I55/'Dane - 31 padziernika 2022 r'!B3</f>
        <v>26236450.859862506</v>
      </c>
      <c r="K55" s="45">
        <f t="shared" si="3"/>
        <v>0.82315167676505152</v>
      </c>
      <c r="L55" s="44">
        <f>'Dane - 31 padziernika 2022 r'!AQ59</f>
        <v>124032821.44</v>
      </c>
      <c r="M55" s="44">
        <f>L55/'Dane - 31 padziernika 2022 r'!$B$3</f>
        <v>26236450.859862506</v>
      </c>
      <c r="N55" s="45">
        <f t="shared" si="1"/>
        <v>0.82315167676505152</v>
      </c>
      <c r="O55" s="46">
        <f>'Dane - 31 padziernika 2022 r'!X59</f>
        <v>183</v>
      </c>
    </row>
    <row r="56" spans="1:15" ht="24" customHeight="1" thickBot="1" x14ac:dyDescent="0.3">
      <c r="A56" s="30" t="s">
        <v>162</v>
      </c>
      <c r="B56" s="30"/>
      <c r="C56" s="5" t="s">
        <v>63</v>
      </c>
      <c r="D56" s="196">
        <f>D55+D54+D50+D45+D41+D36+D24</f>
        <v>710509513</v>
      </c>
      <c r="E56" s="196">
        <f t="shared" ref="E56:O56" si="12">E55+E54+E50+E45+E41+E36+E24</f>
        <v>531219456</v>
      </c>
      <c r="F56" s="196">
        <f t="shared" si="12"/>
        <v>2025651427.53</v>
      </c>
      <c r="G56" s="196">
        <f t="shared" si="12"/>
        <v>428482586.46853518</v>
      </c>
      <c r="H56" s="197">
        <f t="shared" si="0"/>
        <v>0.8066018321221563</v>
      </c>
      <c r="I56" s="196">
        <f t="shared" si="12"/>
        <v>1672194170.8699999</v>
      </c>
      <c r="J56" s="196">
        <f t="shared" si="12"/>
        <v>353716376.70438921</v>
      </c>
      <c r="K56" s="197">
        <f t="shared" si="3"/>
        <v>0.66585734522567863</v>
      </c>
      <c r="L56" s="196">
        <f t="shared" si="12"/>
        <v>1441496398.72</v>
      </c>
      <c r="M56" s="196">
        <f t="shared" si="12"/>
        <v>304917271.01427811</v>
      </c>
      <c r="N56" s="197">
        <f t="shared" si="1"/>
        <v>0.57399492351100578</v>
      </c>
      <c r="O56" s="198">
        <f t="shared" si="12"/>
        <v>11132</v>
      </c>
    </row>
    <row r="57" spans="1:15" x14ac:dyDescent="0.25">
      <c r="A57" s="6" t="s">
        <v>222</v>
      </c>
    </row>
    <row r="58" spans="1:15" x14ac:dyDescent="0.25">
      <c r="A58" s="6" t="s">
        <v>205</v>
      </c>
    </row>
    <row r="59" spans="1:15" x14ac:dyDescent="0.25">
      <c r="A59" s="6" t="s">
        <v>212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  <mergeCell ref="A45:B45"/>
    <mergeCell ref="A50:B50"/>
    <mergeCell ref="A54:B54"/>
    <mergeCell ref="A55:B55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showGridLines="0" zoomScaleNormal="100" workbookViewId="0">
      <selection activeCell="J22" sqref="J22"/>
    </sheetView>
  </sheetViews>
  <sheetFormatPr defaultRowHeight="14.5" x14ac:dyDescent="0.35"/>
  <cols>
    <col min="1" max="1" width="31" style="78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customWidth="1"/>
  </cols>
  <sheetData>
    <row r="1" spans="1:13" ht="63" customHeight="1" thickTop="1" x14ac:dyDescent="0.35">
      <c r="A1" s="295" t="s">
        <v>182</v>
      </c>
      <c r="B1" s="298" t="s">
        <v>183</v>
      </c>
      <c r="C1" s="178" t="s">
        <v>199</v>
      </c>
      <c r="D1" s="178" t="s">
        <v>200</v>
      </c>
      <c r="E1" s="178" t="s">
        <v>201</v>
      </c>
      <c r="F1" s="178" t="s">
        <v>207</v>
      </c>
      <c r="G1" s="178" t="s">
        <v>202</v>
      </c>
      <c r="H1" s="178" t="s">
        <v>208</v>
      </c>
      <c r="I1" s="178" t="s">
        <v>203</v>
      </c>
      <c r="J1" s="178" t="s">
        <v>204</v>
      </c>
      <c r="K1" s="307" t="s">
        <v>211</v>
      </c>
      <c r="L1" s="310" t="s">
        <v>209</v>
      </c>
      <c r="M1" s="313" t="s">
        <v>210</v>
      </c>
    </row>
    <row r="2" spans="1:13" ht="15.5" x14ac:dyDescent="0.35">
      <c r="A2" s="296"/>
      <c r="B2" s="299"/>
      <c r="C2" s="179"/>
      <c r="D2" s="179"/>
      <c r="E2" s="179"/>
      <c r="F2" s="179"/>
      <c r="G2" s="179"/>
      <c r="H2" s="179"/>
      <c r="I2" s="179"/>
      <c r="J2" s="179"/>
      <c r="K2" s="308"/>
      <c r="L2" s="311"/>
      <c r="M2" s="314"/>
    </row>
    <row r="3" spans="1:13" ht="16" thickBot="1" x14ac:dyDescent="0.4">
      <c r="A3" s="297"/>
      <c r="B3" s="300"/>
      <c r="C3" s="180"/>
      <c r="D3" s="180"/>
      <c r="E3" s="180"/>
      <c r="F3" s="180"/>
      <c r="G3" s="180"/>
      <c r="H3" s="180"/>
      <c r="I3" s="180"/>
      <c r="J3" s="180"/>
      <c r="K3" s="309"/>
      <c r="L3" s="312"/>
      <c r="M3" s="315"/>
    </row>
    <row r="4" spans="1:13" ht="18" thickTop="1" thickBot="1" x14ac:dyDescent="0.4">
      <c r="A4" s="291" t="s">
        <v>184</v>
      </c>
      <c r="B4" s="292"/>
      <c r="C4" s="292"/>
      <c r="D4" s="292"/>
      <c r="E4" s="292"/>
      <c r="F4" s="292"/>
      <c r="G4" s="292"/>
      <c r="H4" s="292"/>
      <c r="I4" s="292"/>
      <c r="J4" s="292"/>
      <c r="M4" s="182"/>
    </row>
    <row r="5" spans="1:13" ht="32" thickTop="1" thickBot="1" x14ac:dyDescent="0.4">
      <c r="A5" s="79" t="s">
        <v>185</v>
      </c>
      <c r="B5" s="90" t="s">
        <v>96</v>
      </c>
      <c r="C5" s="90">
        <f>'Dane - 31 padziernika 2022 r'!C19</f>
        <v>3969</v>
      </c>
      <c r="D5" s="91">
        <f>'Dane - 31 padziernika 2022 r'!D19/'Dane - 31 padziernika 2022 r'!$B$3</f>
        <v>74096266.73717609</v>
      </c>
      <c r="E5" s="90">
        <f>'Dane - 31 padziernika 2022 r'!X19</f>
        <v>3852</v>
      </c>
      <c r="F5" s="91">
        <f>'Dane - 31 padziernika 2022 r'!Y19/'Dane - 31 padziernika 2022 r'!$B$3</f>
        <v>71802326.811211005</v>
      </c>
      <c r="G5" s="90">
        <f>'Dane - 31 padziernika 2022 r'!AB19</f>
        <v>3870</v>
      </c>
      <c r="H5" s="91">
        <f>'Dane - 31 padziernika 2022 r'!AD19/'Dane - 31 padziernika 2022 r'!$B$3</f>
        <v>67162868.852459013</v>
      </c>
      <c r="I5" s="90">
        <f>'Dane - 31 padziernika 2022 r'!AO19</f>
        <v>3853</v>
      </c>
      <c r="J5" s="91">
        <f>'Dane - 31 padziernika 2022 r'!AP19/'Dane - 31 padziernika 2022 r'!$B$3</f>
        <v>66899947.117927022</v>
      </c>
      <c r="K5" s="92">
        <v>4448</v>
      </c>
      <c r="L5" s="92">
        <f>G5</f>
        <v>3870</v>
      </c>
      <c r="M5" s="165">
        <f>L5/K5</f>
        <v>0.87005395683453235</v>
      </c>
    </row>
    <row r="6" spans="1:13" ht="43.5" customHeight="1" thickTop="1" thickBot="1" x14ac:dyDescent="0.4">
      <c r="A6" s="293" t="s">
        <v>186</v>
      </c>
      <c r="B6" s="90" t="s">
        <v>86</v>
      </c>
      <c r="C6" s="90">
        <f>'Dane - 31 padziernika 2022 r'!C14</f>
        <v>13</v>
      </c>
      <c r="D6" s="91">
        <f>'Dane - 31 padziernika 2022 r'!D14/'Dane - 31 padziernika 2022 r'!$B$3</f>
        <v>6404422.1575885778</v>
      </c>
      <c r="E6" s="90">
        <f>'Dane - 31 padziernika 2022 r'!X14</f>
        <v>11</v>
      </c>
      <c r="F6" s="91">
        <f>'Dane - 31 padziernika 2022 r'!Y14/'Dane - 31 padziernika 2022 r'!$B$3</f>
        <v>5270372.9518773137</v>
      </c>
      <c r="G6" s="90">
        <f>'Dane - 31 padziernika 2022 r'!AB14</f>
        <v>10</v>
      </c>
      <c r="H6" s="91">
        <f>'Dane - 31 padziernika 2022 r'!AD14/'Dane - 31 padziernika 2022 r'!$B$3</f>
        <v>3789165.5314648338</v>
      </c>
      <c r="I6" s="90">
        <f>'Dane - 31 padziernika 2022 r'!AO14</f>
        <v>10</v>
      </c>
      <c r="J6" s="91">
        <f>'Dane - 31 padziernika 2022 r'!AP14/'Dane - 31 padziernika 2022 r'!$B$3</f>
        <v>3878806.6673717611</v>
      </c>
      <c r="K6" s="301">
        <v>123</v>
      </c>
      <c r="L6" s="303">
        <f>G6+G7+G8</f>
        <v>402</v>
      </c>
      <c r="M6" s="306">
        <f>L6/K6</f>
        <v>3.2682926829268291</v>
      </c>
    </row>
    <row r="7" spans="1:13" ht="39.75" customHeight="1" thickTop="1" thickBot="1" x14ac:dyDescent="0.4">
      <c r="A7" s="294"/>
      <c r="B7" s="90" t="s">
        <v>98</v>
      </c>
      <c r="C7" s="90">
        <f>'Dane - 31 padziernika 2022 r'!C22</f>
        <v>868</v>
      </c>
      <c r="D7" s="91">
        <f>'Dane - 31 padziernika 2022 r'!D22/'Dane - 31 padziernika 2022 r'!$B$3</f>
        <v>49006250.902168162</v>
      </c>
      <c r="E7" s="90">
        <f>'Dane - 31 padziernika 2022 r'!X22</f>
        <v>420</v>
      </c>
      <c r="F7" s="91">
        <f>'Dane - 31 padziernika 2022 r'!Y22/'Dane - 31 padziernika 2022 r'!$B$3</f>
        <v>20245369.539925966</v>
      </c>
      <c r="G7" s="90">
        <f>'Dane - 31 padziernika 2022 r'!AB22</f>
        <v>382</v>
      </c>
      <c r="H7" s="91">
        <f>'Dane - 31 padziernika 2022 r'!AD22/'Dane - 31 padziernika 2022 r'!$B$3</f>
        <v>17555380.719196193</v>
      </c>
      <c r="I7" s="90">
        <f>'Dane - 31 padziernika 2022 r'!AO22</f>
        <v>363</v>
      </c>
      <c r="J7" s="91">
        <f>'Dane - 31 padziernika 2022 r'!AP22/'Dane - 31 padziernika 2022 r'!$B$3</f>
        <v>16270960.262295082</v>
      </c>
      <c r="K7" s="302"/>
      <c r="L7" s="304"/>
      <c r="M7" s="306"/>
    </row>
    <row r="8" spans="1:13" ht="51" customHeight="1" thickTop="1" thickBot="1" x14ac:dyDescent="0.4">
      <c r="A8" s="294"/>
      <c r="B8" s="90" t="s">
        <v>100</v>
      </c>
      <c r="C8" s="90">
        <f>'Dane - 31 padziernika 2022 r'!C23</f>
        <v>42</v>
      </c>
      <c r="D8" s="91">
        <f>'Dane - 31 padziernika 2022 r'!D23/'Dane - 31 padziernika 2022 r'!$B$3</f>
        <v>110521764.54997355</v>
      </c>
      <c r="E8" s="90">
        <f>'Dane - 31 padziernika 2022 r'!X23</f>
        <v>16</v>
      </c>
      <c r="F8" s="91">
        <f>'Dane - 31 padziernika 2022 r'!Y23/'Dane - 31 padziernika 2022 r'!$B$3</f>
        <v>29963838.53622422</v>
      </c>
      <c r="G8" s="90">
        <f>'Dane - 31 padziernika 2022 r'!AB23</f>
        <v>10</v>
      </c>
      <c r="H8" s="91">
        <f>'Dane - 31 padziernika 2022 r'!AD23/'Dane - 31 padziernika 2022 r'!$B$3</f>
        <v>1444271.3315705976</v>
      </c>
      <c r="I8" s="90">
        <f>'Dane - 31 padziernika 2022 r'!AO23</f>
        <v>7</v>
      </c>
      <c r="J8" s="91">
        <f>'Dane - 31 padziernika 2022 r'!AP23/'Dane - 31 padziernika 2022 r'!$B$3</f>
        <v>1336994.7498677948</v>
      </c>
      <c r="K8" s="302"/>
      <c r="L8" s="305"/>
      <c r="M8" s="306"/>
    </row>
    <row r="9" spans="1:13" ht="16.5" thickTop="1" thickBot="1" x14ac:dyDescent="0.4">
      <c r="A9" s="285" t="s">
        <v>187</v>
      </c>
      <c r="B9" s="286"/>
      <c r="C9" s="177"/>
      <c r="D9" s="177"/>
      <c r="E9" s="177"/>
      <c r="F9" s="177"/>
      <c r="G9" s="177"/>
      <c r="H9" s="177"/>
      <c r="I9" s="177"/>
      <c r="J9" s="177"/>
      <c r="K9" s="160">
        <v>243471330</v>
      </c>
      <c r="L9" s="160">
        <f>'Dane - 31 padziernika 2022 r'!AP6/'Dane - 31 padziernika 2022 r'!$B$3</f>
        <v>146972071.54098359</v>
      </c>
      <c r="M9" s="165">
        <f>L9/K9</f>
        <v>0.60365247744358064</v>
      </c>
    </row>
    <row r="10" spans="1:13" ht="18" thickTop="1" thickBot="1" x14ac:dyDescent="0.4">
      <c r="A10" s="281" t="s">
        <v>206</v>
      </c>
      <c r="B10" s="282"/>
      <c r="C10" s="282"/>
      <c r="D10" s="282"/>
      <c r="E10" s="282"/>
      <c r="F10" s="282"/>
      <c r="G10" s="282"/>
      <c r="H10" s="282"/>
      <c r="I10" s="282"/>
      <c r="J10" s="282"/>
      <c r="M10" s="182"/>
    </row>
    <row r="11" spans="1:13" ht="15.5" thickTop="1" thickBot="1" x14ac:dyDescent="0.4">
      <c r="A11" s="283" t="s">
        <v>188</v>
      </c>
      <c r="B11" s="90" t="s">
        <v>117</v>
      </c>
      <c r="C11" s="90">
        <f>'Dane - 31 padziernika 2022 r'!C32</f>
        <v>1076</v>
      </c>
      <c r="D11" s="91">
        <f>'Dane - 31 padziernika 2022 r'!D32/'Dane - 31 padziernika 2022 r'!$B$3</f>
        <v>126484435.88789003</v>
      </c>
      <c r="E11" s="90">
        <f>'Dane - 31 padziernika 2022 r'!X32</f>
        <v>572</v>
      </c>
      <c r="F11" s="91">
        <f>'Dane - 31 padziernika 2022 r'!Y32/'Dane - 31 padziernika 2022 r'!$B$3</f>
        <v>55601071.265996821</v>
      </c>
      <c r="G11" s="90">
        <f>'Dane - 31 padziernika 2022 r'!AB32</f>
        <v>455</v>
      </c>
      <c r="H11" s="91">
        <f>'Dane - 31 padziernika 2022 r'!AD32/'Dane - 31 padziernika 2022 r'!$B$3</f>
        <v>40786019.318878904</v>
      </c>
      <c r="I11" s="90">
        <f>'Dane - 31 padziernika 2022 r'!AO32</f>
        <v>403</v>
      </c>
      <c r="J11" s="91">
        <f>'Dane - 31 padziernika 2022 r'!AP32/'Dane - 31 padziernika 2022 r'!$B$3</f>
        <v>34238784.205182441</v>
      </c>
      <c r="K11" s="301">
        <v>680</v>
      </c>
      <c r="L11" s="303">
        <f>G11+G12+G13</f>
        <v>631</v>
      </c>
      <c r="M11" s="306">
        <f>L11/K11</f>
        <v>0.92794117647058827</v>
      </c>
    </row>
    <row r="12" spans="1:13" ht="15.5" thickTop="1" thickBot="1" x14ac:dyDescent="0.4">
      <c r="A12" s="284"/>
      <c r="B12" s="90" t="s">
        <v>119</v>
      </c>
      <c r="C12" s="90">
        <f>'Dane - 31 padziernika 2022 r'!C33</f>
        <v>293</v>
      </c>
      <c r="D12" s="91">
        <f>'Dane - 31 padziernika 2022 r'!D33/'Dane - 31 padziernika 2022 r'!$B$3</f>
        <v>12849291.117927022</v>
      </c>
      <c r="E12" s="90">
        <f>'Dane - 31 padziernika 2022 r'!X33</f>
        <v>176</v>
      </c>
      <c r="F12" s="91">
        <f>'Dane - 31 padziernika 2022 r'!Y33/'Dane - 31 padziernika 2022 r'!$B$3</f>
        <v>5588714.0750925438</v>
      </c>
      <c r="G12" s="90">
        <f>'Dane - 31 padziernika 2022 r'!AB33</f>
        <v>141</v>
      </c>
      <c r="H12" s="91">
        <f>'Dane - 31 padziernika 2022 r'!AD33/'Dane - 31 padziernika 2022 r'!$B$3</f>
        <v>3778166.0539397141</v>
      </c>
      <c r="I12" s="90">
        <f>'Dane - 31 padziernika 2022 r'!AO33</f>
        <v>108</v>
      </c>
      <c r="J12" s="91">
        <f>'Dane - 31 padziernika 2022 r'!AP33/'Dane - 31 padziernika 2022 r'!$B$3</f>
        <v>2594018.4706504494</v>
      </c>
      <c r="K12" s="302"/>
      <c r="L12" s="304"/>
      <c r="M12" s="306"/>
    </row>
    <row r="13" spans="1:13" ht="15.5" thickTop="1" thickBot="1" x14ac:dyDescent="0.4">
      <c r="A13" s="284"/>
      <c r="B13" s="93" t="s">
        <v>121</v>
      </c>
      <c r="C13" s="90">
        <f>'Dane - 31 padziernika 2022 r'!C34</f>
        <v>124</v>
      </c>
      <c r="D13" s="91">
        <f>'Dane - 31 padziernika 2022 r'!D34/'Dane - 31 padziernika 2022 r'!$B$3</f>
        <v>68120778.415653095</v>
      </c>
      <c r="E13" s="90">
        <f>'Dane - 31 padziernika 2022 r'!X34</f>
        <v>51</v>
      </c>
      <c r="F13" s="91">
        <f>'Dane - 31 padziernika 2022 r'!Y34/'Dane - 31 padziernika 2022 r'!$B$3</f>
        <v>24737195.10735061</v>
      </c>
      <c r="G13" s="90">
        <f>'Dane - 31 padziernika 2022 r'!AB34</f>
        <v>35</v>
      </c>
      <c r="H13" s="91">
        <f>'Dane - 31 padziernika 2022 r'!AD34/'Dane - 31 padziernika 2022 r'!$B$3</f>
        <v>8950983.0840824954</v>
      </c>
      <c r="I13" s="90">
        <f>'Dane - 31 padziernika 2022 r'!AO34</f>
        <v>31</v>
      </c>
      <c r="J13" s="91">
        <f>'Dane - 31 padziernika 2022 r'!AP34/'Dane - 31 padziernika 2022 r'!$B$3</f>
        <v>6653891.26811211</v>
      </c>
      <c r="K13" s="302"/>
      <c r="L13" s="305"/>
      <c r="M13" s="306"/>
    </row>
    <row r="14" spans="1:13" ht="16.5" thickTop="1" thickBot="1" x14ac:dyDescent="0.4">
      <c r="A14" s="285" t="s">
        <v>187</v>
      </c>
      <c r="B14" s="286"/>
      <c r="C14" s="177"/>
      <c r="D14" s="177"/>
      <c r="E14" s="177"/>
      <c r="F14" s="177"/>
      <c r="G14" s="177"/>
      <c r="H14" s="177"/>
      <c r="I14" s="177"/>
      <c r="J14" s="177"/>
      <c r="K14" s="96">
        <v>199464768</v>
      </c>
      <c r="L14" s="160">
        <f>'Dane - 31 padziernika 2022 r'!AP28/'Dane - 31 padziernika 2022 r'!$B$3</f>
        <v>106957058.12585932</v>
      </c>
      <c r="M14" s="165">
        <f>L14/K14</f>
        <v>0.53622030195256998</v>
      </c>
    </row>
    <row r="15" spans="1:13" ht="18" thickTop="1" thickBot="1" x14ac:dyDescent="0.4">
      <c r="A15" s="287" t="s">
        <v>189</v>
      </c>
      <c r="B15" s="288"/>
      <c r="C15" s="288"/>
      <c r="D15" s="288"/>
      <c r="E15" s="288"/>
      <c r="F15" s="288"/>
      <c r="G15" s="288"/>
      <c r="H15" s="288"/>
      <c r="I15" s="288"/>
      <c r="J15" s="288"/>
      <c r="M15" s="182"/>
    </row>
    <row r="16" spans="1:13" ht="63" thickTop="1" thickBot="1" x14ac:dyDescent="0.4">
      <c r="A16" s="80" t="s">
        <v>190</v>
      </c>
      <c r="B16" s="159" t="s">
        <v>133</v>
      </c>
      <c r="C16" s="90">
        <f>'Dane - 31 padziernika 2022 r'!C42</f>
        <v>58</v>
      </c>
      <c r="D16" s="91">
        <f>'Dane - 31 padziernika 2022 r'!D42/'Dane - 31 padziernika 2022 r'!$B$3</f>
        <v>8479220.3151771538</v>
      </c>
      <c r="E16" s="90">
        <f>'Dane - 31 padziernika 2022 r'!X42</f>
        <v>52</v>
      </c>
      <c r="F16" s="91">
        <f>'Dane - 31 padziernika 2022 r'!Y42/'Dane - 31 padziernika 2022 r'!$B$3</f>
        <v>7039809.5230037021</v>
      </c>
      <c r="G16" s="90">
        <f>'Dane - 31 padziernika 2022 r'!AB42</f>
        <v>52</v>
      </c>
      <c r="H16" s="91">
        <f>'Dane - 31 padziernika 2022 r'!AD42/'Dane - 31 padziernika 2022 r'!$B$3</f>
        <v>6180139.5219460605</v>
      </c>
      <c r="I16" s="90">
        <f>'Dane - 31 padziernika 2022 r'!AO42</f>
        <v>51</v>
      </c>
      <c r="J16" s="91">
        <f>'Dane - 31 padziernika 2022 r'!AP42/'Dane - 31 padziernika 2022 r'!$B$3</f>
        <v>5989757.6139608677</v>
      </c>
      <c r="K16" s="175">
        <v>20</v>
      </c>
      <c r="L16" s="92">
        <f>G16</f>
        <v>52</v>
      </c>
      <c r="M16" s="165">
        <f>L16/K16</f>
        <v>2.6</v>
      </c>
    </row>
    <row r="17" spans="1:13" ht="16.5" thickTop="1" thickBot="1" x14ac:dyDescent="0.4">
      <c r="A17" s="285" t="s">
        <v>187</v>
      </c>
      <c r="B17" s="286"/>
      <c r="C17" s="177"/>
      <c r="D17" s="177"/>
      <c r="E17" s="177"/>
      <c r="F17" s="177"/>
      <c r="G17" s="177"/>
      <c r="H17" s="177"/>
      <c r="I17" s="177"/>
      <c r="J17" s="177"/>
      <c r="K17" s="96">
        <v>29824825</v>
      </c>
      <c r="L17" s="160">
        <f>'Dane - 31 padziernika 2022 r'!AP40/'Dane - 31 padziernika 2022 r'!$B$3</f>
        <v>16298539.860391326</v>
      </c>
      <c r="M17" s="165">
        <f>L17/K17</f>
        <v>0.54647562426238294</v>
      </c>
    </row>
    <row r="18" spans="1:13" ht="18" thickTop="1" thickBot="1" x14ac:dyDescent="0.4">
      <c r="A18" s="289" t="s">
        <v>191</v>
      </c>
      <c r="B18" s="290"/>
      <c r="C18" s="290"/>
      <c r="D18" s="290"/>
      <c r="E18" s="290"/>
      <c r="F18" s="290"/>
      <c r="G18" s="290"/>
      <c r="H18" s="290"/>
      <c r="I18" s="290"/>
      <c r="J18" s="290"/>
      <c r="M18" s="182"/>
    </row>
    <row r="19" spans="1:13" ht="32" thickTop="1" thickBot="1" x14ac:dyDescent="0.4">
      <c r="A19" s="161" t="s">
        <v>164</v>
      </c>
      <c r="B19" s="162" t="s">
        <v>141</v>
      </c>
      <c r="C19" s="163">
        <f>'Dane - 31 padziernika 2022 r'!C47</f>
        <v>4395</v>
      </c>
      <c r="D19" s="164">
        <f>'Dane - 31 padziernika 2022 r'!D47/'Dane - 31 padziernika 2022 r'!$B$3</f>
        <v>128890699.29349552</v>
      </c>
      <c r="E19" s="163">
        <f>'Dane - 31 padziernika 2022 r'!X47</f>
        <v>2691</v>
      </c>
      <c r="F19" s="164">
        <f>'Dane - 31 padziernika 2022 r'!Y47/'Dane - 31 padziernika 2022 r'!$B$3</f>
        <v>76113908.029613957</v>
      </c>
      <c r="G19" s="163">
        <f>'Dane - 31 padziernika 2022 r'!AB47</f>
        <v>2307</v>
      </c>
      <c r="H19" s="164">
        <f>'Dane - 31 padziernika 2022 r'!AD47/'Dane - 31 padziernika 2022 r'!$B$3</f>
        <v>65441594.367001586</v>
      </c>
      <c r="I19" s="163">
        <f>'Dane - 31 padziernika 2022 r'!AO47</f>
        <v>2013</v>
      </c>
      <c r="J19" s="164">
        <f>'Dane - 31 padziernika 2022 r'!AP47/'Dane - 31 padziernika 2022 r'!$B$3</f>
        <v>56716488.72131148</v>
      </c>
      <c r="K19" s="176">
        <v>36</v>
      </c>
      <c r="L19" s="176">
        <v>36</v>
      </c>
      <c r="M19" s="166">
        <f>L19/K19</f>
        <v>1</v>
      </c>
    </row>
    <row r="20" spans="1:13" ht="16.5" thickTop="1" thickBot="1" x14ac:dyDescent="0.4">
      <c r="A20" s="285" t="s">
        <v>187</v>
      </c>
      <c r="B20" s="286"/>
      <c r="C20" s="177"/>
      <c r="D20" s="177"/>
      <c r="E20" s="177"/>
      <c r="F20" s="177"/>
      <c r="G20" s="177"/>
      <c r="H20" s="177"/>
      <c r="I20" s="177"/>
      <c r="J20" s="177"/>
      <c r="K20" s="96">
        <v>93764700</v>
      </c>
      <c r="L20" s="160">
        <f>'Dane - 31 padziernika 2022 r'!AP45/'Dane - 31 padziernika 2022 r'!$B$3</f>
        <v>57599832.740349017</v>
      </c>
      <c r="M20" s="165">
        <f>L20/K20</f>
        <v>0.61430189336017726</v>
      </c>
    </row>
    <row r="21" spans="1:13" ht="18" thickTop="1" thickBot="1" x14ac:dyDescent="0.4">
      <c r="A21" s="287" t="s">
        <v>192</v>
      </c>
      <c r="B21" s="288"/>
      <c r="C21" s="288"/>
      <c r="D21" s="288"/>
      <c r="E21" s="288"/>
      <c r="F21" s="288"/>
      <c r="G21" s="288"/>
      <c r="H21" s="288"/>
      <c r="I21" s="288"/>
      <c r="J21" s="288"/>
      <c r="M21" s="182"/>
    </row>
    <row r="22" spans="1:13" ht="78.5" thickTop="1" thickBot="1" x14ac:dyDescent="0.4">
      <c r="A22" s="81" t="s">
        <v>165</v>
      </c>
      <c r="B22" s="94" t="s">
        <v>146</v>
      </c>
      <c r="C22" s="90">
        <f>'Dane - 31 padziernika 2022 r'!C50</f>
        <v>60</v>
      </c>
      <c r="D22" s="91">
        <f>'Dane - 31 padziernika 2022 r'!D50/'Dane - 31 padziernika 2022 r'!$B$3</f>
        <v>26145794.506610259</v>
      </c>
      <c r="E22" s="90">
        <f>'Dane - 31 padziernika 2022 r'!X50</f>
        <v>46</v>
      </c>
      <c r="F22" s="91">
        <f>'Dane - 31 padziernika 2022 r'!Y50/'Dane - 31 padziernika 2022 r'!$B$3</f>
        <v>11472520.050766792</v>
      </c>
      <c r="G22" s="90">
        <f>'Dane - 31 padziernika 2022 r'!AB50</f>
        <v>45</v>
      </c>
      <c r="H22" s="91">
        <f>'Dane - 31 padziernika 2022 r'!AD50/'Dane - 31 padziernika 2022 r'!$B$3</f>
        <v>11163426.204124801</v>
      </c>
      <c r="I22" s="90">
        <f>'Dane - 31 padziernika 2022 r'!AO50</f>
        <v>33</v>
      </c>
      <c r="J22" s="91">
        <f>'Dane - 31 padziernika 2022 r'!AP50/'Dane - 31 padziernika 2022 r'!$B$3</f>
        <v>8355836.873611846</v>
      </c>
      <c r="K22" s="175">
        <v>13</v>
      </c>
      <c r="L22" s="92">
        <v>13</v>
      </c>
      <c r="M22" s="165">
        <f>L22/K22</f>
        <v>1</v>
      </c>
    </row>
    <row r="23" spans="1:13" ht="32" thickTop="1" thickBot="1" x14ac:dyDescent="0.4">
      <c r="A23" s="82" t="s">
        <v>193</v>
      </c>
      <c r="B23" s="95" t="s">
        <v>152</v>
      </c>
      <c r="C23" s="90">
        <f>'Dane - 31 padziernika 2022 r'!C53</f>
        <v>392</v>
      </c>
      <c r="D23" s="91">
        <f>'Dane - 31 padziernika 2022 r'!D53/'Dane - 31 padziernika 2022 r'!$B$3</f>
        <v>98927688.57747224</v>
      </c>
      <c r="E23" s="90">
        <f>'Dane - 31 padziernika 2022 r'!X53</f>
        <v>220</v>
      </c>
      <c r="F23" s="91">
        <f>'Dane - 31 padziernika 2022 r'!Y53/'Dane - 31 padziernika 2022 r'!$B$3</f>
        <v>41788296.32575357</v>
      </c>
      <c r="G23" s="90">
        <f>'Dane - 31 padziernika 2022 r'!AB53</f>
        <v>69</v>
      </c>
      <c r="H23" s="91">
        <f>'Dane - 31 padziernika 2022 r'!AD53/'Dane - 31 padziernika 2022 r'!$B$3</f>
        <v>15156446.950819671</v>
      </c>
      <c r="I23" s="90">
        <f>'Dane - 31 padziernika 2022 r'!AO53</f>
        <v>196</v>
      </c>
      <c r="J23" s="91">
        <f>'Dane - 31 padziernika 2022 r'!AP53/'Dane - 31 padziernika 2022 r'!$B$3</f>
        <v>33057593.429931253</v>
      </c>
      <c r="K23" s="175">
        <v>220</v>
      </c>
      <c r="L23" s="92">
        <f>'Dane - 31 padziernika 2022 r'!AO53</f>
        <v>196</v>
      </c>
      <c r="M23" s="165">
        <f>L23/K23</f>
        <v>0.89090909090909087</v>
      </c>
    </row>
    <row r="24" spans="1:13" ht="16.5" thickTop="1" thickBot="1" x14ac:dyDescent="0.4">
      <c r="A24" s="285" t="s">
        <v>187</v>
      </c>
      <c r="B24" s="286"/>
      <c r="C24" s="177"/>
      <c r="D24" s="177"/>
      <c r="E24" s="177"/>
      <c r="F24" s="177"/>
      <c r="G24" s="177"/>
      <c r="H24" s="177"/>
      <c r="I24" s="177"/>
      <c r="J24" s="177"/>
      <c r="K24" s="160">
        <v>101226338</v>
      </c>
      <c r="L24" s="160">
        <f>'Dane - 31 padziernika 2022 r'!AP49/'Dane - 31 padziernika 2022 r'!$B$3</f>
        <v>48985869.222633526</v>
      </c>
      <c r="M24" s="165">
        <f>L24/K24</f>
        <v>0.48392414652630744</v>
      </c>
    </row>
    <row r="25" spans="1:13" ht="18" thickTop="1" thickBot="1" x14ac:dyDescent="0.4">
      <c r="A25" s="277" t="s">
        <v>194</v>
      </c>
      <c r="B25" s="278"/>
      <c r="C25" s="278"/>
      <c r="D25" s="278"/>
      <c r="E25" s="278"/>
      <c r="F25" s="278"/>
      <c r="G25" s="278"/>
      <c r="H25" s="278"/>
      <c r="I25" s="278"/>
      <c r="J25" s="278"/>
      <c r="M25" s="182"/>
    </row>
    <row r="26" spans="1:13" ht="32" thickTop="1" thickBot="1" x14ac:dyDescent="0.4">
      <c r="A26" s="80" t="s">
        <v>195</v>
      </c>
      <c r="B26" s="159" t="s">
        <v>155</v>
      </c>
      <c r="C26" s="90">
        <f>'Dane - 31 padziernika 2022 r'!C54</f>
        <v>10</v>
      </c>
      <c r="D26" s="91">
        <f>'Dane - 31 padziernika 2022 r'!D54/'Dane - 31 padziernika 2022 r'!$B$3</f>
        <v>774391.34426229505</v>
      </c>
      <c r="E26" s="90">
        <f>'Dane - 31 padziernika 2022 r'!X54</f>
        <v>1</v>
      </c>
      <c r="F26" s="91">
        <f>'Dane - 31 padziernika 2022 r'!Y54/'Dane - 31 padziernika 2022 r'!$B$3</f>
        <v>238566.01586462191</v>
      </c>
      <c r="G26" s="90">
        <f>'Dane - 31 padziernika 2022 r'!AB54</f>
        <v>1</v>
      </c>
      <c r="H26" s="91">
        <f>'Dane - 31 padziernika 2022 r'!AD54/'Dane - 31 padziernika 2022 r'!$B$3</f>
        <v>0</v>
      </c>
      <c r="I26" s="90">
        <f>'Dane - 31 padziernika 2022 r'!AO54</f>
        <v>0</v>
      </c>
      <c r="J26" s="91">
        <f>'Dane - 31 padziernika 2022 r'!AP54/'Dane - 31 padziernika 2022 r'!$B$3</f>
        <v>0</v>
      </c>
      <c r="K26" s="175">
        <v>1</v>
      </c>
      <c r="L26" s="92">
        <f>G26</f>
        <v>1</v>
      </c>
      <c r="M26" s="165">
        <f>L26/K26</f>
        <v>1</v>
      </c>
    </row>
    <row r="27" spans="1:13" ht="16.5" thickTop="1" thickBot="1" x14ac:dyDescent="0.4">
      <c r="A27" s="279" t="s">
        <v>187</v>
      </c>
      <c r="B27" s="280"/>
      <c r="C27" s="174"/>
      <c r="D27" s="174"/>
      <c r="E27" s="174"/>
      <c r="F27" s="174"/>
      <c r="G27" s="174"/>
      <c r="H27" s="174"/>
      <c r="I27" s="174"/>
      <c r="J27" s="174"/>
      <c r="K27" s="97">
        <v>259996</v>
      </c>
      <c r="L27" s="183">
        <f>'Dane - 31 padziernika 2022 r'!AP54/'Dane - 31 padziernika 2022 r'!$B$3</f>
        <v>0</v>
      </c>
      <c r="M27" s="181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Dane - 31 padziernika 2022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2022-12-17T10:47:17Z</dcterms:modified>
</cp:coreProperties>
</file>