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xr:revisionPtr revIDLastSave="0" documentId="13_ncr:1_{EFEBC139-2AFB-4EAA-97AF-B88FE42D413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grud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" l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<sst xmlns="http://schemas.openxmlformats.org/spreadsheetml/2006/main" count="339" uniqueCount="233">
  <si>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</si>
  <si>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</si>
  <si>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</si>
  <si>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</si>
  <si>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</si>
  <si>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</si>
  <si>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</si>
  <si>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</si>
  <si>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</si>
  <si>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</si>
  <si>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</si>
  <si>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</si>
  <si>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</si>
  <si>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</si>
  <si>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</si>
  <si>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</si>
  <si>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</si>
  <si>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</si>
  <si>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</si>
  <si>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</si>
  <si>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</si>
  <si>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</si>
  <si>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</si>
  <si>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</si>
  <si>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</si>
  <si>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</si>
  <si>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</si>
  <si>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</si>
  <si>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</si>
  <si>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</si>
  <si>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</si>
  <si>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</si>
  <si>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</si>
  <si>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</si>
  <si>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</si>
  <si>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</si>
  <si>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</si>
  <si>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</si>
  <si>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</si>
  <si>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</si>
  <si>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</si>
  <si>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</si>
  <si>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</si>
  <si>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</si>
  <si>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</si>
  <si>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</si>
  <si>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</si>
  <si>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</si>
  <si>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</si>
  <si>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</si>
  <si>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</si>
  <si>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</si>
  <si>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</si>
  <si>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</si>
  <si>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</si>
  <si>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</si>
  <si>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</si>
  <si>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</si>
  <si>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</si>
  <si>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</si>
  <si>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</si>
  <si>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</si>
  <si>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</si>
  <si>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</si>
  <si>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</si>
  <si>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</si>
  <si>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</si>
  <si>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</si>
  <si>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</si>
  <si>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</si>
  <si>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</si>
  <si>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</si>
  <si>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</si>
  <si>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</si>
  <si>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</si>
  <si>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</si>
  <si>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</si>
  <si>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</si>
  <si>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</si>
  <si>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</si>
  <si>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</si>
  <si>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</si>
  <si>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</si>
  <si>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</si>
  <si>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</si>
  <si>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</si>
  <si>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</si>
  <si>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</si>
  <si>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</si>
  <si>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</si>
  <si>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</si>
  <si>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</si>
  <si>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</si>
  <si>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</si>
  <si>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</si>
  <si>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</si>
  <si>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</si>
  <si>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</si>
  <si>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</si>
  <si>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</si>
  <si>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</si>
  <si>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</si>
  <si>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</si>
  <si>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</si>
  <si>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</si>
  <si>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</si>
  <si>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</si>
  <si>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</si>
  <si>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</si>
  <si>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</si>
  <si>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</si>
  <si>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</si>
  <si>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</si>
  <si>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</si>
  <si>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</si>
  <si>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</si>
  <si>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</si>
  <si>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</si>
  <si>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</si>
  <si>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</si>
  <si>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</si>
  <si>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</si>
  <si>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</si>
  <si>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</si>
  <si>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</si>
  <si>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</si>
  <si>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</si>
  <si>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</si>
  <si>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</si>
  <si>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</si>
  <si>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</si>
  <si>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</si>
  <si>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</si>
  <si>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</si>
  <si>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</si>
  <si>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</si>
  <si>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</si>
  <si>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</si>
  <si>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</si>
  <si>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</si>
  <si>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</si>
  <si>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</si>
  <si>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</si>
  <si>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</si>
  <si>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</si>
  <si>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</si>
  <si>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</si>
  <si>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</si>
  <si>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</si>
  <si>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</si>
  <si>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</si>
  <si>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</si>
  <si>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</si>
  <si>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</si>
  <si>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</si>
  <si>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</si>
  <si>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</si>
  <si>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</si>
  <si>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</si>
  <si>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</si>
  <si>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</si>
  <si>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</si>
  <si>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</si>
  <si>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</si>
  <si>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</si>
  <si>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</si>
  <si>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</si>
  <si>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</si>
  <si>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</si>
  <si>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</si>
  <si>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</si>
  <si>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</si>
  <si>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</si>
  <si>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</si>
  <si>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</si>
  <si>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</si>
  <si>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</si>
  <si>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</si>
  <si>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</si>
  <si>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</si>
  <si>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</si>
  <si>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</si>
  <si>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</si>
  <si>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</si>
  <si>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</si>
  <si>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</si>
  <si>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</si>
  <si>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</si>
  <si>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</si>
  <si>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</si>
  <si>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</si>
  <si>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</si>
  <si>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</si>
  <si>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</si>
  <si>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</si>
  <si>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</si>
  <si>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</si>
  <si>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</si>
  <si>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</si>
  <si>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</si>
  <si>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</si>
  <si>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</si>
  <si>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</si>
  <si>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</si>
  <si>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</si>
  <si>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</si>
  <si>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</si>
  <si>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</si>
  <si>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</si>
  <si>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</si>
  <si>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</si>
  <si>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</si>
  <si>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</si>
  <si>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</si>
  <si>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</si>
  <si>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</si>
  <si>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</si>
  <si>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</si>
  <si>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</si>
  <si>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</si>
  <si>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</si>
  <si>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</si>
  <si>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</si>
  <si>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</si>
  <si>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</si>
  <si>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</si>
  <si>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</si>
  <si>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</si>
  <si>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</si>
  <si>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</si>
  <si>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</si>
  <si>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31.12.2022</t>
  </si>
  <si>
    <t xml:space="preserve">Limit finansowy zgodny z arkuszem kalkulacyjnym z dnia 05.01.2023, kurs 1 EUR= 4,6855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</si>
</sst>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AM43" sqref="AM43"/>
    </sheetView>
  </sheetViews>
  <sheetFormatPr defaultColWidth="9.1796875" defaultRowHeight="13.5" outlineLevelRow="1" x14ac:dyDescent="0.3"/>
  <cols>
    <col min="1" max="1" width="59.54296875" style="71" customWidth="1"/>
    <col min="2" max="3" width="39.26953125" style="71" customWidth="1"/>
    <col min="4" max="4" width="30.26953125" style="75" bestFit="1" customWidth="1"/>
    <col min="5" max="5" width="30.26953125" style="56" bestFit="1" customWidth="1"/>
    <col min="6" max="6" width="23" style="71" customWidth="1"/>
    <col min="7" max="7" width="11.54296875" style="55" bestFit="1" customWidth="1"/>
    <col min="8" max="9" width="30.26953125" style="55" bestFit="1" customWidth="1"/>
    <col min="10" max="10" width="21.81640625" style="55" customWidth="1"/>
    <col min="11" max="11" width="17.26953125" style="71" customWidth="1"/>
    <col min="12" max="13" width="30.26953125" style="71" bestFit="1" customWidth="1"/>
    <col min="14" max="14" width="11.54296875" style="55" bestFit="1" customWidth="1"/>
    <col min="15" max="16" width="30.2695312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2695312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26953125" style="71" bestFit="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1" customWidth="1"/>
    <col min="37" max="37" width="30.26953125" style="71" bestFit="1" customWidth="1"/>
    <col min="38" max="39" width="27.1796875" style="71" bestFit="1" customWidth="1"/>
    <col min="40" max="40" width="21.54296875" style="71" customWidth="1"/>
    <col min="41" max="41" width="13.453125" style="71" customWidth="1"/>
    <col min="42" max="43" width="30.26953125" style="74" bestFit="1" customWidth="1"/>
    <col min="44" max="44" width="23.2695312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52"/>
      <c r="L1" s="252"/>
      <c r="M1" s="252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J2" s="52"/>
      <c r="AP2" s="52"/>
      <c r="AQ2" s="52"/>
    </row>
    <row r="3" spans="1:44" s="51" customFormat="1" ht="45" customHeight="1" thickBot="1" x14ac:dyDescent="0.35">
      <c r="A3" s="60" t="s">
        <v>232</v>
      </c>
      <c r="B3" s="116">
        <v>4.6855000000000002</v>
      </c>
      <c r="C3" s="254"/>
      <c r="D3" s="254"/>
      <c r="E3" s="53"/>
      <c r="F3" s="255"/>
      <c r="G3" s="255"/>
      <c r="H3" s="255"/>
      <c r="I3" s="255"/>
      <c r="J3" s="255"/>
      <c r="K3" s="61"/>
      <c r="L3" s="61"/>
      <c r="M3" s="62"/>
      <c r="N3" s="63"/>
      <c r="O3" s="64" t="s">
        <v>231</v>
      </c>
      <c r="P3" s="260"/>
      <c r="Q3" s="260"/>
      <c r="R3" s="256"/>
      <c r="S3" s="256"/>
      <c r="T3" s="256"/>
      <c r="U3" s="61"/>
      <c r="V3" s="61"/>
      <c r="W3" s="61"/>
      <c r="X3" s="197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43" t="s">
        <v>221</v>
      </c>
      <c r="B4" s="244" t="s">
        <v>0</v>
      </c>
      <c r="C4" s="245" t="s">
        <v>172</v>
      </c>
      <c r="D4" s="245"/>
      <c r="E4" s="245"/>
      <c r="F4" s="246"/>
      <c r="G4" s="247" t="s">
        <v>171</v>
      </c>
      <c r="H4" s="248"/>
      <c r="I4" s="248"/>
      <c r="J4" s="249"/>
      <c r="K4" s="250" t="s">
        <v>173</v>
      </c>
      <c r="L4" s="250"/>
      <c r="M4" s="250"/>
      <c r="N4" s="250" t="s">
        <v>1</v>
      </c>
      <c r="O4" s="250"/>
      <c r="P4" s="250"/>
      <c r="Q4" s="257"/>
      <c r="R4" s="258"/>
      <c r="S4" s="258"/>
      <c r="T4" s="258"/>
      <c r="U4" s="250" t="s">
        <v>2</v>
      </c>
      <c r="V4" s="250"/>
      <c r="W4" s="250"/>
      <c r="X4" s="250" t="s">
        <v>223</v>
      </c>
      <c r="Y4" s="250"/>
      <c r="Z4" s="250"/>
      <c r="AA4" s="257"/>
      <c r="AB4" s="245" t="s">
        <v>3</v>
      </c>
      <c r="AC4" s="259"/>
      <c r="AD4" s="259"/>
      <c r="AE4" s="259"/>
      <c r="AF4" s="251"/>
      <c r="AG4" s="259"/>
      <c r="AH4" s="259"/>
      <c r="AI4" s="245" t="s">
        <v>228</v>
      </c>
      <c r="AJ4" s="245"/>
      <c r="AK4" s="245"/>
      <c r="AL4" s="245"/>
      <c r="AM4" s="245"/>
      <c r="AN4" s="251"/>
      <c r="AO4" s="245" t="s">
        <v>229</v>
      </c>
      <c r="AP4" s="245"/>
      <c r="AQ4" s="245"/>
      <c r="AR4" s="251"/>
    </row>
    <row r="5" spans="1:44" s="65" customFormat="1" ht="58.5" thickBot="1" x14ac:dyDescent="0.4">
      <c r="A5" s="243"/>
      <c r="B5" s="244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1039070478.2658885</v>
      </c>
      <c r="C6" s="225">
        <v>6675</v>
      </c>
      <c r="D6" s="127">
        <v>1814476824.97</v>
      </c>
      <c r="E6" s="127">
        <v>1303663271.8099999</v>
      </c>
      <c r="F6" s="213">
        <f>D6/B6</f>
        <v>1.7462500022117771</v>
      </c>
      <c r="G6" s="224">
        <v>5567</v>
      </c>
      <c r="H6" s="215">
        <v>1095654554.27</v>
      </c>
      <c r="I6" s="215">
        <v>764546570.05999994</v>
      </c>
      <c r="J6" s="213">
        <f>H6/B6</f>
        <v>1.0544564369671487</v>
      </c>
      <c r="K6" s="214">
        <v>741</v>
      </c>
      <c r="L6" s="215">
        <v>404427633.85000002</v>
      </c>
      <c r="M6" s="215">
        <v>299092346.45999998</v>
      </c>
      <c r="N6" s="224">
        <v>5454</v>
      </c>
      <c r="O6" s="215">
        <v>1198765922.3</v>
      </c>
      <c r="P6" s="215">
        <v>846693522.42999995</v>
      </c>
      <c r="Q6" s="213">
        <f>O6/B6</f>
        <v>1.1536906758246355</v>
      </c>
      <c r="R6" s="214">
        <v>103</v>
      </c>
      <c r="S6" s="215">
        <v>210076722.19999999</v>
      </c>
      <c r="T6" s="215">
        <v>156652189.68000001</v>
      </c>
      <c r="U6" s="214">
        <v>138</v>
      </c>
      <c r="V6" s="215">
        <v>4491239.09</v>
      </c>
      <c r="W6" s="215">
        <v>3368429.3</v>
      </c>
      <c r="X6" s="224">
        <v>5351</v>
      </c>
      <c r="Y6" s="215">
        <v>984197961.00999999</v>
      </c>
      <c r="Z6" s="127">
        <v>686672903.45000005</v>
      </c>
      <c r="AA6" s="173">
        <v>0.94662778613214993</v>
      </c>
      <c r="AB6" s="225">
        <v>5133</v>
      </c>
      <c r="AC6" s="225">
        <v>5323</v>
      </c>
      <c r="AD6" s="127">
        <v>730150466.13999999</v>
      </c>
      <c r="AE6" s="127">
        <v>498784205.63</v>
      </c>
      <c r="AF6" s="173">
        <f>AD6/B6</f>
        <v>0.7026958049645996</v>
      </c>
      <c r="AG6" s="126">
        <v>25</v>
      </c>
      <c r="AH6" s="127">
        <v>3734210.1</v>
      </c>
      <c r="AI6" s="225">
        <v>5310</v>
      </c>
      <c r="AJ6" s="127">
        <v>810388999.17999995</v>
      </c>
      <c r="AK6" s="127">
        <v>556643523.00999999</v>
      </c>
      <c r="AL6" s="127">
        <v>406178694.25999999</v>
      </c>
      <c r="AM6" s="127">
        <v>304634019.47000003</v>
      </c>
      <c r="AN6" s="173">
        <f>AJ6/B6</f>
        <v>0.77991725886819874</v>
      </c>
      <c r="AO6" s="225">
        <v>5165</v>
      </c>
      <c r="AP6" s="127">
        <v>701394334.79999995</v>
      </c>
      <c r="AQ6" s="127">
        <v>474897525.26999998</v>
      </c>
      <c r="AR6" s="173">
        <f>AP6/B6</f>
        <v>0.67502094369052001</v>
      </c>
    </row>
    <row r="7" spans="1:44" x14ac:dyDescent="0.3">
      <c r="A7" s="146" t="s">
        <v>14</v>
      </c>
      <c r="B7" s="154">
        <v>9248793.4567066673</v>
      </c>
      <c r="C7" s="120">
        <v>3</v>
      </c>
      <c r="D7" s="121">
        <v>9954416</v>
      </c>
      <c r="E7" s="122">
        <v>7465812</v>
      </c>
      <c r="F7" s="172">
        <f t="shared" ref="F7:F59" si="0">D7/B7</f>
        <v>1.0762934696937856</v>
      </c>
      <c r="G7" s="136">
        <v>1</v>
      </c>
      <c r="H7" s="135">
        <v>8181268</v>
      </c>
      <c r="I7" s="135">
        <v>6135951</v>
      </c>
      <c r="J7" s="172">
        <f t="shared" ref="J7:J60" si="1">H7/B7</f>
        <v>0.88457678704755138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8180771</v>
      </c>
      <c r="P7" s="135">
        <v>6135578</v>
      </c>
      <c r="Q7" s="185">
        <f>O7/$B7</f>
        <v>0.88452305030855649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8180771</v>
      </c>
      <c r="Z7" s="121">
        <v>6135578</v>
      </c>
      <c r="AA7" s="172">
        <v>0.88670854009435796</v>
      </c>
      <c r="AB7" s="123">
        <v>1</v>
      </c>
      <c r="AC7" s="125">
        <v>3</v>
      </c>
      <c r="AD7" s="121">
        <v>7787870</v>
      </c>
      <c r="AE7" s="121">
        <v>5840903</v>
      </c>
      <c r="AF7" s="172">
        <f t="shared" ref="AF7:AF59" si="2">AD7/B7</f>
        <v>0.84204172538340194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3">AJ7/B7</f>
        <v>0.88605166483175668</v>
      </c>
      <c r="AO7" s="123">
        <v>1</v>
      </c>
      <c r="AP7" s="121">
        <v>703898</v>
      </c>
      <c r="AQ7" s="121">
        <v>527923</v>
      </c>
      <c r="AR7" s="172">
        <f t="shared" ref="AR7:AR59" si="4">AP7/B7</f>
        <v>7.6107008259501743E-2</v>
      </c>
    </row>
    <row r="8" spans="1:44" x14ac:dyDescent="0.3">
      <c r="A8" s="147" t="s">
        <v>15</v>
      </c>
      <c r="B8" s="155">
        <v>15860114.127846666</v>
      </c>
      <c r="C8" s="66">
        <v>370</v>
      </c>
      <c r="D8" s="67">
        <v>23277761.059999999</v>
      </c>
      <c r="E8" s="77">
        <v>17458320.68</v>
      </c>
      <c r="F8" s="172">
        <f t="shared" si="0"/>
        <v>1.4676919013545857</v>
      </c>
      <c r="G8" s="102">
        <v>270</v>
      </c>
      <c r="H8" s="101">
        <v>16579367.529999999</v>
      </c>
      <c r="I8" s="101">
        <v>12434525.58</v>
      </c>
      <c r="J8" s="172">
        <f t="shared" si="1"/>
        <v>1.0453498251245552</v>
      </c>
      <c r="K8" s="102">
        <v>80</v>
      </c>
      <c r="L8" s="101">
        <v>5565657.0800000001</v>
      </c>
      <c r="M8" s="103">
        <v>4174242.77</v>
      </c>
      <c r="N8" s="102">
        <v>290</v>
      </c>
      <c r="O8" s="101">
        <v>16854324.68</v>
      </c>
      <c r="P8" s="101">
        <v>12640743.470000001</v>
      </c>
      <c r="Q8" s="185">
        <f t="shared" ref="Q8:Q27" si="5">O8/$B8</f>
        <v>1.0626862167661033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15790751.48</v>
      </c>
      <c r="Z8" s="67">
        <v>11843063.560000001</v>
      </c>
      <c r="AA8" s="172">
        <v>0.99577563731062746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2"/>
        <v>0.9957096962040648</v>
      </c>
      <c r="AG8" s="70">
        <v>5</v>
      </c>
      <c r="AH8" s="68">
        <v>260536.08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3"/>
        <v>1.0142612417748122</v>
      </c>
      <c r="AO8" s="69">
        <v>267</v>
      </c>
      <c r="AP8" s="67">
        <v>15127957.359999999</v>
      </c>
      <c r="AQ8" s="67">
        <v>11345967.880000001</v>
      </c>
      <c r="AR8" s="172">
        <f t="shared" si="4"/>
        <v>0.95383660155627947</v>
      </c>
    </row>
    <row r="9" spans="1:44" ht="27" x14ac:dyDescent="0.3">
      <c r="A9" s="147" t="s">
        <v>16</v>
      </c>
      <c r="B9" s="155">
        <v>11010980.985326668</v>
      </c>
      <c r="C9" s="87">
        <v>8</v>
      </c>
      <c r="D9" s="83">
        <v>27789237.25</v>
      </c>
      <c r="E9" s="84">
        <v>20841927.920000002</v>
      </c>
      <c r="F9" s="172">
        <f t="shared" si="0"/>
        <v>2.5237748831854478</v>
      </c>
      <c r="G9" s="107">
        <v>4</v>
      </c>
      <c r="H9" s="106">
        <v>9705855.1699999999</v>
      </c>
      <c r="I9" s="106">
        <v>7279391.3700000001</v>
      </c>
      <c r="J9" s="172">
        <f t="shared" si="1"/>
        <v>0.88147052319263008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5"/>
        <v>0.38093949445464048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v>0.38194109730728254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2"/>
        <v>1.7019075798035303E-2</v>
      </c>
      <c r="AG9" s="86">
        <v>0</v>
      </c>
      <c r="AH9" s="88">
        <v>0</v>
      </c>
      <c r="AI9" s="85">
        <v>2</v>
      </c>
      <c r="AJ9" s="106">
        <v>2857754.22</v>
      </c>
      <c r="AK9" s="106">
        <v>2143315.63</v>
      </c>
      <c r="AL9" s="83">
        <v>2834579.37</v>
      </c>
      <c r="AM9" s="83">
        <v>2125934.5</v>
      </c>
      <c r="AN9" s="172">
        <f t="shared" si="3"/>
        <v>0.25953675006870586</v>
      </c>
      <c r="AO9" s="85">
        <v>1</v>
      </c>
      <c r="AP9" s="83">
        <v>187396.72</v>
      </c>
      <c r="AQ9" s="83">
        <v>140547.53</v>
      </c>
      <c r="AR9" s="172">
        <f t="shared" si="4"/>
        <v>1.7019075798035303E-2</v>
      </c>
    </row>
    <row r="10" spans="1:44" x14ac:dyDescent="0.3">
      <c r="A10" s="147" t="s">
        <v>17</v>
      </c>
      <c r="B10" s="155">
        <v>174144634.99805447</v>
      </c>
      <c r="C10" s="69">
        <v>75</v>
      </c>
      <c r="D10" s="89">
        <v>211345737.41</v>
      </c>
      <c r="E10" s="89">
        <v>158509302.93000001</v>
      </c>
      <c r="F10" s="172">
        <f t="shared" si="0"/>
        <v>1.2136218690421392</v>
      </c>
      <c r="G10" s="102">
        <v>56</v>
      </c>
      <c r="H10" s="198">
        <v>177678412.05000001</v>
      </c>
      <c r="I10" s="198">
        <v>133258808.94</v>
      </c>
      <c r="J10" s="172">
        <f t="shared" si="1"/>
        <v>1.0202921959208506</v>
      </c>
      <c r="K10" s="102">
        <v>18</v>
      </c>
      <c r="L10" s="198">
        <v>30645413.359999999</v>
      </c>
      <c r="M10" s="103">
        <v>22984059.989999998</v>
      </c>
      <c r="N10" s="107">
        <v>56</v>
      </c>
      <c r="O10" s="198">
        <v>173624503.37</v>
      </c>
      <c r="P10" s="198">
        <v>130218377.40000001</v>
      </c>
      <c r="Q10" s="185">
        <f t="shared" si="5"/>
        <v>0.99701322048732488</v>
      </c>
      <c r="R10" s="102">
        <v>0</v>
      </c>
      <c r="S10" s="198">
        <v>0</v>
      </c>
      <c r="T10" s="103">
        <v>0</v>
      </c>
      <c r="U10" s="107">
        <v>19</v>
      </c>
      <c r="V10" s="198">
        <v>1370257.55</v>
      </c>
      <c r="W10" s="198">
        <v>1027693.16</v>
      </c>
      <c r="X10" s="107">
        <v>56</v>
      </c>
      <c r="Y10" s="89">
        <v>172254245.81999999</v>
      </c>
      <c r="Z10" s="89">
        <v>129190684.23999999</v>
      </c>
      <c r="AA10" s="172">
        <v>0.99037971032117145</v>
      </c>
      <c r="AB10" s="85">
        <v>47</v>
      </c>
      <c r="AC10" s="86">
        <v>72</v>
      </c>
      <c r="AD10" s="89">
        <v>141667455.56</v>
      </c>
      <c r="AE10" s="89">
        <v>106250591.53</v>
      </c>
      <c r="AF10" s="172">
        <f t="shared" si="2"/>
        <v>0.81350456510809366</v>
      </c>
      <c r="AG10" s="85">
        <v>1</v>
      </c>
      <c r="AH10" s="68">
        <v>0</v>
      </c>
      <c r="AI10" s="85">
        <v>56</v>
      </c>
      <c r="AJ10" s="198">
        <v>160169688.03</v>
      </c>
      <c r="AK10" s="198">
        <v>120127265.78</v>
      </c>
      <c r="AL10" s="89">
        <v>154227529.88</v>
      </c>
      <c r="AM10" s="89">
        <v>115670647.29000001</v>
      </c>
      <c r="AN10" s="172">
        <f t="shared" si="3"/>
        <v>0.91975091872218395</v>
      </c>
      <c r="AO10" s="85">
        <v>46</v>
      </c>
      <c r="AP10" s="89">
        <v>140321427.74000001</v>
      </c>
      <c r="AQ10" s="89">
        <v>105241070.61</v>
      </c>
      <c r="AR10" s="172">
        <f t="shared" si="4"/>
        <v>0.80577519796442576</v>
      </c>
    </row>
    <row r="11" spans="1:44" s="117" customFormat="1" outlineLevel="1" collapsed="1" x14ac:dyDescent="0.3">
      <c r="A11" s="148" t="s">
        <v>18</v>
      </c>
      <c r="B11" s="156">
        <v>83539221.062538475</v>
      </c>
      <c r="C11" s="66">
        <v>15</v>
      </c>
      <c r="D11" s="67">
        <v>91804817.5</v>
      </c>
      <c r="E11" s="77">
        <v>68853613.099999994</v>
      </c>
      <c r="F11" s="172">
        <f t="shared" si="0"/>
        <v>1.0989427041853048</v>
      </c>
      <c r="G11" s="102">
        <v>14</v>
      </c>
      <c r="H11" s="101">
        <v>85778346.5</v>
      </c>
      <c r="I11" s="101">
        <v>64333759.850000001</v>
      </c>
      <c r="J11" s="172">
        <f t="shared" si="1"/>
        <v>1.026803283643084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5"/>
        <v>1.0037009473338285</v>
      </c>
      <c r="R11" s="102">
        <v>0</v>
      </c>
      <c r="S11" s="101">
        <v>0</v>
      </c>
      <c r="T11" s="103">
        <v>0</v>
      </c>
      <c r="U11" s="102">
        <v>12</v>
      </c>
      <c r="V11" s="101">
        <v>809017.82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v>0.99552785146094258</v>
      </c>
      <c r="AB11" s="69">
        <v>14</v>
      </c>
      <c r="AC11" s="70">
        <v>29</v>
      </c>
      <c r="AD11" s="67">
        <v>83238445.459999993</v>
      </c>
      <c r="AE11" s="67">
        <v>62428834.039999999</v>
      </c>
      <c r="AF11" s="172">
        <f t="shared" si="2"/>
        <v>0.99639958813701035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3"/>
        <v>1.019347634163976</v>
      </c>
      <c r="AO11" s="102">
        <v>14</v>
      </c>
      <c r="AP11" s="101">
        <v>82387495.890000001</v>
      </c>
      <c r="AQ11" s="101">
        <v>61790621.850000001</v>
      </c>
      <c r="AR11" s="172">
        <f t="shared" si="4"/>
        <v>0.98621335992974746</v>
      </c>
    </row>
    <row r="12" spans="1:44" s="117" customFormat="1" ht="27" outlineLevel="1" x14ac:dyDescent="0.3">
      <c r="A12" s="148" t="s">
        <v>19</v>
      </c>
      <c r="B12" s="156">
        <v>89141374.778218716</v>
      </c>
      <c r="C12" s="66">
        <v>32</v>
      </c>
      <c r="D12" s="67">
        <v>117895050.31</v>
      </c>
      <c r="E12" s="77">
        <v>88421287.659999996</v>
      </c>
      <c r="F12" s="172">
        <f t="shared" si="0"/>
        <v>1.3225626214910824</v>
      </c>
      <c r="G12" s="102">
        <v>23</v>
      </c>
      <c r="H12" s="101">
        <v>90535657.450000003</v>
      </c>
      <c r="I12" s="101">
        <v>67901743.040000007</v>
      </c>
      <c r="J12" s="172">
        <f t="shared" si="1"/>
        <v>1.0156412516101554</v>
      </c>
      <c r="K12" s="102">
        <v>8</v>
      </c>
      <c r="L12" s="101">
        <v>24337480.859999999</v>
      </c>
      <c r="M12" s="103">
        <v>18253110.620000001</v>
      </c>
      <c r="N12" s="102">
        <v>23</v>
      </c>
      <c r="O12" s="101">
        <v>88448611.349999994</v>
      </c>
      <c r="P12" s="101">
        <v>66336458.439999998</v>
      </c>
      <c r="Q12" s="185">
        <f t="shared" si="5"/>
        <v>0.99222848615536496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</v>
      </c>
      <c r="X12" s="102">
        <v>23</v>
      </c>
      <c r="Y12" s="67">
        <v>87887371.620000005</v>
      </c>
      <c r="Z12" s="67">
        <v>65915528.649999999</v>
      </c>
      <c r="AA12" s="172">
        <v>0.98692807241117664</v>
      </c>
      <c r="AB12" s="69">
        <v>14</v>
      </c>
      <c r="AC12" s="70">
        <v>24</v>
      </c>
      <c r="AD12" s="67">
        <v>57101513.899999999</v>
      </c>
      <c r="AE12" s="67">
        <v>42826135.369999997</v>
      </c>
      <c r="AF12" s="172">
        <f t="shared" si="2"/>
        <v>0.64057250678561994</v>
      </c>
      <c r="AG12" s="70">
        <v>0</v>
      </c>
      <c r="AH12" s="68">
        <v>0</v>
      </c>
      <c r="AI12" s="69">
        <v>23</v>
      </c>
      <c r="AJ12" s="101">
        <v>73686683.980000004</v>
      </c>
      <c r="AK12" s="101">
        <v>55265012.890000001</v>
      </c>
      <c r="AL12" s="67">
        <v>72023353.310000002</v>
      </c>
      <c r="AM12" s="67">
        <v>54017514.909999996</v>
      </c>
      <c r="AN12" s="172">
        <f t="shared" si="3"/>
        <v>0.8266271881416507</v>
      </c>
      <c r="AO12" s="102">
        <v>13</v>
      </c>
      <c r="AP12" s="101">
        <v>56606435.149999999</v>
      </c>
      <c r="AQ12" s="101">
        <v>42454826.299999997</v>
      </c>
      <c r="AR12" s="172">
        <f t="shared" si="4"/>
        <v>0.63501864640112682</v>
      </c>
    </row>
    <row r="13" spans="1:44" s="117" customFormat="1" ht="27" outlineLevel="1" x14ac:dyDescent="0.3">
      <c r="A13" s="148" t="s">
        <v>20</v>
      </c>
      <c r="B13" s="156">
        <v>1464039.1572972727</v>
      </c>
      <c r="C13" s="66">
        <v>28</v>
      </c>
      <c r="D13" s="67">
        <v>1645869.6</v>
      </c>
      <c r="E13" s="77">
        <v>1234402.17</v>
      </c>
      <c r="F13" s="172">
        <f t="shared" si="0"/>
        <v>1.1241978001725037</v>
      </c>
      <c r="G13" s="102">
        <v>19</v>
      </c>
      <c r="H13" s="101">
        <v>1364408.1</v>
      </c>
      <c r="I13" s="101">
        <v>1023306.05</v>
      </c>
      <c r="J13" s="172">
        <f t="shared" si="1"/>
        <v>0.93194781929111847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5"/>
        <v>0.90673578871391636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v>0.90699379701734562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2"/>
        <v>0.90673544719299626</v>
      </c>
      <c r="AG13" s="70">
        <v>0</v>
      </c>
      <c r="AH13" s="68">
        <v>0</v>
      </c>
      <c r="AI13" s="102">
        <v>19</v>
      </c>
      <c r="AJ13" s="101">
        <v>1327496.7</v>
      </c>
      <c r="AK13" s="101">
        <v>995622.46</v>
      </c>
      <c r="AL13" s="67">
        <v>0</v>
      </c>
      <c r="AM13" s="67">
        <v>0</v>
      </c>
      <c r="AN13" s="172">
        <f t="shared" si="3"/>
        <v>0.90673578871391636</v>
      </c>
      <c r="AO13" s="102">
        <v>19</v>
      </c>
      <c r="AP13" s="101">
        <v>1327496.7</v>
      </c>
      <c r="AQ13" s="101">
        <v>995622.46</v>
      </c>
      <c r="AR13" s="172">
        <f t="shared" si="4"/>
        <v>0.90673578871391636</v>
      </c>
    </row>
    <row r="14" spans="1:44" ht="36.75" customHeight="1" x14ac:dyDescent="0.3">
      <c r="A14" s="147" t="s">
        <v>21</v>
      </c>
      <c r="B14" s="155">
        <v>25141257.537053339</v>
      </c>
      <c r="C14" s="66">
        <v>13</v>
      </c>
      <c r="D14" s="67">
        <v>30276905.75</v>
      </c>
      <c r="E14" s="77">
        <v>22707679.27</v>
      </c>
      <c r="F14" s="172">
        <f t="shared" si="0"/>
        <v>1.2042717316497678</v>
      </c>
      <c r="G14" s="102">
        <v>11</v>
      </c>
      <c r="H14" s="101">
        <v>25712899.84</v>
      </c>
      <c r="I14" s="101">
        <v>19284674.850000001</v>
      </c>
      <c r="J14" s="172">
        <f t="shared" si="1"/>
        <v>1.0227372199701694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</v>
      </c>
      <c r="P14" s="101">
        <v>18807078.579999998</v>
      </c>
      <c r="Q14" s="185">
        <f t="shared" si="5"/>
        <v>0.99740853388270989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24915688.129999999</v>
      </c>
      <c r="Z14" s="67">
        <v>18686766.059999999</v>
      </c>
      <c r="AA14" s="172">
        <v>0.99178824088874384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2"/>
        <v>0.71250533206619837</v>
      </c>
      <c r="AG14" s="70">
        <v>0</v>
      </c>
      <c r="AH14" s="68">
        <v>0</v>
      </c>
      <c r="AI14" s="102">
        <v>11</v>
      </c>
      <c r="AJ14" s="101">
        <v>21987046.940000001</v>
      </c>
      <c r="AK14" s="101">
        <v>16490285.15</v>
      </c>
      <c r="AL14" s="67">
        <v>19664354.550000001</v>
      </c>
      <c r="AM14" s="67">
        <v>14748265.890000001</v>
      </c>
      <c r="AN14" s="172">
        <f t="shared" si="3"/>
        <v>0.87454046034075095</v>
      </c>
      <c r="AO14" s="102">
        <v>10</v>
      </c>
      <c r="AP14" s="101">
        <v>18337058.52</v>
      </c>
      <c r="AQ14" s="101">
        <v>13752793.83</v>
      </c>
      <c r="AR14" s="172">
        <f t="shared" si="4"/>
        <v>0.72936122996133868</v>
      </c>
    </row>
    <row r="15" spans="1:44" x14ac:dyDescent="0.3">
      <c r="A15" s="147" t="s">
        <v>22</v>
      </c>
      <c r="B15" s="155">
        <v>53437399.113560006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1.3289555069677661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1.3289555069677661</v>
      </c>
      <c r="K15" s="102">
        <v>51</v>
      </c>
      <c r="L15" s="101">
        <v>11225762.99</v>
      </c>
      <c r="M15" s="103">
        <v>5612881.4800000004</v>
      </c>
      <c r="N15" s="102">
        <v>156</v>
      </c>
      <c r="O15" s="101">
        <v>58485169.600000001</v>
      </c>
      <c r="P15" s="101">
        <v>29242584.699999999</v>
      </c>
      <c r="Q15" s="185">
        <f t="shared" si="5"/>
        <v>1.0944613804222201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v>1.0288817031012332</v>
      </c>
      <c r="AB15" s="102">
        <v>46</v>
      </c>
      <c r="AC15" s="70">
        <v>46</v>
      </c>
      <c r="AD15" s="67">
        <v>44344668.969999999</v>
      </c>
      <c r="AE15" s="67">
        <v>22172334.379999999</v>
      </c>
      <c r="AF15" s="172">
        <f t="shared" si="2"/>
        <v>0.82984332519183779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3"/>
        <v>1.004378896434363</v>
      </c>
      <c r="AO15" s="102">
        <v>154</v>
      </c>
      <c r="AP15" s="101">
        <v>53671395.950000003</v>
      </c>
      <c r="AQ15" s="101">
        <v>26835697.870000001</v>
      </c>
      <c r="AR15" s="172">
        <f t="shared" si="4"/>
        <v>1.004378896434363</v>
      </c>
    </row>
    <row r="16" spans="1:44" x14ac:dyDescent="0.3">
      <c r="A16" s="147" t="s">
        <v>23</v>
      </c>
      <c r="B16" s="155">
        <v>6454323.208126666</v>
      </c>
      <c r="C16" s="66">
        <v>3</v>
      </c>
      <c r="D16" s="67">
        <v>2700000</v>
      </c>
      <c r="E16" s="77">
        <v>2025000</v>
      </c>
      <c r="F16" s="172">
        <f t="shared" si="0"/>
        <v>0.41832426312342375</v>
      </c>
      <c r="G16" s="102">
        <v>3</v>
      </c>
      <c r="H16" s="101">
        <v>2700000</v>
      </c>
      <c r="I16" s="101">
        <v>2025000</v>
      </c>
      <c r="J16" s="172">
        <f t="shared" si="1"/>
        <v>0.41832426312342375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5"/>
        <v>0.41832426312342375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v>0.70621536780516303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2"/>
        <v>0.172600924074786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3"/>
        <v>0.172600924074786</v>
      </c>
      <c r="AO16" s="102">
        <v>3</v>
      </c>
      <c r="AP16" s="101">
        <v>1114022.1499999999</v>
      </c>
      <c r="AQ16" s="101">
        <v>835516.61</v>
      </c>
      <c r="AR16" s="172">
        <f t="shared" si="4"/>
        <v>0.172600924074786</v>
      </c>
    </row>
    <row r="17" spans="1:44" ht="27" x14ac:dyDescent="0.3">
      <c r="A17" s="147" t="s">
        <v>24</v>
      </c>
      <c r="B17" s="155">
        <v>53028275.656773329</v>
      </c>
      <c r="C17" s="66">
        <v>468</v>
      </c>
      <c r="D17" s="67">
        <v>117886042.94</v>
      </c>
      <c r="E17" s="77">
        <v>88414531.420000002</v>
      </c>
      <c r="F17" s="172">
        <f t="shared" si="0"/>
        <v>2.2230789419407109</v>
      </c>
      <c r="G17" s="102">
        <v>222</v>
      </c>
      <c r="H17" s="101">
        <v>53468914.560000002</v>
      </c>
      <c r="I17" s="101">
        <v>40101685.560000002</v>
      </c>
      <c r="J17" s="172">
        <f t="shared" si="1"/>
        <v>1.0083095084229916</v>
      </c>
      <c r="K17" s="102">
        <v>187</v>
      </c>
      <c r="L17" s="101">
        <v>47412770.009999998</v>
      </c>
      <c r="M17" s="103">
        <v>35559577.259999998</v>
      </c>
      <c r="N17" s="102">
        <v>216</v>
      </c>
      <c r="O17" s="101">
        <v>45626887.799999997</v>
      </c>
      <c r="P17" s="101">
        <v>34220165.25</v>
      </c>
      <c r="Q17" s="185">
        <f t="shared" si="5"/>
        <v>0.86042563584984399</v>
      </c>
      <c r="R17" s="102">
        <v>19</v>
      </c>
      <c r="S17" s="101">
        <v>4003787.11</v>
      </c>
      <c r="T17" s="103">
        <v>3002840.28</v>
      </c>
      <c r="U17" s="102">
        <v>13</v>
      </c>
      <c r="V17" s="101">
        <v>404732.56</v>
      </c>
      <c r="W17" s="103">
        <v>303549.40000000002</v>
      </c>
      <c r="X17" s="102">
        <v>197</v>
      </c>
      <c r="Y17" s="67">
        <v>41218368.130000003</v>
      </c>
      <c r="Z17" s="67">
        <v>30913775.57</v>
      </c>
      <c r="AA17" s="172">
        <v>0.77830133121138223</v>
      </c>
      <c r="AB17" s="102">
        <v>166</v>
      </c>
      <c r="AC17" s="70">
        <v>176</v>
      </c>
      <c r="AD17" s="67">
        <v>32256483.120000001</v>
      </c>
      <c r="AE17" s="67">
        <v>24192361.870000001</v>
      </c>
      <c r="AF17" s="172">
        <f t="shared" si="2"/>
        <v>0.60828836541434594</v>
      </c>
      <c r="AG17" s="70">
        <v>2</v>
      </c>
      <c r="AH17" s="68">
        <v>181041.25</v>
      </c>
      <c r="AI17" s="102">
        <v>178</v>
      </c>
      <c r="AJ17" s="103">
        <v>35620957.380000003</v>
      </c>
      <c r="AK17" s="198">
        <v>26715717.41</v>
      </c>
      <c r="AL17" s="67">
        <v>32011865.129999999</v>
      </c>
      <c r="AM17" s="67">
        <v>24008898.43</v>
      </c>
      <c r="AN17" s="172">
        <f t="shared" si="3"/>
        <v>0.67173516277537337</v>
      </c>
      <c r="AO17" s="102">
        <v>152</v>
      </c>
      <c r="AP17" s="101">
        <v>28790296.079999998</v>
      </c>
      <c r="AQ17" s="101">
        <v>21592721.559999999</v>
      </c>
      <c r="AR17" s="172">
        <f t="shared" si="4"/>
        <v>0.54292348230113718</v>
      </c>
    </row>
    <row r="18" spans="1:44" x14ac:dyDescent="0.3">
      <c r="A18" s="147" t="s">
        <v>25</v>
      </c>
      <c r="B18" s="155">
        <v>30873402.920666669</v>
      </c>
      <c r="C18" s="66">
        <v>499</v>
      </c>
      <c r="D18" s="67">
        <v>63798204.240000002</v>
      </c>
      <c r="E18" s="77">
        <v>47848652.600000001</v>
      </c>
      <c r="F18" s="172">
        <f t="shared" si="0"/>
        <v>2.0664454904416596</v>
      </c>
      <c r="G18" s="102">
        <v>282</v>
      </c>
      <c r="H18" s="101">
        <v>35267637.119999997</v>
      </c>
      <c r="I18" s="101">
        <v>26450727.469999999</v>
      </c>
      <c r="J18" s="172">
        <f t="shared" si="1"/>
        <v>1.1423307372570786</v>
      </c>
      <c r="K18" s="102">
        <v>92</v>
      </c>
      <c r="L18" s="101">
        <v>10676295.390000001</v>
      </c>
      <c r="M18" s="103">
        <v>8007221.4500000002</v>
      </c>
      <c r="N18" s="102">
        <v>309</v>
      </c>
      <c r="O18" s="101">
        <v>33341360.649999999</v>
      </c>
      <c r="P18" s="101">
        <v>25006020.109999999</v>
      </c>
      <c r="Q18" s="185">
        <f t="shared" si="5"/>
        <v>1.0799379885552325</v>
      </c>
      <c r="R18" s="102">
        <v>27</v>
      </c>
      <c r="S18" s="101">
        <v>3584698.36</v>
      </c>
      <c r="T18" s="103">
        <v>2688523.73</v>
      </c>
      <c r="U18" s="102">
        <v>36</v>
      </c>
      <c r="V18" s="101">
        <v>995191.93</v>
      </c>
      <c r="W18" s="103">
        <v>746393.95</v>
      </c>
      <c r="X18" s="102">
        <v>282</v>
      </c>
      <c r="Y18" s="67">
        <v>28761470.359999999</v>
      </c>
      <c r="Z18" s="67">
        <v>21571102.43</v>
      </c>
      <c r="AA18" s="172">
        <v>0.90790649669463463</v>
      </c>
      <c r="AB18" s="102">
        <v>266</v>
      </c>
      <c r="AC18" s="70">
        <v>275</v>
      </c>
      <c r="AD18" s="67">
        <v>24259464.940000001</v>
      </c>
      <c r="AE18" s="67">
        <v>18194598.350000001</v>
      </c>
      <c r="AF18" s="172">
        <f t="shared" si="2"/>
        <v>0.78577230382857166</v>
      </c>
      <c r="AG18" s="70">
        <v>4</v>
      </c>
      <c r="AH18" s="68">
        <v>100187.64</v>
      </c>
      <c r="AI18" s="102">
        <v>279</v>
      </c>
      <c r="AJ18" s="101">
        <v>26773688.27</v>
      </c>
      <c r="AK18" s="101">
        <v>20080265.789999999</v>
      </c>
      <c r="AL18" s="67">
        <v>23121548.670000002</v>
      </c>
      <c r="AM18" s="67">
        <v>17341161.27</v>
      </c>
      <c r="AN18" s="172">
        <f t="shared" si="3"/>
        <v>0.86720885089339084</v>
      </c>
      <c r="AO18" s="102">
        <v>256</v>
      </c>
      <c r="AP18" s="101">
        <v>22164226.32</v>
      </c>
      <c r="AQ18" s="101">
        <v>16623169.48</v>
      </c>
      <c r="AR18" s="172">
        <f t="shared" si="4"/>
        <v>0.71790681373718146</v>
      </c>
    </row>
    <row r="19" spans="1:44" ht="27" x14ac:dyDescent="0.3">
      <c r="A19" s="147" t="s">
        <v>26</v>
      </c>
      <c r="B19" s="155">
        <v>337740477.77696335</v>
      </c>
      <c r="C19" s="236">
        <v>3969</v>
      </c>
      <c r="D19" s="67">
        <v>350290101</v>
      </c>
      <c r="E19" s="77">
        <v>223277213.25</v>
      </c>
      <c r="F19" s="172">
        <f t="shared" si="0"/>
        <v>1.0371575930301258</v>
      </c>
      <c r="G19" s="226">
        <v>3969</v>
      </c>
      <c r="H19" s="101">
        <v>350290101</v>
      </c>
      <c r="I19" s="101">
        <v>223277213.25</v>
      </c>
      <c r="J19" s="172">
        <f t="shared" si="1"/>
        <v>1.0371575930301258</v>
      </c>
      <c r="K19" s="102">
        <v>115</v>
      </c>
      <c r="L19" s="101">
        <v>8908150</v>
      </c>
      <c r="M19" s="103">
        <v>5259175</v>
      </c>
      <c r="N19" s="226">
        <v>3854</v>
      </c>
      <c r="O19" s="101">
        <v>339790000</v>
      </c>
      <c r="P19" s="101">
        <v>217082875</v>
      </c>
      <c r="Q19" s="185">
        <f t="shared" si="5"/>
        <v>1.0060683345879262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226">
        <v>3852</v>
      </c>
      <c r="Y19" s="67">
        <v>339445500</v>
      </c>
      <c r="Z19" s="67">
        <v>216853750</v>
      </c>
      <c r="AA19" s="172">
        <v>1.0052209094869256</v>
      </c>
      <c r="AB19" s="226">
        <v>3870</v>
      </c>
      <c r="AC19" s="227">
        <v>3961</v>
      </c>
      <c r="AD19" s="67">
        <v>317512462.5</v>
      </c>
      <c r="AE19" s="67">
        <v>200391871.87</v>
      </c>
      <c r="AF19" s="172">
        <f t="shared" si="2"/>
        <v>0.94010781470404181</v>
      </c>
      <c r="AG19" s="70">
        <v>3</v>
      </c>
      <c r="AH19" s="68">
        <v>160500</v>
      </c>
      <c r="AI19" s="226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3"/>
        <v>0.9364275851142061</v>
      </c>
      <c r="AO19" s="226">
        <v>3853</v>
      </c>
      <c r="AP19" s="101">
        <v>316269500</v>
      </c>
      <c r="AQ19" s="101">
        <v>199471750</v>
      </c>
      <c r="AR19" s="172">
        <f t="shared" si="4"/>
        <v>0.9364275851142061</v>
      </c>
    </row>
    <row r="20" spans="1:44" outlineLevel="1" x14ac:dyDescent="0.3">
      <c r="A20" s="148" t="s">
        <v>213</v>
      </c>
      <c r="B20" s="156">
        <v>172601999.23098999</v>
      </c>
      <c r="C20" s="237">
        <v>2745</v>
      </c>
      <c r="D20" s="188">
        <v>157761450</v>
      </c>
      <c r="E20" s="189">
        <v>78880725</v>
      </c>
      <c r="F20" s="190">
        <f t="shared" si="0"/>
        <v>0.91401867129517333</v>
      </c>
      <c r="G20" s="240">
        <v>2745</v>
      </c>
      <c r="H20" s="218">
        <v>157761450</v>
      </c>
      <c r="I20" s="218">
        <v>78880725</v>
      </c>
      <c r="J20" s="190">
        <f t="shared" si="1"/>
        <v>0.91401867129517333</v>
      </c>
      <c r="K20" s="217">
        <v>98</v>
      </c>
      <c r="L20" s="218">
        <v>5687750</v>
      </c>
      <c r="M20" s="220">
        <v>2843875</v>
      </c>
      <c r="N20" s="240">
        <v>2647</v>
      </c>
      <c r="O20" s="218">
        <v>151038500</v>
      </c>
      <c r="P20" s="218">
        <v>75519250</v>
      </c>
      <c r="Q20" s="219">
        <f t="shared" si="5"/>
        <v>0.87506807958735189</v>
      </c>
      <c r="R20" s="217">
        <v>1</v>
      </c>
      <c r="S20" s="218">
        <v>117000</v>
      </c>
      <c r="T20" s="220">
        <v>58500</v>
      </c>
      <c r="U20" s="217">
        <v>0</v>
      </c>
      <c r="V20" s="218">
        <v>0</v>
      </c>
      <c r="W20" s="220">
        <v>0</v>
      </c>
      <c r="X20" s="240">
        <v>2646</v>
      </c>
      <c r="Y20" s="188">
        <v>150921500</v>
      </c>
      <c r="Z20" s="188">
        <v>75460750</v>
      </c>
      <c r="AA20" s="190">
        <v>0.87468391630516984</v>
      </c>
      <c r="AB20" s="226">
        <v>2647</v>
      </c>
      <c r="AC20" s="227">
        <v>2649</v>
      </c>
      <c r="AD20" s="67">
        <v>150969900</v>
      </c>
      <c r="AE20" s="67">
        <v>75484950</v>
      </c>
      <c r="AF20" s="190">
        <f t="shared" si="2"/>
        <v>0.87467063343779605</v>
      </c>
      <c r="AG20" s="70">
        <v>3</v>
      </c>
      <c r="AH20" s="68">
        <v>160500</v>
      </c>
      <c r="AI20" s="226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0">
        <f t="shared" si="3"/>
        <v>0.87439021953636009</v>
      </c>
      <c r="AO20" s="226">
        <v>2646</v>
      </c>
      <c r="AP20" s="101">
        <v>150921500</v>
      </c>
      <c r="AQ20" s="101">
        <v>75460750</v>
      </c>
      <c r="AR20" s="190">
        <f t="shared" si="4"/>
        <v>0.87439021953636009</v>
      </c>
    </row>
    <row r="21" spans="1:44" ht="27" outlineLevel="1" x14ac:dyDescent="0.3">
      <c r="A21" s="148" t="s">
        <v>215</v>
      </c>
      <c r="B21" s="156">
        <v>165138478.54597333</v>
      </c>
      <c r="C21" s="237">
        <v>1224</v>
      </c>
      <c r="D21" s="188">
        <v>192528651</v>
      </c>
      <c r="E21" s="189">
        <v>144396488.25</v>
      </c>
      <c r="F21" s="190">
        <f t="shared" si="0"/>
        <v>1.1658618433159504</v>
      </c>
      <c r="G21" s="240">
        <v>1224</v>
      </c>
      <c r="H21" s="218">
        <v>192528651</v>
      </c>
      <c r="I21" s="218">
        <v>144396488.25</v>
      </c>
      <c r="J21" s="190">
        <f t="shared" si="1"/>
        <v>1.1658618433159504</v>
      </c>
      <c r="K21" s="217">
        <v>17</v>
      </c>
      <c r="L21" s="218">
        <v>3220400</v>
      </c>
      <c r="M21" s="220">
        <v>2415300</v>
      </c>
      <c r="N21" s="240">
        <v>1207</v>
      </c>
      <c r="O21" s="218">
        <v>188751500</v>
      </c>
      <c r="P21" s="218">
        <v>141563625</v>
      </c>
      <c r="Q21" s="219">
        <f t="shared" si="5"/>
        <v>1.1429892152449073</v>
      </c>
      <c r="R21" s="217">
        <v>1</v>
      </c>
      <c r="S21" s="218">
        <v>202350</v>
      </c>
      <c r="T21" s="220">
        <v>151762.5</v>
      </c>
      <c r="U21" s="217">
        <v>1</v>
      </c>
      <c r="V21" s="218">
        <v>25150</v>
      </c>
      <c r="W21" s="220">
        <v>18862.5</v>
      </c>
      <c r="X21" s="240">
        <v>1206</v>
      </c>
      <c r="Y21" s="188">
        <v>188524000</v>
      </c>
      <c r="Z21" s="188">
        <v>141393000</v>
      </c>
      <c r="AA21" s="190">
        <v>1.1416118054842692</v>
      </c>
      <c r="AB21" s="226">
        <v>1223</v>
      </c>
      <c r="AC21" s="227">
        <v>1312</v>
      </c>
      <c r="AD21" s="67">
        <v>166542562.5</v>
      </c>
      <c r="AE21" s="67">
        <v>124906921.87</v>
      </c>
      <c r="AF21" s="190">
        <f t="shared" si="2"/>
        <v>1.0085024639102254</v>
      </c>
      <c r="AG21" s="70">
        <v>0</v>
      </c>
      <c r="AH21" s="68">
        <v>0</v>
      </c>
      <c r="AI21" s="226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0">
        <f t="shared" si="3"/>
        <v>1.0012687621677969</v>
      </c>
      <c r="AO21" s="226">
        <v>1207</v>
      </c>
      <c r="AP21" s="101">
        <v>165348000</v>
      </c>
      <c r="AQ21" s="101">
        <v>124011000</v>
      </c>
      <c r="AR21" s="190">
        <f t="shared" si="4"/>
        <v>1.0012687621677969</v>
      </c>
    </row>
    <row r="22" spans="1:44" ht="27" x14ac:dyDescent="0.3">
      <c r="A22" s="147" t="s">
        <v>27</v>
      </c>
      <c r="B22" s="155">
        <v>105222768.65684669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2.2018176469539688</v>
      </c>
      <c r="G22" s="102">
        <v>442</v>
      </c>
      <c r="H22" s="101">
        <v>116848218.48999999</v>
      </c>
      <c r="I22" s="101">
        <v>87636163.349999994</v>
      </c>
      <c r="J22" s="172">
        <f t="shared" si="1"/>
        <v>1.1104841659419391</v>
      </c>
      <c r="K22" s="102">
        <v>118</v>
      </c>
      <c r="L22" s="101">
        <v>29695711.420000002</v>
      </c>
      <c r="M22" s="103">
        <v>22271783.449999999</v>
      </c>
      <c r="N22" s="102">
        <v>453</v>
      </c>
      <c r="O22" s="101">
        <v>104265684.48999999</v>
      </c>
      <c r="P22" s="101">
        <v>78199262.909999996</v>
      </c>
      <c r="Q22" s="185">
        <f t="shared" si="5"/>
        <v>0.99090421038085452</v>
      </c>
      <c r="R22" s="102">
        <v>23</v>
      </c>
      <c r="S22" s="101">
        <v>4340276.88</v>
      </c>
      <c r="T22" s="103">
        <v>3255207.64</v>
      </c>
      <c r="U22" s="102">
        <v>40</v>
      </c>
      <c r="V22" s="101">
        <v>950836.75</v>
      </c>
      <c r="W22" s="103">
        <v>713127.56</v>
      </c>
      <c r="X22" s="102">
        <v>430</v>
      </c>
      <c r="Y22" s="67">
        <v>98974570.859999999</v>
      </c>
      <c r="Z22" s="67">
        <v>74230927.709999993</v>
      </c>
      <c r="AA22" s="172">
        <v>0.92073663895007285</v>
      </c>
      <c r="AB22" s="102">
        <v>386</v>
      </c>
      <c r="AC22" s="70">
        <v>409</v>
      </c>
      <c r="AD22" s="67">
        <v>83863579.150000006</v>
      </c>
      <c r="AE22" s="67">
        <v>62897683.950000003</v>
      </c>
      <c r="AF22" s="172">
        <f t="shared" si="2"/>
        <v>0.79700981280483663</v>
      </c>
      <c r="AG22" s="70">
        <v>6</v>
      </c>
      <c r="AH22" s="68">
        <v>992046.03</v>
      </c>
      <c r="AI22" s="102">
        <v>419</v>
      </c>
      <c r="AJ22" s="101">
        <v>91984499.319999993</v>
      </c>
      <c r="AK22" s="101">
        <v>68988373.900000006</v>
      </c>
      <c r="AL22" s="67">
        <v>87065668.700000003</v>
      </c>
      <c r="AM22" s="67">
        <v>65299251.200000003</v>
      </c>
      <c r="AN22" s="172">
        <f t="shared" si="3"/>
        <v>0.8741881675816815</v>
      </c>
      <c r="AO22" s="102">
        <v>371</v>
      </c>
      <c r="AP22" s="101">
        <v>78659382.75</v>
      </c>
      <c r="AQ22" s="101">
        <v>58994536.630000003</v>
      </c>
      <c r="AR22" s="172">
        <f t="shared" si="4"/>
        <v>0.74755096975754931</v>
      </c>
    </row>
    <row r="23" spans="1:44" ht="27" collapsed="1" x14ac:dyDescent="0.3">
      <c r="A23" s="147" t="s">
        <v>28</v>
      </c>
      <c r="B23" s="155">
        <v>143472415.63431334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3.6417567767294159</v>
      </c>
      <c r="G23" s="102">
        <v>16</v>
      </c>
      <c r="H23" s="101">
        <v>153552694.36000001</v>
      </c>
      <c r="I23" s="101">
        <v>115164520.73</v>
      </c>
      <c r="J23" s="172">
        <f t="shared" si="1"/>
        <v>1.07025935042022</v>
      </c>
      <c r="K23" s="102">
        <v>24</v>
      </c>
      <c r="L23" s="101">
        <v>166363221.55000001</v>
      </c>
      <c r="M23" s="103">
        <v>124772416.11</v>
      </c>
      <c r="N23" s="102">
        <v>17</v>
      </c>
      <c r="O23" s="101">
        <v>331007995.13999999</v>
      </c>
      <c r="P23" s="101">
        <v>248255996.30000001</v>
      </c>
      <c r="Q23" s="185">
        <f t="shared" si="5"/>
        <v>2.3071194116064984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v>0.98130544869574798</v>
      </c>
      <c r="AB23" s="102">
        <v>11</v>
      </c>
      <c r="AC23" s="104">
        <v>15</v>
      </c>
      <c r="AD23" s="101">
        <v>12114953.43</v>
      </c>
      <c r="AE23" s="101">
        <v>9086215.0399999991</v>
      </c>
      <c r="AF23" s="172">
        <f t="shared" si="2"/>
        <v>8.4440994294533556E-2</v>
      </c>
      <c r="AG23" s="70">
        <v>3</v>
      </c>
      <c r="AH23" s="68">
        <v>2001813.91</v>
      </c>
      <c r="AI23" s="102">
        <v>13</v>
      </c>
      <c r="AJ23" s="101">
        <v>35564141.420000002</v>
      </c>
      <c r="AK23" s="101">
        <v>26673106.02</v>
      </c>
      <c r="AL23" s="67">
        <v>29431497.109999999</v>
      </c>
      <c r="AM23" s="67">
        <v>22073622.82</v>
      </c>
      <c r="AN23" s="172">
        <f t="shared" si="3"/>
        <v>0.247881387253191</v>
      </c>
      <c r="AO23" s="69">
        <v>8</v>
      </c>
      <c r="AP23" s="67">
        <v>6597163.7800000003</v>
      </c>
      <c r="AQ23" s="67">
        <v>4947872.8</v>
      </c>
      <c r="AR23" s="172">
        <f t="shared" si="4"/>
        <v>4.5982105694902652E-2</v>
      </c>
    </row>
    <row r="24" spans="1:44" x14ac:dyDescent="0.3">
      <c r="A24" s="147" t="s">
        <v>29</v>
      </c>
      <c r="B24" s="155">
        <v>55821526.573193341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2.191830527593555</v>
      </c>
      <c r="G24" s="102">
        <v>14</v>
      </c>
      <c r="H24" s="101">
        <v>57373642.710000001</v>
      </c>
      <c r="I24" s="101">
        <v>43030231.979999997</v>
      </c>
      <c r="J24" s="172">
        <f t="shared" si="1"/>
        <v>1.0278049747487918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5"/>
        <v>0.7154280085413901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36255831.090000004</v>
      </c>
      <c r="Z24" s="67">
        <v>27191873.289999999</v>
      </c>
      <c r="AA24" s="172">
        <v>0.65102525480095175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2"/>
        <v>0.41423422735816462</v>
      </c>
      <c r="AG24" s="70">
        <v>0</v>
      </c>
      <c r="AH24" s="68">
        <v>0</v>
      </c>
      <c r="AI24" s="102">
        <v>8</v>
      </c>
      <c r="AJ24" s="101">
        <v>29581304.93</v>
      </c>
      <c r="AK24" s="101">
        <v>22185978.640000001</v>
      </c>
      <c r="AL24" s="67">
        <v>26324661.710000001</v>
      </c>
      <c r="AM24" s="67">
        <v>19743496.25</v>
      </c>
      <c r="AN24" s="172">
        <f t="shared" si="3"/>
        <v>0.5299264772204485</v>
      </c>
      <c r="AO24" s="69">
        <v>3</v>
      </c>
      <c r="AP24" s="67">
        <v>12524379.869999999</v>
      </c>
      <c r="AQ24" s="67">
        <v>9393284.8599999994</v>
      </c>
      <c r="AR24" s="172">
        <f t="shared" si="4"/>
        <v>0.22436469654010621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5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 t="s">
        <v>230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10992270.102806667</v>
      </c>
      <c r="C26" s="66">
        <v>95</v>
      </c>
      <c r="D26" s="67">
        <v>18435485.5</v>
      </c>
      <c r="E26" s="77">
        <v>13826614.07</v>
      </c>
      <c r="F26" s="172">
        <f t="shared" si="0"/>
        <v>1.6771317778383967</v>
      </c>
      <c r="G26" s="102">
        <v>57</v>
      </c>
      <c r="H26" s="101">
        <v>11346467.77</v>
      </c>
      <c r="I26" s="101">
        <v>8509850.7899999991</v>
      </c>
      <c r="J26" s="172">
        <f t="shared" si="1"/>
        <v>1.0322224312067163</v>
      </c>
      <c r="K26" s="102">
        <v>27</v>
      </c>
      <c r="L26" s="101">
        <v>5325163.2300000004</v>
      </c>
      <c r="M26" s="103">
        <v>3993872.41</v>
      </c>
      <c r="N26" s="102">
        <v>65</v>
      </c>
      <c r="O26" s="101">
        <v>10006858.32</v>
      </c>
      <c r="P26" s="101">
        <v>7505143.7000000002</v>
      </c>
      <c r="Q26" s="185">
        <f t="shared" si="5"/>
        <v>0.91035411488341611</v>
      </c>
      <c r="R26" s="102">
        <v>8</v>
      </c>
      <c r="S26" s="101">
        <v>759320.97</v>
      </c>
      <c r="T26" s="103">
        <v>569490.72</v>
      </c>
      <c r="U26" s="102">
        <v>2</v>
      </c>
      <c r="V26" s="101">
        <v>48560</v>
      </c>
      <c r="W26" s="103">
        <v>36420</v>
      </c>
      <c r="X26" s="102">
        <v>57</v>
      </c>
      <c r="Y26" s="67">
        <v>9198977.3499999996</v>
      </c>
      <c r="Z26" s="67">
        <v>6899232.9800000004</v>
      </c>
      <c r="AA26" s="172">
        <v>0.84574417396486945</v>
      </c>
      <c r="AB26" s="102">
        <v>38</v>
      </c>
      <c r="AC26" s="70">
        <v>40</v>
      </c>
      <c r="AD26" s="67">
        <v>5529843.7400000002</v>
      </c>
      <c r="AE26" s="67">
        <v>4147382.78</v>
      </c>
      <c r="AF26" s="172">
        <f t="shared" si="2"/>
        <v>0.5030665811776277</v>
      </c>
      <c r="AG26" s="70">
        <v>0</v>
      </c>
      <c r="AH26" s="68">
        <v>0</v>
      </c>
      <c r="AI26" s="102">
        <v>49</v>
      </c>
      <c r="AJ26" s="101">
        <v>7036439.3300000001</v>
      </c>
      <c r="AK26" s="101">
        <v>5277329.45</v>
      </c>
      <c r="AL26" s="67">
        <v>6726164.96</v>
      </c>
      <c r="AM26" s="67">
        <v>5044623.7</v>
      </c>
      <c r="AN26" s="172">
        <f t="shared" si="3"/>
        <v>0.64012613083473802</v>
      </c>
      <c r="AO26" s="69">
        <v>33</v>
      </c>
      <c r="AP26" s="67">
        <v>4972459.75</v>
      </c>
      <c r="AQ26" s="67">
        <v>3729344.78</v>
      </c>
      <c r="AR26" s="172">
        <f t="shared" si="4"/>
        <v>0.45235967670866978</v>
      </c>
    </row>
    <row r="27" spans="1:44" ht="14" thickBot="1" x14ac:dyDescent="0.35">
      <c r="A27" s="149" t="s">
        <v>32</v>
      </c>
      <c r="B27" s="157">
        <v>6621837.51765058</v>
      </c>
      <c r="C27" s="87">
        <v>25</v>
      </c>
      <c r="D27" s="83">
        <v>11182691.07</v>
      </c>
      <c r="E27" s="84">
        <v>8387018.2800000003</v>
      </c>
      <c r="F27" s="172">
        <f t="shared" si="0"/>
        <v>1.6887595082471316</v>
      </c>
      <c r="G27" s="107">
        <v>13</v>
      </c>
      <c r="H27" s="106">
        <v>5933149.7599999998</v>
      </c>
      <c r="I27" s="106">
        <v>4449862.3099999996</v>
      </c>
      <c r="J27" s="172">
        <f t="shared" si="1"/>
        <v>0.89599748471404261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</v>
      </c>
      <c r="Q27" s="185">
        <f t="shared" si="5"/>
        <v>0.85708259148189536</v>
      </c>
      <c r="R27" s="107">
        <v>0</v>
      </c>
      <c r="S27" s="106">
        <v>0</v>
      </c>
      <c r="T27" s="108">
        <v>0</v>
      </c>
      <c r="U27" s="107">
        <v>4</v>
      </c>
      <c r="V27" s="106">
        <v>3000.93</v>
      </c>
      <c r="W27" s="108">
        <v>2250.6999999999998</v>
      </c>
      <c r="X27" s="107">
        <v>13</v>
      </c>
      <c r="Y27" s="83">
        <v>5672460.7300000004</v>
      </c>
      <c r="Z27" s="83">
        <v>4254345.5199999996</v>
      </c>
      <c r="AA27" s="172">
        <v>0.85831831290095439</v>
      </c>
      <c r="AB27" s="107">
        <v>10</v>
      </c>
      <c r="AC27" s="109">
        <v>15</v>
      </c>
      <c r="AD27" s="106">
        <v>2683729</v>
      </c>
      <c r="AE27" s="106">
        <v>2012797</v>
      </c>
      <c r="AF27" s="172">
        <f t="shared" si="2"/>
        <v>0.40528463479306026</v>
      </c>
      <c r="AG27" s="86">
        <v>1</v>
      </c>
      <c r="AH27" s="88">
        <v>38085.19</v>
      </c>
      <c r="AI27" s="107">
        <v>12</v>
      </c>
      <c r="AJ27" s="106">
        <v>3477353.35</v>
      </c>
      <c r="AK27" s="106">
        <v>2608014.9900000002</v>
      </c>
      <c r="AL27" s="83">
        <v>3432031.96</v>
      </c>
      <c r="AM27" s="83">
        <v>2574023.96</v>
      </c>
      <c r="AN27" s="172">
        <f t="shared" si="3"/>
        <v>0.52513420039846592</v>
      </c>
      <c r="AO27" s="85">
        <v>7</v>
      </c>
      <c r="AP27" s="83">
        <v>1953769.84</v>
      </c>
      <c r="AQ27" s="83">
        <v>1465327.36</v>
      </c>
      <c r="AR27" s="172">
        <f t="shared" si="4"/>
        <v>0.29504949869159508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835516951.60739231</v>
      </c>
      <c r="C28" s="225">
        <v>3299</v>
      </c>
      <c r="D28" s="127">
        <v>1457420868.54</v>
      </c>
      <c r="E28" s="127">
        <v>1093065644.1099999</v>
      </c>
      <c r="F28" s="173">
        <f t="shared" si="0"/>
        <v>1.7443342899700245</v>
      </c>
      <c r="G28" s="224">
        <v>2546</v>
      </c>
      <c r="H28" s="215">
        <v>839227715.21000004</v>
      </c>
      <c r="I28" s="215">
        <v>629420780.42999995</v>
      </c>
      <c r="J28" s="173">
        <f t="shared" si="1"/>
        <v>1.0044412786544532</v>
      </c>
      <c r="K28" s="214">
        <v>649</v>
      </c>
      <c r="L28" s="215">
        <v>547530797.28999996</v>
      </c>
      <c r="M28" s="215">
        <v>410648096.86000001</v>
      </c>
      <c r="N28" s="224">
        <v>2550</v>
      </c>
      <c r="O28" s="215">
        <v>819255287.20000005</v>
      </c>
      <c r="P28" s="215">
        <v>614441459.11000001</v>
      </c>
      <c r="Q28" s="213">
        <f t="shared" ref="Q28" si="6">O28/B28</f>
        <v>0.98053700241975028</v>
      </c>
      <c r="R28" s="214">
        <v>58</v>
      </c>
      <c r="S28" s="215">
        <v>44156535.729999997</v>
      </c>
      <c r="T28" s="215">
        <v>33117401.649999999</v>
      </c>
      <c r="U28" s="214">
        <v>140</v>
      </c>
      <c r="V28" s="215">
        <v>4034571.21</v>
      </c>
      <c r="W28" s="215">
        <v>3025928.38</v>
      </c>
      <c r="X28" s="224">
        <v>2492</v>
      </c>
      <c r="Y28" s="127">
        <v>771064180.25999999</v>
      </c>
      <c r="Z28" s="127">
        <v>578298129.08000004</v>
      </c>
      <c r="AA28" s="173">
        <v>0.91529942711756751</v>
      </c>
      <c r="AB28" s="126">
        <v>676</v>
      </c>
      <c r="AC28" s="126">
        <v>855</v>
      </c>
      <c r="AD28" s="127">
        <v>303865800.49000001</v>
      </c>
      <c r="AE28" s="127">
        <v>227899348.38999999</v>
      </c>
      <c r="AF28" s="173">
        <f t="shared" si="2"/>
        <v>0.3636859789683668</v>
      </c>
      <c r="AG28" s="126">
        <v>29</v>
      </c>
      <c r="AH28" s="127">
        <v>8635356.1199999992</v>
      </c>
      <c r="AI28" s="225">
        <v>2360</v>
      </c>
      <c r="AJ28" s="127">
        <v>632258074.13</v>
      </c>
      <c r="AK28" s="127">
        <v>474190396.99000001</v>
      </c>
      <c r="AL28" s="127">
        <v>246617627.25999999</v>
      </c>
      <c r="AM28" s="127">
        <v>184963219.55000001</v>
      </c>
      <c r="AN28" s="173">
        <f t="shared" si="3"/>
        <v>0.75672680597759645</v>
      </c>
      <c r="AO28" s="225">
        <v>2223</v>
      </c>
      <c r="AP28" s="127">
        <v>519256617.42000002</v>
      </c>
      <c r="AQ28" s="127">
        <v>389439304.75999999</v>
      </c>
      <c r="AR28" s="173">
        <f t="shared" si="4"/>
        <v>0.62147945223737078</v>
      </c>
    </row>
    <row r="29" spans="1:44" x14ac:dyDescent="0.3">
      <c r="A29" s="150" t="s">
        <v>34</v>
      </c>
      <c r="B29" s="154">
        <v>76300552.915220007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2.1109012540048329</v>
      </c>
      <c r="G29" s="136">
        <v>15</v>
      </c>
      <c r="H29" s="135">
        <v>76870197.670000002</v>
      </c>
      <c r="I29" s="135">
        <v>57652648.210000001</v>
      </c>
      <c r="J29" s="185">
        <f t="shared" si="1"/>
        <v>1.0074658011379412</v>
      </c>
      <c r="K29" s="136">
        <v>11</v>
      </c>
      <c r="L29" s="135">
        <v>80167114.25</v>
      </c>
      <c r="M29" s="137">
        <v>60125335.649999999</v>
      </c>
      <c r="N29" s="136">
        <v>13</v>
      </c>
      <c r="O29" s="135">
        <v>70053130.959999993</v>
      </c>
      <c r="P29" s="135">
        <v>52539848.18</v>
      </c>
      <c r="Q29" s="185">
        <f t="shared" ref="Q29:Q59" si="7">O29/$B29</f>
        <v>0.91812088226723965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13</v>
      </c>
      <c r="Y29" s="129">
        <v>70002382.549999997</v>
      </c>
      <c r="Z29" s="129">
        <v>52501786.869999997</v>
      </c>
      <c r="AA29" s="172">
        <v>0.91915104619801336</v>
      </c>
      <c r="AB29" s="130">
        <v>9</v>
      </c>
      <c r="AC29" s="132">
        <v>21</v>
      </c>
      <c r="AD29" s="129">
        <v>32800804.98</v>
      </c>
      <c r="AE29" s="129">
        <v>24600603.68</v>
      </c>
      <c r="AF29" s="172">
        <f t="shared" si="2"/>
        <v>0.42988947952246204</v>
      </c>
      <c r="AG29" s="132">
        <v>2</v>
      </c>
      <c r="AH29" s="131">
        <v>1522226.26</v>
      </c>
      <c r="AI29" s="136">
        <v>12</v>
      </c>
      <c r="AJ29" s="135">
        <v>48241731.719999999</v>
      </c>
      <c r="AK29" s="135">
        <v>36181298.57</v>
      </c>
      <c r="AL29" s="129">
        <v>44752887.829999998</v>
      </c>
      <c r="AM29" s="129">
        <v>33564665.719999999</v>
      </c>
      <c r="AN29" s="172">
        <f t="shared" si="3"/>
        <v>0.63225926781425734</v>
      </c>
      <c r="AO29" s="130">
        <v>8</v>
      </c>
      <c r="AP29" s="129">
        <v>28229243.899999999</v>
      </c>
      <c r="AQ29" s="129">
        <v>21171932.77</v>
      </c>
      <c r="AR29" s="172">
        <f t="shared" si="4"/>
        <v>0.369974303218568</v>
      </c>
    </row>
    <row r="30" spans="1:44" s="65" customFormat="1" x14ac:dyDescent="0.35">
      <c r="A30" s="147" t="s">
        <v>35</v>
      </c>
      <c r="B30" s="155">
        <v>9327119.2341866661</v>
      </c>
      <c r="C30" s="66">
        <v>34</v>
      </c>
      <c r="D30" s="106">
        <v>17356707.68</v>
      </c>
      <c r="E30" s="106">
        <v>13017530.75</v>
      </c>
      <c r="F30" s="185">
        <f t="shared" si="0"/>
        <v>1.8608862226594578</v>
      </c>
      <c r="G30" s="102">
        <v>12</v>
      </c>
      <c r="H30" s="106">
        <v>8876041.6500000004</v>
      </c>
      <c r="I30" s="106">
        <v>6657031.2300000004</v>
      </c>
      <c r="J30" s="185">
        <f t="shared" si="1"/>
        <v>0.95163805963439041</v>
      </c>
      <c r="K30" s="102">
        <v>22</v>
      </c>
      <c r="L30" s="106">
        <v>8480666.0299999993</v>
      </c>
      <c r="M30" s="103">
        <v>6360499.5199999996</v>
      </c>
      <c r="N30" s="102">
        <v>12</v>
      </c>
      <c r="O30" s="106">
        <v>8485207.1199999992</v>
      </c>
      <c r="P30" s="106">
        <v>6363905.3300000001</v>
      </c>
      <c r="Q30" s="185">
        <f t="shared" si="7"/>
        <v>0.90973503253814869</v>
      </c>
      <c r="R30" s="107">
        <v>0</v>
      </c>
      <c r="S30" s="106">
        <v>0</v>
      </c>
      <c r="T30" s="103">
        <v>0</v>
      </c>
      <c r="U30" s="102">
        <v>1</v>
      </c>
      <c r="V30" s="106">
        <v>2555.29</v>
      </c>
      <c r="W30" s="103">
        <v>1916.47</v>
      </c>
      <c r="X30" s="69">
        <v>12</v>
      </c>
      <c r="Y30" s="83">
        <v>8482651.8300000001</v>
      </c>
      <c r="Z30" s="83">
        <v>6361988.8600000003</v>
      </c>
      <c r="AA30" s="172">
        <v>0.91095979932449123</v>
      </c>
      <c r="AB30" s="69">
        <v>10</v>
      </c>
      <c r="AC30" s="86">
        <v>18</v>
      </c>
      <c r="AD30" s="83">
        <v>6049672.0199999996</v>
      </c>
      <c r="AE30" s="83">
        <v>4537253.95</v>
      </c>
      <c r="AF30" s="172">
        <f t="shared" si="2"/>
        <v>0.6486109878199211</v>
      </c>
      <c r="AG30" s="86">
        <v>0</v>
      </c>
      <c r="AH30" s="68">
        <v>0</v>
      </c>
      <c r="AI30" s="102">
        <v>11</v>
      </c>
      <c r="AJ30" s="106">
        <v>5625993.9800000004</v>
      </c>
      <c r="AK30" s="106">
        <v>4219495.42</v>
      </c>
      <c r="AL30" s="83">
        <v>3819036.69</v>
      </c>
      <c r="AM30" s="83">
        <v>2864277.48</v>
      </c>
      <c r="AN30" s="172">
        <f t="shared" si="3"/>
        <v>0.6031866687603884</v>
      </c>
      <c r="AO30" s="69">
        <v>8</v>
      </c>
      <c r="AP30" s="83">
        <v>4177573.33</v>
      </c>
      <c r="AQ30" s="83">
        <v>3133179.94</v>
      </c>
      <c r="AR30" s="172">
        <f t="shared" si="4"/>
        <v>0.44789534958317584</v>
      </c>
    </row>
    <row r="31" spans="1:44" s="65" customFormat="1" ht="39" customHeight="1" x14ac:dyDescent="0.35">
      <c r="A31" s="147" t="s">
        <v>36</v>
      </c>
      <c r="B31" s="155">
        <v>471882525.89012563</v>
      </c>
      <c r="C31" s="238">
        <v>1493</v>
      </c>
      <c r="D31" s="216">
        <v>980685634.32000005</v>
      </c>
      <c r="E31" s="216">
        <v>735514223.01999998</v>
      </c>
      <c r="F31" s="172">
        <f t="shared" si="0"/>
        <v>2.0782410462648611</v>
      </c>
      <c r="G31" s="169">
        <v>896</v>
      </c>
      <c r="H31" s="216">
        <v>470229242.35000002</v>
      </c>
      <c r="I31" s="216">
        <v>352671929.98000002</v>
      </c>
      <c r="J31" s="172">
        <f t="shared" si="1"/>
        <v>0.99649640864109779</v>
      </c>
      <c r="K31" s="169">
        <v>507</v>
      </c>
      <c r="L31" s="216">
        <v>445132604.24000001</v>
      </c>
      <c r="M31" s="216">
        <v>333849452.39999998</v>
      </c>
      <c r="N31" s="112">
        <v>889</v>
      </c>
      <c r="O31" s="216">
        <v>464773893.49000001</v>
      </c>
      <c r="P31" s="216">
        <v>348580418.17000002</v>
      </c>
      <c r="Q31" s="172">
        <f t="shared" si="7"/>
        <v>0.98493558881690646</v>
      </c>
      <c r="R31" s="169">
        <v>45</v>
      </c>
      <c r="S31" s="216">
        <v>43033359.799999997</v>
      </c>
      <c r="T31" s="170">
        <v>32275019.739999998</v>
      </c>
      <c r="U31" s="112">
        <v>126</v>
      </c>
      <c r="V31" s="216">
        <v>3929336.27</v>
      </c>
      <c r="W31" s="216">
        <v>2947002.17</v>
      </c>
      <c r="X31" s="85">
        <v>844</v>
      </c>
      <c r="Y31" s="89">
        <v>417811197.42000002</v>
      </c>
      <c r="Z31" s="89">
        <v>313358396.25999999</v>
      </c>
      <c r="AA31" s="172">
        <v>0.87119318189928796</v>
      </c>
      <c r="AB31" s="107">
        <v>647</v>
      </c>
      <c r="AC31" s="86">
        <v>793</v>
      </c>
      <c r="AD31" s="89">
        <v>259232329.02000001</v>
      </c>
      <c r="AE31" s="89">
        <v>194424244.99000001</v>
      </c>
      <c r="AF31" s="172">
        <f t="shared" si="2"/>
        <v>0.54935776342004317</v>
      </c>
      <c r="AG31" s="85">
        <v>27</v>
      </c>
      <c r="AH31" s="68">
        <v>7113129.8600000003</v>
      </c>
      <c r="AI31" s="107">
        <v>702</v>
      </c>
      <c r="AJ31" s="198">
        <v>303713713.43000001</v>
      </c>
      <c r="AK31" s="198">
        <v>227782133.84999999</v>
      </c>
      <c r="AL31" s="89">
        <v>192870088.78999999</v>
      </c>
      <c r="AM31" s="89">
        <v>144652565.97</v>
      </c>
      <c r="AN31" s="172">
        <f t="shared" si="3"/>
        <v>0.64362144552205247</v>
      </c>
      <c r="AO31" s="107">
        <v>575</v>
      </c>
      <c r="AP31" s="198">
        <v>213858481.21000001</v>
      </c>
      <c r="AQ31" s="198">
        <v>160390709.88</v>
      </c>
      <c r="AR31" s="172">
        <f t="shared" si="4"/>
        <v>0.45320279831636612</v>
      </c>
    </row>
    <row r="32" spans="1:44" s="118" customFormat="1" ht="35.25" customHeight="1" outlineLevel="1" x14ac:dyDescent="0.35">
      <c r="A32" s="148" t="s">
        <v>37</v>
      </c>
      <c r="B32" s="156">
        <v>308677137.02117407</v>
      </c>
      <c r="C32" s="239">
        <v>1076</v>
      </c>
      <c r="D32" s="168">
        <v>597917735.10000002</v>
      </c>
      <c r="E32" s="168">
        <v>448438299.10000002</v>
      </c>
      <c r="F32" s="172">
        <f t="shared" si="0"/>
        <v>1.9370327873002955</v>
      </c>
      <c r="G32" s="169">
        <v>654</v>
      </c>
      <c r="H32" s="168">
        <v>309451286.68000001</v>
      </c>
      <c r="I32" s="168">
        <v>232088463.56999999</v>
      </c>
      <c r="J32" s="172">
        <f t="shared" si="1"/>
        <v>1.0025079591779835</v>
      </c>
      <c r="K32" s="169">
        <v>352</v>
      </c>
      <c r="L32" s="168">
        <v>241515576.03</v>
      </c>
      <c r="M32" s="170">
        <v>181136681.38</v>
      </c>
      <c r="N32" s="169">
        <v>644</v>
      </c>
      <c r="O32" s="168">
        <v>302740416.81</v>
      </c>
      <c r="P32" s="168">
        <v>227055311.05000001</v>
      </c>
      <c r="Q32" s="172">
        <f t="shared" si="7"/>
        <v>0.98076721759031071</v>
      </c>
      <c r="R32" s="169">
        <v>31</v>
      </c>
      <c r="S32" s="168">
        <v>26529939.66</v>
      </c>
      <c r="T32" s="170">
        <v>19897454.649999999</v>
      </c>
      <c r="U32" s="169">
        <v>103</v>
      </c>
      <c r="V32" s="168">
        <v>3342845.2</v>
      </c>
      <c r="W32" s="170">
        <v>2507133.88</v>
      </c>
      <c r="X32" s="69">
        <v>613</v>
      </c>
      <c r="Y32" s="67">
        <v>272867631.94999999</v>
      </c>
      <c r="Z32" s="67">
        <v>204650722.52000001</v>
      </c>
      <c r="AA32" s="172">
        <v>0.88642043421419581</v>
      </c>
      <c r="AB32" s="102">
        <v>466</v>
      </c>
      <c r="AC32" s="70">
        <v>591</v>
      </c>
      <c r="AD32" s="67">
        <v>198195606.78999999</v>
      </c>
      <c r="AE32" s="67">
        <v>148646703.62</v>
      </c>
      <c r="AF32" s="172">
        <f t="shared" si="2"/>
        <v>0.64208061764031632</v>
      </c>
      <c r="AG32" s="70">
        <v>23</v>
      </c>
      <c r="AH32" s="68">
        <v>6834428.3600000003</v>
      </c>
      <c r="AI32" s="102">
        <v>515</v>
      </c>
      <c r="AJ32" s="101">
        <v>213022066.94999999</v>
      </c>
      <c r="AK32" s="101">
        <v>159763399.31999999</v>
      </c>
      <c r="AL32" s="67">
        <v>123066660.86</v>
      </c>
      <c r="AM32" s="67">
        <v>92299995.189999998</v>
      </c>
      <c r="AN32" s="172">
        <f t="shared" si="3"/>
        <v>0.69011287653412268</v>
      </c>
      <c r="AO32" s="102">
        <v>423</v>
      </c>
      <c r="AP32" s="101">
        <v>167832259.97999999</v>
      </c>
      <c r="AQ32" s="101">
        <v>125871044.2</v>
      </c>
      <c r="AR32" s="172">
        <f t="shared" si="4"/>
        <v>0.54371458022330732</v>
      </c>
    </row>
    <row r="33" spans="1:44" s="118" customFormat="1" outlineLevel="1" x14ac:dyDescent="0.35">
      <c r="A33" s="148" t="s">
        <v>38</v>
      </c>
      <c r="B33" s="156">
        <v>30394785.197135456</v>
      </c>
      <c r="C33" s="167">
        <v>293</v>
      </c>
      <c r="D33" s="168">
        <v>60726919.259999998</v>
      </c>
      <c r="E33" s="168">
        <v>45545189.159999996</v>
      </c>
      <c r="F33" s="172">
        <f t="shared" si="0"/>
        <v>1.9979387538400233</v>
      </c>
      <c r="G33" s="169">
        <v>188</v>
      </c>
      <c r="H33" s="168">
        <v>35255195.57</v>
      </c>
      <c r="I33" s="168">
        <v>26441396.460000001</v>
      </c>
      <c r="J33" s="172">
        <f t="shared" si="1"/>
        <v>1.1599093509409835</v>
      </c>
      <c r="K33" s="169">
        <v>91</v>
      </c>
      <c r="L33" s="168">
        <v>23121631.84</v>
      </c>
      <c r="M33" s="170">
        <v>17341223.82</v>
      </c>
      <c r="N33" s="169">
        <v>186</v>
      </c>
      <c r="O33" s="168">
        <v>27325050.84</v>
      </c>
      <c r="P33" s="168">
        <v>20493787.879999999</v>
      </c>
      <c r="Q33" s="172">
        <f t="shared" si="7"/>
        <v>0.89900457143468271</v>
      </c>
      <c r="R33" s="169">
        <v>8</v>
      </c>
      <c r="S33" s="168">
        <v>506378.85</v>
      </c>
      <c r="T33" s="170">
        <v>379784.13</v>
      </c>
      <c r="U33" s="169">
        <v>18</v>
      </c>
      <c r="V33" s="168">
        <v>199376.2</v>
      </c>
      <c r="W33" s="170">
        <v>149532.14000000001</v>
      </c>
      <c r="X33" s="69">
        <v>178</v>
      </c>
      <c r="Y33" s="67">
        <v>26619295.789999999</v>
      </c>
      <c r="Z33" s="67">
        <v>19964471.609999999</v>
      </c>
      <c r="AA33" s="172">
        <v>0.90065173226754058</v>
      </c>
      <c r="AB33" s="102">
        <v>145</v>
      </c>
      <c r="AC33" s="70">
        <v>150</v>
      </c>
      <c r="AD33" s="67">
        <v>18273712.010000002</v>
      </c>
      <c r="AE33" s="67">
        <v>13705283.84</v>
      </c>
      <c r="AF33" s="172">
        <f t="shared" si="2"/>
        <v>0.60121207935768539</v>
      </c>
      <c r="AG33" s="70">
        <v>2</v>
      </c>
      <c r="AH33" s="68">
        <v>110201.5</v>
      </c>
      <c r="AI33" s="102">
        <v>138</v>
      </c>
      <c r="AJ33" s="101">
        <v>20034826.699999999</v>
      </c>
      <c r="AK33" s="101">
        <v>15026119.84</v>
      </c>
      <c r="AL33" s="67">
        <v>13857375.800000001</v>
      </c>
      <c r="AM33" s="67">
        <v>10393031.75</v>
      </c>
      <c r="AN33" s="172">
        <f t="shared" si="3"/>
        <v>0.65915342286703094</v>
      </c>
      <c r="AO33" s="102">
        <v>121</v>
      </c>
      <c r="AP33" s="101">
        <v>14569950.26</v>
      </c>
      <c r="AQ33" s="101">
        <v>10927462.57</v>
      </c>
      <c r="AR33" s="172">
        <f t="shared" si="4"/>
        <v>0.4793569082821858</v>
      </c>
    </row>
    <row r="34" spans="1:44" s="118" customFormat="1" outlineLevel="1" x14ac:dyDescent="0.35">
      <c r="A34" s="148" t="s">
        <v>39</v>
      </c>
      <c r="B34" s="156">
        <v>132810603.67181613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2.4248137652907951</v>
      </c>
      <c r="G34" s="169">
        <v>54</v>
      </c>
      <c r="H34" s="168">
        <v>125522760.09999999</v>
      </c>
      <c r="I34" s="168">
        <v>94142069.950000003</v>
      </c>
      <c r="J34" s="172">
        <f t="shared" si="1"/>
        <v>0.94512604136771428</v>
      </c>
      <c r="K34" s="169">
        <v>64</v>
      </c>
      <c r="L34" s="168">
        <v>180495396.37</v>
      </c>
      <c r="M34" s="170">
        <v>135371547.19999999</v>
      </c>
      <c r="N34" s="169">
        <v>59</v>
      </c>
      <c r="O34" s="168">
        <v>134708425.84</v>
      </c>
      <c r="P34" s="168">
        <v>101031319.23999999</v>
      </c>
      <c r="Q34" s="172">
        <f t="shared" si="7"/>
        <v>1.0142896885919856</v>
      </c>
      <c r="R34" s="169">
        <v>6</v>
      </c>
      <c r="S34" s="168">
        <v>15997041.289999999</v>
      </c>
      <c r="T34" s="170">
        <v>11997780.960000001</v>
      </c>
      <c r="U34" s="169">
        <v>5</v>
      </c>
      <c r="V34" s="168">
        <v>387114.87</v>
      </c>
      <c r="W34" s="170">
        <v>290336.15000000002</v>
      </c>
      <c r="X34" s="69">
        <v>53</v>
      </c>
      <c r="Y34" s="67">
        <v>118324269.68000001</v>
      </c>
      <c r="Z34" s="67">
        <v>88743202.129999995</v>
      </c>
      <c r="AA34" s="172">
        <v>0.8328485264730946</v>
      </c>
      <c r="AB34" s="102">
        <v>36</v>
      </c>
      <c r="AC34" s="70">
        <v>52</v>
      </c>
      <c r="AD34" s="67">
        <v>42763010.219999999</v>
      </c>
      <c r="AE34" s="67">
        <v>32072257.530000001</v>
      </c>
      <c r="AF34" s="172">
        <f t="shared" si="2"/>
        <v>0.32198490962114934</v>
      </c>
      <c r="AG34" s="70">
        <v>2</v>
      </c>
      <c r="AH34" s="68">
        <v>168500</v>
      </c>
      <c r="AI34" s="102">
        <v>49</v>
      </c>
      <c r="AJ34" s="101">
        <v>70656819.780000001</v>
      </c>
      <c r="AK34" s="101">
        <v>52992614.689999998</v>
      </c>
      <c r="AL34" s="67">
        <v>55946052.130000003</v>
      </c>
      <c r="AM34" s="67">
        <v>41959539.030000001</v>
      </c>
      <c r="AN34" s="172">
        <f t="shared" si="3"/>
        <v>0.53201188629936302</v>
      </c>
      <c r="AO34" s="102">
        <v>31</v>
      </c>
      <c r="AP34" s="101">
        <v>31456270.969999999</v>
      </c>
      <c r="AQ34" s="101">
        <v>23592203.109999999</v>
      </c>
      <c r="AR34" s="172">
        <f t="shared" si="4"/>
        <v>0.23685059852397439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 t="s">
        <v>230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198">
        <v>0</v>
      </c>
      <c r="AR35" s="172">
        <v>0</v>
      </c>
    </row>
    <row r="36" spans="1:44" x14ac:dyDescent="0.3">
      <c r="A36" s="147" t="s">
        <v>41</v>
      </c>
      <c r="B36" s="155">
        <v>211195463.50826669</v>
      </c>
      <c r="C36" s="167">
        <v>967</v>
      </c>
      <c r="D36" s="168">
        <v>221662935.52000001</v>
      </c>
      <c r="E36" s="168">
        <v>166247198.41</v>
      </c>
      <c r="F36" s="172">
        <f t="shared" si="0"/>
        <v>1.0495629585875248</v>
      </c>
      <c r="G36" s="169">
        <v>901</v>
      </c>
      <c r="H36" s="168">
        <v>216048469.77000001</v>
      </c>
      <c r="I36" s="168">
        <v>162036349.34999999</v>
      </c>
      <c r="J36" s="172">
        <f t="shared" si="1"/>
        <v>1.0229787429195578</v>
      </c>
      <c r="K36" s="169">
        <v>55</v>
      </c>
      <c r="L36" s="168">
        <v>4388073.3499999996</v>
      </c>
      <c r="M36" s="170">
        <v>3291054.81</v>
      </c>
      <c r="N36" s="169">
        <v>912</v>
      </c>
      <c r="O36" s="168">
        <v>210198815.06</v>
      </c>
      <c r="P36" s="168">
        <v>157649107.99000001</v>
      </c>
      <c r="Q36" s="172">
        <f t="shared" si="7"/>
        <v>0.99528091924082607</v>
      </c>
      <c r="R36" s="169">
        <v>11</v>
      </c>
      <c r="S36" s="168">
        <v>1036620.93</v>
      </c>
      <c r="T36" s="170">
        <v>777465.66</v>
      </c>
      <c r="U36" s="169">
        <v>3</v>
      </c>
      <c r="V36" s="168">
        <v>4012.1</v>
      </c>
      <c r="W36" s="170">
        <v>3009.07</v>
      </c>
      <c r="X36" s="69">
        <v>901</v>
      </c>
      <c r="Y36" s="67">
        <v>209158182.03</v>
      </c>
      <c r="Z36" s="67">
        <v>156868633.25999999</v>
      </c>
      <c r="AA36" s="172">
        <v>0.99142160416501157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2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3"/>
        <v>0.99526460047174481</v>
      </c>
      <c r="AO36" s="102">
        <v>912</v>
      </c>
      <c r="AP36" s="101">
        <v>210195368.61000001</v>
      </c>
      <c r="AQ36" s="101">
        <v>157646523.12</v>
      </c>
      <c r="AR36" s="172">
        <f t="shared" si="4"/>
        <v>0.99526460047174481</v>
      </c>
    </row>
    <row r="37" spans="1:44" x14ac:dyDescent="0.3">
      <c r="A37" s="147" t="s">
        <v>42</v>
      </c>
      <c r="B37" s="155">
        <v>8649973.4383533336</v>
      </c>
      <c r="C37" s="167">
        <v>24</v>
      </c>
      <c r="D37" s="168">
        <v>12327574.619999999</v>
      </c>
      <c r="E37" s="168">
        <v>9245680.9199999999</v>
      </c>
      <c r="F37" s="172">
        <f t="shared" si="0"/>
        <v>1.4251575115063888</v>
      </c>
      <c r="G37" s="169">
        <v>11</v>
      </c>
      <c r="H37" s="168">
        <v>7747782.1900000004</v>
      </c>
      <c r="I37" s="168">
        <v>5810836.6200000001</v>
      </c>
      <c r="J37" s="172">
        <f t="shared" si="1"/>
        <v>0.89570011344161071</v>
      </c>
      <c r="K37" s="169">
        <v>12</v>
      </c>
      <c r="L37" s="168">
        <v>4504822.43</v>
      </c>
      <c r="M37" s="170">
        <v>3378616.8</v>
      </c>
      <c r="N37" s="169">
        <v>12</v>
      </c>
      <c r="O37" s="168">
        <v>7583029.4100000001</v>
      </c>
      <c r="P37" s="168">
        <v>5687272.0300000003</v>
      </c>
      <c r="Q37" s="172">
        <f t="shared" si="7"/>
        <v>0.87665349079309496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7460140.2699999996</v>
      </c>
      <c r="Z37" s="67">
        <v>5595105.1699999999</v>
      </c>
      <c r="AA37" s="172">
        <v>0.86365481516080966</v>
      </c>
      <c r="AB37" s="69">
        <v>10</v>
      </c>
      <c r="AC37" s="70">
        <v>23</v>
      </c>
      <c r="AD37" s="67">
        <v>5782994.4699999997</v>
      </c>
      <c r="AE37" s="67">
        <v>4337245.7699999996</v>
      </c>
      <c r="AF37" s="172">
        <f t="shared" si="2"/>
        <v>0.66855632693143729</v>
      </c>
      <c r="AG37" s="70">
        <v>0</v>
      </c>
      <c r="AH37" s="68">
        <v>0</v>
      </c>
      <c r="AI37" s="102">
        <v>11</v>
      </c>
      <c r="AJ37" s="101">
        <v>6320055.2300000004</v>
      </c>
      <c r="AK37" s="101">
        <v>4740041.3099999996</v>
      </c>
      <c r="AL37" s="67">
        <v>5175613.95</v>
      </c>
      <c r="AM37" s="67">
        <v>3881710.38</v>
      </c>
      <c r="AN37" s="172">
        <f t="shared" si="3"/>
        <v>0.73064446671909411</v>
      </c>
      <c r="AO37" s="102">
        <v>8</v>
      </c>
      <c r="AP37" s="101">
        <v>4634739.21</v>
      </c>
      <c r="AQ37" s="101">
        <v>3476054.33</v>
      </c>
      <c r="AR37" s="172">
        <f t="shared" si="4"/>
        <v>0.5358096464724289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 t="s">
        <v>230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58161316.621239997</v>
      </c>
      <c r="C39" s="110">
        <v>754</v>
      </c>
      <c r="D39" s="111">
        <v>64325083.57</v>
      </c>
      <c r="E39" s="111">
        <v>48243811.469999999</v>
      </c>
      <c r="F39" s="172">
        <f t="shared" si="0"/>
        <v>1.1059770876388491</v>
      </c>
      <c r="G39" s="112">
        <v>711</v>
      </c>
      <c r="H39" s="111">
        <v>59455981.579999998</v>
      </c>
      <c r="I39" s="111">
        <v>44591985.039999999</v>
      </c>
      <c r="J39" s="172">
        <f t="shared" si="1"/>
        <v>1.0222598977115867</v>
      </c>
      <c r="K39" s="112">
        <v>42</v>
      </c>
      <c r="L39" s="111">
        <v>4857516.99</v>
      </c>
      <c r="M39" s="113">
        <v>3643137.68</v>
      </c>
      <c r="N39" s="112">
        <v>712</v>
      </c>
      <c r="O39" s="111">
        <v>58161211.159999996</v>
      </c>
      <c r="P39" s="111">
        <v>43620907.409999996</v>
      </c>
      <c r="Q39" s="172">
        <f t="shared" si="7"/>
        <v>0.99999818674600016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43612218.659999996</v>
      </c>
      <c r="AA39" s="172">
        <v>0.99979900443035097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2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3"/>
        <v>0.99999818674600016</v>
      </c>
      <c r="AO39" s="85">
        <v>712</v>
      </c>
      <c r="AP39" s="83">
        <v>58161211.159999996</v>
      </c>
      <c r="AQ39" s="83">
        <v>43620904.719999999</v>
      </c>
      <c r="AR39" s="172">
        <f t="shared" si="4"/>
        <v>0.99999818674600016</v>
      </c>
    </row>
    <row r="40" spans="1:44" s="72" customFormat="1" ht="27.5" thickBot="1" x14ac:dyDescent="0.35">
      <c r="A40" s="145" t="s">
        <v>177</v>
      </c>
      <c r="B40" s="119">
        <f>B41+B44</f>
        <v>135751872.70286578</v>
      </c>
      <c r="C40" s="126">
        <v>67</v>
      </c>
      <c r="D40" s="127">
        <v>130136627.22</v>
      </c>
      <c r="E40" s="127">
        <v>103405995.66</v>
      </c>
      <c r="F40" s="173">
        <f t="shared" si="0"/>
        <v>0.95863596301793608</v>
      </c>
      <c r="G40" s="214">
        <v>67</v>
      </c>
      <c r="H40" s="215">
        <v>130136627.22</v>
      </c>
      <c r="I40" s="215">
        <v>103405995.66</v>
      </c>
      <c r="J40" s="173">
        <f t="shared" si="1"/>
        <v>0.95863596301793608</v>
      </c>
      <c r="K40" s="214">
        <v>5</v>
      </c>
      <c r="L40" s="215">
        <v>1609500</v>
      </c>
      <c r="M40" s="215">
        <v>1448550</v>
      </c>
      <c r="N40" s="214">
        <v>60</v>
      </c>
      <c r="O40" s="215">
        <v>122614069.83</v>
      </c>
      <c r="P40" s="215">
        <v>96764312.790000007</v>
      </c>
      <c r="Q40" s="213">
        <f t="shared" ref="Q40" si="8">O40/B40</f>
        <v>0.90322194006397349</v>
      </c>
      <c r="R40" s="214">
        <v>1</v>
      </c>
      <c r="S40" s="215">
        <v>960000</v>
      </c>
      <c r="T40" s="215">
        <v>672000</v>
      </c>
      <c r="U40" s="214">
        <v>7</v>
      </c>
      <c r="V40" s="215">
        <v>1328477.43</v>
      </c>
      <c r="W40" s="215">
        <v>1125251.96</v>
      </c>
      <c r="X40" s="126">
        <v>59</v>
      </c>
      <c r="Y40" s="127">
        <v>120325592.40000001</v>
      </c>
      <c r="Z40" s="127">
        <v>94967060.829999998</v>
      </c>
      <c r="AA40" s="173">
        <v>0.88738782233664704</v>
      </c>
      <c r="AB40" s="126">
        <v>59</v>
      </c>
      <c r="AC40" s="126">
        <v>152</v>
      </c>
      <c r="AD40" s="127">
        <v>84708776.200000003</v>
      </c>
      <c r="AE40" s="127">
        <v>68304929.129999995</v>
      </c>
      <c r="AF40" s="173">
        <f t="shared" si="2"/>
        <v>0.62399710967826494</v>
      </c>
      <c r="AG40" s="126">
        <v>1</v>
      </c>
      <c r="AH40" s="127">
        <v>139922.82999999999</v>
      </c>
      <c r="AI40" s="126">
        <v>58</v>
      </c>
      <c r="AJ40" s="127">
        <v>83877656.540000007</v>
      </c>
      <c r="AK40" s="127">
        <v>68639779.730000004</v>
      </c>
      <c r="AL40" s="127">
        <v>7150000</v>
      </c>
      <c r="AM40" s="127">
        <v>5720000</v>
      </c>
      <c r="AN40" s="173">
        <f t="shared" si="3"/>
        <v>0.61787476570280353</v>
      </c>
      <c r="AO40" s="126">
        <v>58</v>
      </c>
      <c r="AP40" s="127">
        <v>83070446.310000002</v>
      </c>
      <c r="AQ40" s="127">
        <v>67994011.540000007</v>
      </c>
      <c r="AR40" s="173">
        <f t="shared" si="4"/>
        <v>0.61192854769543337</v>
      </c>
    </row>
    <row r="41" spans="1:44" x14ac:dyDescent="0.3">
      <c r="A41" s="150" t="s">
        <v>45</v>
      </c>
      <c r="B41" s="154">
        <v>94436481.880393386</v>
      </c>
      <c r="C41" s="128">
        <v>63</v>
      </c>
      <c r="D41" s="133">
        <v>87320939.040000007</v>
      </c>
      <c r="E41" s="133">
        <v>69153445.120000005</v>
      </c>
      <c r="F41" s="172">
        <f t="shared" si="0"/>
        <v>0.9246526056592681</v>
      </c>
      <c r="G41" s="136">
        <v>63</v>
      </c>
      <c r="H41" s="221">
        <v>87320939.040000007</v>
      </c>
      <c r="I41" s="221">
        <v>69153445.120000005</v>
      </c>
      <c r="J41" s="172">
        <f t="shared" si="1"/>
        <v>0.9246526056592681</v>
      </c>
      <c r="K41" s="136">
        <v>5</v>
      </c>
      <c r="L41" s="135">
        <v>1609500</v>
      </c>
      <c r="M41" s="137">
        <v>1448550</v>
      </c>
      <c r="N41" s="136">
        <v>56</v>
      </c>
      <c r="O41" s="221">
        <v>81080229.590000004</v>
      </c>
      <c r="P41" s="221">
        <v>63537240.609999999</v>
      </c>
      <c r="Q41" s="185">
        <f t="shared" si="7"/>
        <v>0.85856893411902535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v>0.84303976726644025</v>
      </c>
      <c r="AB41" s="130">
        <v>56</v>
      </c>
      <c r="AC41" s="130">
        <v>146</v>
      </c>
      <c r="AD41" s="134">
        <v>53743683.539999999</v>
      </c>
      <c r="AE41" s="134">
        <v>43532855.030000001</v>
      </c>
      <c r="AF41" s="172">
        <f t="shared" si="2"/>
        <v>0.56909874732593246</v>
      </c>
      <c r="AG41" s="132">
        <v>1</v>
      </c>
      <c r="AH41" s="131">
        <v>139922.82999999999</v>
      </c>
      <c r="AI41" s="130">
        <v>54</v>
      </c>
      <c r="AJ41" s="134">
        <v>42523646.710000001</v>
      </c>
      <c r="AK41" s="134">
        <v>35556571.890000001</v>
      </c>
      <c r="AL41" s="134">
        <v>0</v>
      </c>
      <c r="AM41" s="134">
        <v>0</v>
      </c>
      <c r="AN41" s="172">
        <f t="shared" si="3"/>
        <v>0.45028834051502964</v>
      </c>
      <c r="AO41" s="130">
        <v>54</v>
      </c>
      <c r="AP41" s="134">
        <v>42523646.710000001</v>
      </c>
      <c r="AQ41" s="134">
        <v>35556571.890000001</v>
      </c>
      <c r="AR41" s="172">
        <f t="shared" si="4"/>
        <v>0.45028834051502964</v>
      </c>
    </row>
    <row r="42" spans="1:44" s="117" customFormat="1" ht="37.5" customHeight="1" outlineLevel="1" x14ac:dyDescent="0.3">
      <c r="A42" s="151" t="s">
        <v>46</v>
      </c>
      <c r="B42" s="156">
        <v>40919964.944605537</v>
      </c>
      <c r="C42" s="167">
        <v>59</v>
      </c>
      <c r="D42" s="168">
        <v>40143939.039999999</v>
      </c>
      <c r="E42" s="168">
        <v>36129545.119999997</v>
      </c>
      <c r="F42" s="172">
        <f t="shared" si="0"/>
        <v>0.98103551883155171</v>
      </c>
      <c r="G42" s="102">
        <v>59</v>
      </c>
      <c r="H42" s="101">
        <v>40143939.039999999</v>
      </c>
      <c r="I42" s="101">
        <v>36129545.119999997</v>
      </c>
      <c r="J42" s="172">
        <f t="shared" si="1"/>
        <v>0.98103551883155171</v>
      </c>
      <c r="K42" s="102">
        <v>5</v>
      </c>
      <c r="L42" s="101">
        <v>1609500</v>
      </c>
      <c r="M42" s="103">
        <v>1448550</v>
      </c>
      <c r="N42" s="102">
        <v>52</v>
      </c>
      <c r="O42" s="101">
        <v>33905399.590000004</v>
      </c>
      <c r="P42" s="101">
        <v>30514859.609999999</v>
      </c>
      <c r="Q42" s="185">
        <f t="shared" si="7"/>
        <v>0.82857841241796415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29952629.539999999</v>
      </c>
      <c r="AA42" s="172">
        <v>0.8139808610121706</v>
      </c>
      <c r="AB42" s="169">
        <v>53</v>
      </c>
      <c r="AC42" s="171">
        <v>141</v>
      </c>
      <c r="AD42" s="168">
        <v>29561383.539999999</v>
      </c>
      <c r="AE42" s="168">
        <v>26605245.030000001</v>
      </c>
      <c r="AF42" s="172">
        <f t="shared" si="2"/>
        <v>0.72241957147368141</v>
      </c>
      <c r="AG42" s="171">
        <v>1</v>
      </c>
      <c r="AH42" s="170">
        <v>139922.82999999999</v>
      </c>
      <c r="AI42" s="102">
        <v>51</v>
      </c>
      <c r="AJ42" s="101">
        <v>28950096.710000001</v>
      </c>
      <c r="AK42" s="101">
        <v>26055086.890000001</v>
      </c>
      <c r="AL42" s="168">
        <v>0</v>
      </c>
      <c r="AM42" s="168">
        <v>0</v>
      </c>
      <c r="AN42" s="172">
        <f t="shared" si="3"/>
        <v>0.7074809753427338</v>
      </c>
      <c r="AO42" s="169">
        <v>51</v>
      </c>
      <c r="AP42" s="168">
        <v>28950096.710000001</v>
      </c>
      <c r="AQ42" s="168">
        <v>26055086.890000001</v>
      </c>
      <c r="AR42" s="172">
        <f t="shared" si="4"/>
        <v>0.7074809753427338</v>
      </c>
    </row>
    <row r="43" spans="1:44" s="117" customFormat="1" outlineLevel="1" x14ac:dyDescent="0.3">
      <c r="A43" s="151" t="s">
        <v>47</v>
      </c>
      <c r="B43" s="156">
        <v>53516516.935787849</v>
      </c>
      <c r="C43" s="110">
        <v>4</v>
      </c>
      <c r="D43" s="111">
        <v>47177000</v>
      </c>
      <c r="E43" s="111">
        <v>33023900</v>
      </c>
      <c r="F43" s="172">
        <f t="shared" si="0"/>
        <v>0.88154092794577121</v>
      </c>
      <c r="G43" s="107">
        <v>4</v>
      </c>
      <c r="H43" s="106">
        <v>47177000</v>
      </c>
      <c r="I43" s="106">
        <v>33023900</v>
      </c>
      <c r="J43" s="172">
        <f t="shared" si="1"/>
        <v>0.88154092794577121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7"/>
        <v>0.8815003797164721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v>0.86528491472492775</v>
      </c>
      <c r="AB43" s="112">
        <v>3</v>
      </c>
      <c r="AC43" s="114">
        <v>5</v>
      </c>
      <c r="AD43" s="111">
        <v>24182300</v>
      </c>
      <c r="AE43" s="111">
        <v>16927610</v>
      </c>
      <c r="AF43" s="172">
        <f t="shared" si="2"/>
        <v>0.45186610386126763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3"/>
        <v>0.25363291142968658</v>
      </c>
      <c r="AO43" s="112">
        <v>3</v>
      </c>
      <c r="AP43" s="111">
        <v>13573550</v>
      </c>
      <c r="AQ43" s="111">
        <v>9501485</v>
      </c>
      <c r="AR43" s="172">
        <f t="shared" si="4"/>
        <v>0.25363291142968658</v>
      </c>
    </row>
    <row r="44" spans="1:44" ht="14" thickBot="1" x14ac:dyDescent="0.35">
      <c r="A44" s="152" t="s">
        <v>48</v>
      </c>
      <c r="B44" s="157">
        <v>41315390.822472394</v>
      </c>
      <c r="C44" s="110">
        <v>4</v>
      </c>
      <c r="D44" s="111">
        <v>42815688.18</v>
      </c>
      <c r="E44" s="111">
        <v>34252550.539999999</v>
      </c>
      <c r="F44" s="172">
        <f t="shared" si="0"/>
        <v>1.0363132800552273</v>
      </c>
      <c r="G44" s="107">
        <v>4</v>
      </c>
      <c r="H44" s="106">
        <v>42815688.18</v>
      </c>
      <c r="I44" s="106">
        <v>34252550.539999999</v>
      </c>
      <c r="J44" s="172">
        <f t="shared" si="1"/>
        <v>1.0363132800552273</v>
      </c>
      <c r="K44" s="107">
        <v>0</v>
      </c>
      <c r="L44" s="106">
        <v>0</v>
      </c>
      <c r="M44" s="108">
        <v>0</v>
      </c>
      <c r="N44" s="107">
        <v>4</v>
      </c>
      <c r="O44" s="106">
        <v>41533840.240000002</v>
      </c>
      <c r="P44" s="106">
        <v>33227072.18</v>
      </c>
      <c r="Q44" s="185">
        <f t="shared" si="7"/>
        <v>1.0052873617598406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40830062.880000003</v>
      </c>
      <c r="Z44" s="111">
        <v>32664050.289999999</v>
      </c>
      <c r="AA44" s="172">
        <v>0.98864596909005842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2"/>
        <v>0.74948081195827321</v>
      </c>
      <c r="AG44" s="114">
        <v>0</v>
      </c>
      <c r="AH44" s="113">
        <v>0</v>
      </c>
      <c r="AI44" s="112">
        <v>4</v>
      </c>
      <c r="AJ44" s="111">
        <v>41354009.829999998</v>
      </c>
      <c r="AK44" s="111">
        <v>33083207.84</v>
      </c>
      <c r="AL44" s="111">
        <v>7150000</v>
      </c>
      <c r="AM44" s="111">
        <v>5720000</v>
      </c>
      <c r="AN44" s="172">
        <f t="shared" si="3"/>
        <v>1.0009347365898957</v>
      </c>
      <c r="AO44" s="112">
        <v>4</v>
      </c>
      <c r="AP44" s="111">
        <v>40546799.600000001</v>
      </c>
      <c r="AQ44" s="111">
        <v>32437439.649999999</v>
      </c>
      <c r="AR44" s="172">
        <f t="shared" si="4"/>
        <v>0.98139697562646955</v>
      </c>
    </row>
    <row r="45" spans="1:44" s="72" customFormat="1" ht="27.5" thickBot="1" x14ac:dyDescent="0.35">
      <c r="A45" s="145" t="s">
        <v>178</v>
      </c>
      <c r="B45" s="119">
        <f>SUM(B46:B48)</f>
        <v>424723520.48191178</v>
      </c>
      <c r="C45" s="126">
        <v>4614</v>
      </c>
      <c r="D45" s="127">
        <v>632796236.4000001</v>
      </c>
      <c r="E45" s="127">
        <v>537874595.11650002</v>
      </c>
      <c r="F45" s="213">
        <f>D45/B45</f>
        <v>1.489901561566449</v>
      </c>
      <c r="G45" s="214">
        <v>4554</v>
      </c>
      <c r="H45" s="127">
        <v>624029728.38</v>
      </c>
      <c r="I45" s="127">
        <v>530380563.25400001</v>
      </c>
      <c r="J45" s="213">
        <f t="shared" si="1"/>
        <v>1.4692610563972199</v>
      </c>
      <c r="K45" s="214">
        <v>1244</v>
      </c>
      <c r="L45" s="215">
        <v>176232526.25999999</v>
      </c>
      <c r="M45" s="215">
        <v>149797646.74199995</v>
      </c>
      <c r="N45" s="214">
        <v>3140</v>
      </c>
      <c r="O45" s="215">
        <v>423309364.24999994</v>
      </c>
      <c r="P45" s="215">
        <v>359812958.81000012</v>
      </c>
      <c r="Q45" s="213">
        <f>O45/B45</f>
        <v>0.99667040753875069</v>
      </c>
      <c r="R45" s="214">
        <v>280</v>
      </c>
      <c r="S45" s="215">
        <v>39758010.160000004</v>
      </c>
      <c r="T45" s="215">
        <v>33794308.57</v>
      </c>
      <c r="U45" s="214">
        <v>385</v>
      </c>
      <c r="V45" s="215">
        <v>6375122.4699999988</v>
      </c>
      <c r="W45" s="215">
        <v>5419096.6799999997</v>
      </c>
      <c r="X45" s="214">
        <v>2860</v>
      </c>
      <c r="Y45" s="215">
        <v>377176231.62</v>
      </c>
      <c r="Z45" s="215">
        <v>320599553.56</v>
      </c>
      <c r="AA45" s="173">
        <f t="shared" ref="AA45:AA48" si="9">Y45/B45</f>
        <v>0.88805119902951846</v>
      </c>
      <c r="AB45" s="126">
        <v>2530</v>
      </c>
      <c r="AC45" s="126">
        <v>2704</v>
      </c>
      <c r="AD45" s="127">
        <v>326418833.13999999</v>
      </c>
      <c r="AE45" s="127">
        <v>277456006.32550001</v>
      </c>
      <c r="AF45" s="173">
        <f t="shared" si="2"/>
        <v>0.76854428210057557</v>
      </c>
      <c r="AG45" s="126">
        <v>54</v>
      </c>
      <c r="AH45" s="127">
        <v>7827833.5700000003</v>
      </c>
      <c r="AI45" s="126">
        <v>2555</v>
      </c>
      <c r="AJ45" s="127">
        <v>347749897.72000003</v>
      </c>
      <c r="AK45" s="127">
        <v>295587410.58000004</v>
      </c>
      <c r="AL45" s="127">
        <v>184636446.33999997</v>
      </c>
      <c r="AM45" s="127">
        <v>156940978.53000003</v>
      </c>
      <c r="AN45" s="173">
        <f t="shared" si="3"/>
        <v>0.8187676946297352</v>
      </c>
      <c r="AO45" s="126">
        <v>2203</v>
      </c>
      <c r="AP45" s="127">
        <v>283757493.48000002</v>
      </c>
      <c r="AQ45" s="127">
        <v>241193867.70000005</v>
      </c>
      <c r="AR45" s="173">
        <f t="shared" si="4"/>
        <v>0.66809931589857585</v>
      </c>
    </row>
    <row r="46" spans="1:44" s="105" customFormat="1" x14ac:dyDescent="0.3">
      <c r="A46" s="146" t="s">
        <v>50</v>
      </c>
      <c r="B46" s="154">
        <v>109762.23027058825</v>
      </c>
      <c r="C46" s="184">
        <v>5</v>
      </c>
      <c r="D46" s="135">
        <v>99811</v>
      </c>
      <c r="E46" s="135">
        <v>84839.35</v>
      </c>
      <c r="F46" s="185">
        <f>D46/B46</f>
        <v>0.90933830110725467</v>
      </c>
      <c r="G46" s="136">
        <v>5</v>
      </c>
      <c r="H46" s="135">
        <v>99811</v>
      </c>
      <c r="I46" s="135">
        <v>84839.35</v>
      </c>
      <c r="J46" s="185">
        <f t="shared" si="1"/>
        <v>0.90933830110725467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0">O46/B46</f>
        <v>0.90933830110725467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9"/>
        <v>0.90933830110725467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2"/>
        <v>0.90933830110725467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3"/>
        <v>0.90933830110725467</v>
      </c>
      <c r="AO46" s="136">
        <v>5</v>
      </c>
      <c r="AP46" s="135">
        <v>99811</v>
      </c>
      <c r="AQ46" s="135">
        <v>84839.35</v>
      </c>
      <c r="AR46" s="185">
        <f t="shared" si="4"/>
        <v>0.90933830110725467</v>
      </c>
    </row>
    <row r="47" spans="1:44" s="105" customFormat="1" x14ac:dyDescent="0.3">
      <c r="A47" s="147" t="s">
        <v>51</v>
      </c>
      <c r="B47" s="155">
        <v>411345516.50974709</v>
      </c>
      <c r="C47" s="241">
        <v>4477</v>
      </c>
      <c r="D47" s="101">
        <v>618191410.70000005</v>
      </c>
      <c r="E47" s="101">
        <v>525460493.30499995</v>
      </c>
      <c r="F47" s="185">
        <f t="shared" ref="F47:F48" si="11">D47/B47</f>
        <v>1.5028519477867011</v>
      </c>
      <c r="G47" s="102">
        <v>4417</v>
      </c>
      <c r="H47" s="101">
        <v>609424902.67999995</v>
      </c>
      <c r="I47" s="101">
        <v>517966461.4425</v>
      </c>
      <c r="J47" s="185">
        <f t="shared" si="1"/>
        <v>1.4815401608140761</v>
      </c>
      <c r="K47" s="102">
        <v>1236</v>
      </c>
      <c r="L47" s="101">
        <v>174682200.25999999</v>
      </c>
      <c r="M47" s="103">
        <v>148479869.64199996</v>
      </c>
      <c r="N47" s="102">
        <v>3011</v>
      </c>
      <c r="O47" s="101">
        <v>410288113.97999996</v>
      </c>
      <c r="P47" s="101">
        <v>348744896.09000009</v>
      </c>
      <c r="Q47" s="185">
        <f t="shared" si="10"/>
        <v>0.99742940548199199</v>
      </c>
      <c r="R47" s="102">
        <v>270</v>
      </c>
      <c r="S47" s="101">
        <v>39190910.160000004</v>
      </c>
      <c r="T47" s="103">
        <v>33312273.57</v>
      </c>
      <c r="U47" s="102">
        <v>363</v>
      </c>
      <c r="V47" s="101">
        <v>6213258.5799999991</v>
      </c>
      <c r="W47" s="103">
        <v>5281512.37</v>
      </c>
      <c r="X47" s="102">
        <v>2741</v>
      </c>
      <c r="Y47" s="101">
        <v>364883945.24000001</v>
      </c>
      <c r="Z47" s="103">
        <v>310151110.14999998</v>
      </c>
      <c r="AA47" s="185">
        <f t="shared" si="9"/>
        <v>0.88704976861308238</v>
      </c>
      <c r="AB47" s="102">
        <v>2422</v>
      </c>
      <c r="AC47" s="104">
        <v>2593</v>
      </c>
      <c r="AD47" s="101">
        <v>320028024.00999999</v>
      </c>
      <c r="AE47" s="101">
        <v>272023818.58499998</v>
      </c>
      <c r="AF47" s="185">
        <f t="shared" si="2"/>
        <v>0.77800294683026339</v>
      </c>
      <c r="AG47" s="104">
        <v>54</v>
      </c>
      <c r="AH47" s="103">
        <v>7827833.5700000003</v>
      </c>
      <c r="AI47" s="226">
        <v>2439</v>
      </c>
      <c r="AJ47" s="101">
        <v>336733704.42000002</v>
      </c>
      <c r="AK47" s="135">
        <v>286223646.33000004</v>
      </c>
      <c r="AL47" s="101">
        <v>175384612.22999999</v>
      </c>
      <c r="AM47" s="101">
        <v>149076919.54000002</v>
      </c>
      <c r="AN47" s="185">
        <f t="shared" si="3"/>
        <v>0.81861522954516242</v>
      </c>
      <c r="AO47" s="102">
        <v>2121</v>
      </c>
      <c r="AP47" s="101">
        <v>279336192.63</v>
      </c>
      <c r="AQ47" s="101">
        <v>237435762.03000006</v>
      </c>
      <c r="AR47" s="185">
        <f t="shared" si="4"/>
        <v>0.67907922031132906</v>
      </c>
    </row>
    <row r="48" spans="1:44" s="105" customFormat="1" ht="33.75" customHeight="1" thickBot="1" x14ac:dyDescent="0.35">
      <c r="A48" s="149" t="s">
        <v>52</v>
      </c>
      <c r="B48" s="157">
        <v>13268241.741894118</v>
      </c>
      <c r="C48" s="242">
        <v>132</v>
      </c>
      <c r="D48" s="106">
        <v>14505014.700000001</v>
      </c>
      <c r="E48" s="101">
        <v>12329262.461499998</v>
      </c>
      <c r="F48" s="185">
        <f t="shared" si="11"/>
        <v>1.093213025671729</v>
      </c>
      <c r="G48" s="107">
        <v>132</v>
      </c>
      <c r="H48" s="106">
        <v>14505014.700000001</v>
      </c>
      <c r="I48" s="106">
        <v>12329262.461499998</v>
      </c>
      <c r="J48" s="185">
        <f t="shared" si="1"/>
        <v>1.093213025671729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10983223.370000001</v>
      </c>
      <c r="Q48" s="185">
        <f t="shared" si="10"/>
        <v>0.97386221334820122</v>
      </c>
      <c r="R48" s="107">
        <v>10</v>
      </c>
      <c r="S48" s="106">
        <v>567100</v>
      </c>
      <c r="T48" s="108">
        <v>482035</v>
      </c>
      <c r="U48" s="107">
        <v>22</v>
      </c>
      <c r="V48" s="106">
        <v>161863.89000000001</v>
      </c>
      <c r="W48" s="108">
        <v>137584.31000000003</v>
      </c>
      <c r="X48" s="107">
        <v>114</v>
      </c>
      <c r="Y48" s="106">
        <v>12192475.379999999</v>
      </c>
      <c r="Z48" s="108">
        <v>10363604.059999999</v>
      </c>
      <c r="AA48" s="185">
        <f t="shared" si="9"/>
        <v>0.91892170923465943</v>
      </c>
      <c r="AB48" s="107">
        <v>103</v>
      </c>
      <c r="AC48" s="109">
        <v>106</v>
      </c>
      <c r="AD48" s="106">
        <v>6290998.1300000008</v>
      </c>
      <c r="AE48" s="101">
        <v>5347348.3904999997</v>
      </c>
      <c r="AF48" s="185">
        <f t="shared" si="2"/>
        <v>0.47413954707625972</v>
      </c>
      <c r="AG48" s="109">
        <v>0</v>
      </c>
      <c r="AH48" s="108">
        <v>0</v>
      </c>
      <c r="AI48" s="107">
        <v>111</v>
      </c>
      <c r="AJ48" s="106">
        <v>10916382.300000001</v>
      </c>
      <c r="AK48" s="106">
        <v>9278924.9000000004</v>
      </c>
      <c r="AL48" s="106">
        <v>9251834.1099999994</v>
      </c>
      <c r="AM48" s="106">
        <v>7864058.9900000002</v>
      </c>
      <c r="AN48" s="185">
        <f t="shared" si="3"/>
        <v>0.82274520711601262</v>
      </c>
      <c r="AO48" s="107">
        <v>77</v>
      </c>
      <c r="AP48" s="106">
        <v>4321489.8499999996</v>
      </c>
      <c r="AQ48" s="106">
        <v>3673266.3200000003</v>
      </c>
      <c r="AR48" s="185">
        <f t="shared" si="4"/>
        <v>0.32570177225178304</v>
      </c>
    </row>
    <row r="49" spans="1:44" s="72" customFormat="1" ht="48" customHeight="1" thickBot="1" x14ac:dyDescent="0.35">
      <c r="A49" s="145" t="s">
        <v>179</v>
      </c>
      <c r="B49" s="119">
        <f>SUM(B50:B53)</f>
        <v>612554751.30455172</v>
      </c>
      <c r="C49" s="225">
        <v>2024</v>
      </c>
      <c r="D49" s="127">
        <v>870953136.44000006</v>
      </c>
      <c r="E49" s="127">
        <v>653261295.94000006</v>
      </c>
      <c r="F49" s="173">
        <f>D49/B49</f>
        <v>1.4218372065274816</v>
      </c>
      <c r="G49" s="224">
        <v>1840</v>
      </c>
      <c r="H49" s="215">
        <v>611655386.84000003</v>
      </c>
      <c r="I49" s="215">
        <v>458787984.08999997</v>
      </c>
      <c r="J49" s="173">
        <f t="shared" si="1"/>
        <v>0.99853178109771201</v>
      </c>
      <c r="K49" s="214">
        <v>199</v>
      </c>
      <c r="L49" s="215">
        <v>228955142.91</v>
      </c>
      <c r="M49" s="215">
        <v>171716356.78999999</v>
      </c>
      <c r="N49" s="214">
        <v>917</v>
      </c>
      <c r="O49" s="215">
        <v>380211880.55000001</v>
      </c>
      <c r="P49" s="215">
        <v>285205348.37</v>
      </c>
      <c r="Q49" s="213">
        <f t="shared" si="7"/>
        <v>0.62069860651683229</v>
      </c>
      <c r="R49" s="214">
        <v>5</v>
      </c>
      <c r="S49" s="215">
        <v>3871413.94</v>
      </c>
      <c r="T49" s="215">
        <v>2903560.45</v>
      </c>
      <c r="U49" s="214">
        <v>37</v>
      </c>
      <c r="V49" s="215">
        <v>7095887.7199999997</v>
      </c>
      <c r="W49" s="215">
        <v>5321915.8</v>
      </c>
      <c r="X49" s="214">
        <v>912</v>
      </c>
      <c r="Y49" s="215">
        <v>369244578.88999999</v>
      </c>
      <c r="Z49" s="127">
        <v>276979872.12</v>
      </c>
      <c r="AA49" s="173">
        <v>0.54563614875334332</v>
      </c>
      <c r="AB49" s="126">
        <v>140</v>
      </c>
      <c r="AC49" s="126">
        <v>208</v>
      </c>
      <c r="AD49" s="127">
        <v>171914811.93000001</v>
      </c>
      <c r="AE49" s="127">
        <v>128936108.31999999</v>
      </c>
      <c r="AF49" s="173">
        <f t="shared" si="2"/>
        <v>0.28065215650335706</v>
      </c>
      <c r="AG49" s="126">
        <v>4</v>
      </c>
      <c r="AH49" s="127">
        <v>1647110.83</v>
      </c>
      <c r="AI49" s="126">
        <v>810</v>
      </c>
      <c r="AJ49" s="127">
        <v>308317357.85000002</v>
      </c>
      <c r="AK49" s="127">
        <v>231284456.16</v>
      </c>
      <c r="AL49" s="127">
        <v>110790730.09999999</v>
      </c>
      <c r="AM49" s="127">
        <v>83093047.439999998</v>
      </c>
      <c r="AN49" s="173">
        <f t="shared" si="3"/>
        <v>0.50333028548612124</v>
      </c>
      <c r="AO49" s="126">
        <v>793</v>
      </c>
      <c r="AP49" s="127">
        <v>261172968.69999999</v>
      </c>
      <c r="AQ49" s="127">
        <v>195926164.30000001</v>
      </c>
      <c r="AR49" s="173">
        <f t="shared" si="4"/>
        <v>0.42636673398383168</v>
      </c>
    </row>
    <row r="50" spans="1:44" x14ac:dyDescent="0.3">
      <c r="A50" s="146" t="s">
        <v>54</v>
      </c>
      <c r="B50" s="154">
        <v>75701162.22257334</v>
      </c>
      <c r="C50" s="120">
        <v>60</v>
      </c>
      <c r="D50" s="121">
        <v>123604243.53</v>
      </c>
      <c r="E50" s="135">
        <v>92703182.519999996</v>
      </c>
      <c r="F50" s="185">
        <f t="shared" si="0"/>
        <v>1.6327918872181124</v>
      </c>
      <c r="G50" s="136">
        <v>56</v>
      </c>
      <c r="H50" s="135">
        <v>121330369.70999999</v>
      </c>
      <c r="I50" s="135">
        <v>90997777.159999996</v>
      </c>
      <c r="J50" s="185">
        <f t="shared" si="1"/>
        <v>1.6027543851079802</v>
      </c>
      <c r="K50" s="136">
        <v>3</v>
      </c>
      <c r="L50" s="135">
        <v>2103781</v>
      </c>
      <c r="M50" s="137">
        <v>1577835.75</v>
      </c>
      <c r="N50" s="136">
        <v>53</v>
      </c>
      <c r="O50" s="135">
        <v>64919487.18</v>
      </c>
      <c r="P50" s="135">
        <v>48689615.240000002</v>
      </c>
      <c r="Q50" s="185">
        <f t="shared" si="7"/>
        <v>0.85757583204768351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</v>
      </c>
      <c r="X50" s="123">
        <v>52</v>
      </c>
      <c r="Y50" s="121">
        <v>62671026.420000002</v>
      </c>
      <c r="Z50" s="121">
        <v>47003269.670000002</v>
      </c>
      <c r="AA50" s="172">
        <v>0.78519358686605201</v>
      </c>
      <c r="AB50" s="136">
        <v>46</v>
      </c>
      <c r="AC50" s="138">
        <v>56</v>
      </c>
      <c r="AD50" s="135">
        <v>53611654.119999997</v>
      </c>
      <c r="AE50" s="135">
        <v>40208740.399999999</v>
      </c>
      <c r="AF50" s="172">
        <f t="shared" si="2"/>
        <v>0.7082012025439357</v>
      </c>
      <c r="AG50" s="125">
        <v>1</v>
      </c>
      <c r="AH50" s="124">
        <v>32938.699999999997</v>
      </c>
      <c r="AI50" s="123">
        <v>44</v>
      </c>
      <c r="AJ50" s="135">
        <v>52775335.509999998</v>
      </c>
      <c r="AK50" s="135">
        <v>39581501.460000001</v>
      </c>
      <c r="AL50" s="121">
        <v>26362105.399999999</v>
      </c>
      <c r="AM50" s="121">
        <v>19771579.039999999</v>
      </c>
      <c r="AN50" s="172">
        <f t="shared" si="3"/>
        <v>0.69715357017679858</v>
      </c>
      <c r="AO50" s="123">
        <v>36</v>
      </c>
      <c r="AP50" s="135">
        <v>40731778.369999997</v>
      </c>
      <c r="AQ50" s="135">
        <v>30548833.629999999</v>
      </c>
      <c r="AR50" s="172">
        <f t="shared" si="4"/>
        <v>0.53806014563213911</v>
      </c>
    </row>
    <row r="51" spans="1:44" x14ac:dyDescent="0.3">
      <c r="A51" s="147" t="s">
        <v>55</v>
      </c>
      <c r="B51" s="155">
        <v>11751142.474045001</v>
      </c>
      <c r="C51" s="66">
        <v>2</v>
      </c>
      <c r="D51" s="67">
        <v>185791.93</v>
      </c>
      <c r="E51" s="101">
        <v>185791.93</v>
      </c>
      <c r="F51" s="185">
        <f t="shared" si="0"/>
        <v>1.5810541860960547E-2</v>
      </c>
      <c r="G51" s="102">
        <v>2</v>
      </c>
      <c r="H51" s="101">
        <v>185791.93</v>
      </c>
      <c r="I51" s="101">
        <v>185791.93</v>
      </c>
      <c r="J51" s="185">
        <f t="shared" si="1"/>
        <v>1.5810541860960547E-2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7"/>
        <v>1.5807410250559154E-2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v>1.5849023984312545E-2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2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3"/>
        <v>1.5807410250559154E-2</v>
      </c>
      <c r="AO51" s="69">
        <v>2</v>
      </c>
      <c r="AP51" s="101">
        <v>185755.13</v>
      </c>
      <c r="AQ51" s="101">
        <v>185755.13</v>
      </c>
      <c r="AR51" s="172">
        <f t="shared" si="4"/>
        <v>1.5807410250559154E-2</v>
      </c>
    </row>
    <row r="52" spans="1:44" x14ac:dyDescent="0.3">
      <c r="A52" s="147" t="s">
        <v>56</v>
      </c>
      <c r="B52" s="155">
        <v>293696443.06608003</v>
      </c>
      <c r="C52" s="236">
        <v>1570</v>
      </c>
      <c r="D52" s="67">
        <v>280367381.01999998</v>
      </c>
      <c r="E52" s="101">
        <v>210275532.40000001</v>
      </c>
      <c r="F52" s="185">
        <f t="shared" si="0"/>
        <v>0.95461619518803265</v>
      </c>
      <c r="G52" s="226">
        <v>1547</v>
      </c>
      <c r="H52" s="101">
        <v>247325734.25</v>
      </c>
      <c r="I52" s="101">
        <v>185494297.33000001</v>
      </c>
      <c r="J52" s="185">
        <f t="shared" si="1"/>
        <v>0.84211348175692113</v>
      </c>
      <c r="K52" s="102">
        <v>42</v>
      </c>
      <c r="L52" s="101">
        <v>11731677.92</v>
      </c>
      <c r="M52" s="103">
        <v>8798758.3800000008</v>
      </c>
      <c r="N52" s="102">
        <v>635</v>
      </c>
      <c r="O52" s="101">
        <v>105501658.11</v>
      </c>
      <c r="P52" s="101">
        <v>79126243.370000005</v>
      </c>
      <c r="Q52" s="185">
        <f t="shared" si="7"/>
        <v>0.35922007433458336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634</v>
      </c>
      <c r="Y52" s="67">
        <v>105021798.36</v>
      </c>
      <c r="Z52" s="67">
        <v>78766348.560000002</v>
      </c>
      <c r="AA52" s="172">
        <v>0.25843410448606458</v>
      </c>
      <c r="AB52" s="102">
        <v>22</v>
      </c>
      <c r="AC52" s="70">
        <v>38</v>
      </c>
      <c r="AD52" s="67">
        <v>44674196.920000002</v>
      </c>
      <c r="AE52" s="121">
        <v>33505647.559999999</v>
      </c>
      <c r="AF52" s="172">
        <f t="shared" si="2"/>
        <v>0.15211010543273268</v>
      </c>
      <c r="AG52" s="70">
        <v>0</v>
      </c>
      <c r="AH52" s="68">
        <v>0</v>
      </c>
      <c r="AI52" s="102">
        <v>558</v>
      </c>
      <c r="AJ52" s="101">
        <v>87613235.180000007</v>
      </c>
      <c r="AK52" s="101">
        <v>65709926.130000003</v>
      </c>
      <c r="AL52" s="67">
        <v>64691665.899999999</v>
      </c>
      <c r="AM52" s="67">
        <v>48518749.359999999</v>
      </c>
      <c r="AN52" s="172">
        <f t="shared" si="3"/>
        <v>0.29831221061225971</v>
      </c>
      <c r="AO52" s="69">
        <v>557</v>
      </c>
      <c r="AP52" s="101">
        <v>61870560.060000002</v>
      </c>
      <c r="AQ52" s="101">
        <v>46402919.789999999</v>
      </c>
      <c r="AR52" s="172">
        <f t="shared" si="4"/>
        <v>0.21066159131549128</v>
      </c>
    </row>
    <row r="53" spans="1:44" ht="27.5" thickBot="1" x14ac:dyDescent="0.35">
      <c r="A53" s="149" t="s">
        <v>57</v>
      </c>
      <c r="B53" s="157">
        <v>231406003.54185334</v>
      </c>
      <c r="C53" s="87">
        <v>392</v>
      </c>
      <c r="D53" s="83">
        <v>466795719.95999998</v>
      </c>
      <c r="E53" s="106">
        <v>350096789.08999997</v>
      </c>
      <c r="F53" s="185">
        <f t="shared" si="0"/>
        <v>2.0172152529118494</v>
      </c>
      <c r="G53" s="107">
        <v>235</v>
      </c>
      <c r="H53" s="106">
        <v>242813490.94999999</v>
      </c>
      <c r="I53" s="106">
        <v>182110117.66999999</v>
      </c>
      <c r="J53" s="185">
        <f t="shared" si="1"/>
        <v>1.0492964194253647</v>
      </c>
      <c r="K53" s="107">
        <v>154</v>
      </c>
      <c r="L53" s="106">
        <v>215119683.99000001</v>
      </c>
      <c r="M53" s="108">
        <v>161339762.66</v>
      </c>
      <c r="N53" s="107">
        <v>227</v>
      </c>
      <c r="O53" s="106">
        <v>209604980.13</v>
      </c>
      <c r="P53" s="106">
        <v>157203734.63</v>
      </c>
      <c r="Q53" s="185">
        <f t="shared" si="7"/>
        <v>0.90578885993374714</v>
      </c>
      <c r="R53" s="107">
        <v>3</v>
      </c>
      <c r="S53" s="106">
        <v>3806715.14</v>
      </c>
      <c r="T53" s="108">
        <v>2855036.35</v>
      </c>
      <c r="U53" s="107">
        <v>25</v>
      </c>
      <c r="V53" s="106">
        <v>4432266.01</v>
      </c>
      <c r="W53" s="108">
        <v>3324199.52</v>
      </c>
      <c r="X53" s="85">
        <v>224</v>
      </c>
      <c r="Y53" s="83">
        <v>201365998.97999999</v>
      </c>
      <c r="Z53" s="83">
        <v>151024498.75999999</v>
      </c>
      <c r="AA53" s="172">
        <v>0.85813179503611414</v>
      </c>
      <c r="AB53" s="107">
        <v>72</v>
      </c>
      <c r="AC53" s="86">
        <v>114</v>
      </c>
      <c r="AD53" s="83">
        <v>73628960.890000001</v>
      </c>
      <c r="AE53" s="121">
        <v>55221720.359999999</v>
      </c>
      <c r="AF53" s="172">
        <f t="shared" si="2"/>
        <v>0.31818085859074557</v>
      </c>
      <c r="AG53" s="86">
        <v>3</v>
      </c>
      <c r="AH53" s="88">
        <v>1614172.13</v>
      </c>
      <c r="AI53" s="107">
        <v>206</v>
      </c>
      <c r="AJ53" s="106">
        <v>167743032.03</v>
      </c>
      <c r="AK53" s="106">
        <v>125807273.44</v>
      </c>
      <c r="AL53" s="83">
        <v>19736958.800000001</v>
      </c>
      <c r="AM53" s="83">
        <v>14802719.039999999</v>
      </c>
      <c r="AN53" s="172">
        <f t="shared" si="3"/>
        <v>0.72488625818932606</v>
      </c>
      <c r="AO53" s="85">
        <v>198</v>
      </c>
      <c r="AP53" s="106">
        <v>158384875.13999999</v>
      </c>
      <c r="AQ53" s="106">
        <v>118788655.75</v>
      </c>
      <c r="AR53" s="172">
        <f t="shared" si="4"/>
        <v>0.68444583422985239</v>
      </c>
    </row>
    <row r="54" spans="1:44" s="72" customFormat="1" ht="27.5" thickBot="1" x14ac:dyDescent="0.35">
      <c r="A54" s="145" t="s">
        <v>180</v>
      </c>
      <c r="B54" s="119">
        <f>SUM(B55:B57)</f>
        <v>1218211.2579999999</v>
      </c>
      <c r="C54" s="126">
        <v>10</v>
      </c>
      <c r="D54" s="215">
        <v>3660935.08</v>
      </c>
      <c r="E54" s="215">
        <v>2745701.3</v>
      </c>
      <c r="F54" s="213">
        <f t="shared" si="0"/>
        <v>3.0051725888745646</v>
      </c>
      <c r="G54" s="214">
        <v>1</v>
      </c>
      <c r="H54" s="215">
        <v>1129660.8400000001</v>
      </c>
      <c r="I54" s="215">
        <v>847245.63</v>
      </c>
      <c r="J54" s="213">
        <f t="shared" si="1"/>
        <v>0.92731111503157704</v>
      </c>
      <c r="K54" s="214">
        <v>9</v>
      </c>
      <c r="L54" s="215">
        <v>2531274.2400000002</v>
      </c>
      <c r="M54" s="215">
        <v>1898455.67</v>
      </c>
      <c r="N54" s="214">
        <v>1</v>
      </c>
      <c r="O54" s="215">
        <v>1127820.8400000001</v>
      </c>
      <c r="P54" s="215">
        <v>845865.63</v>
      </c>
      <c r="Q54" s="213">
        <f t="shared" si="7"/>
        <v>0.92580070377251444</v>
      </c>
      <c r="R54" s="214">
        <v>0</v>
      </c>
      <c r="S54" s="215">
        <v>0</v>
      </c>
      <c r="T54" s="215">
        <v>0</v>
      </c>
      <c r="U54" s="214">
        <v>0</v>
      </c>
      <c r="V54" s="215">
        <v>0</v>
      </c>
      <c r="W54" s="215">
        <v>0</v>
      </c>
      <c r="X54" s="126">
        <v>1</v>
      </c>
      <c r="Y54" s="127">
        <v>1127820.8400000001</v>
      </c>
      <c r="Z54" s="127">
        <v>845865.63</v>
      </c>
      <c r="AA54" s="173">
        <v>0.9282771661729331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2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3"/>
        <v>0</v>
      </c>
      <c r="AO54" s="126">
        <v>0</v>
      </c>
      <c r="AP54" s="127">
        <v>0</v>
      </c>
      <c r="AQ54" s="127">
        <v>0</v>
      </c>
      <c r="AR54" s="173">
        <f t="shared" si="4"/>
        <v>0</v>
      </c>
    </row>
    <row r="55" spans="1:44" x14ac:dyDescent="0.3">
      <c r="A55" s="146" t="s">
        <v>59</v>
      </c>
      <c r="B55" s="154">
        <v>1218211.2579999999</v>
      </c>
      <c r="C55" s="120">
        <v>4</v>
      </c>
      <c r="D55" s="121">
        <v>3030195.58</v>
      </c>
      <c r="E55" s="121">
        <v>2272646.6800000002</v>
      </c>
      <c r="F55" s="172">
        <f t="shared" si="0"/>
        <v>2.4874138702139628</v>
      </c>
      <c r="G55" s="136">
        <v>1</v>
      </c>
      <c r="H55" s="135">
        <v>1129660.8400000001</v>
      </c>
      <c r="I55" s="135">
        <v>847245.63</v>
      </c>
      <c r="J55" s="172">
        <f t="shared" si="1"/>
        <v>0.92731111503157704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7"/>
        <v>0.92580070377251444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v>0.9282771661729331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2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3"/>
        <v>0</v>
      </c>
      <c r="AO55" s="123">
        <v>0</v>
      </c>
      <c r="AP55" s="121">
        <v>0</v>
      </c>
      <c r="AQ55" s="121">
        <v>0</v>
      </c>
      <c r="AR55" s="172">
        <f t="shared" si="4"/>
        <v>0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 t="s">
        <v>230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 t="s">
        <v>230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191593468.8747867</v>
      </c>
      <c r="C58" s="126">
        <v>220</v>
      </c>
      <c r="D58" s="127">
        <v>198566739.71000001</v>
      </c>
      <c r="E58" s="127">
        <v>148925054.11000001</v>
      </c>
      <c r="F58" s="173">
        <f t="shared" si="0"/>
        <v>1.0363961823759795</v>
      </c>
      <c r="G58" s="214">
        <v>220</v>
      </c>
      <c r="H58" s="215">
        <v>198566739.71000001</v>
      </c>
      <c r="I58" s="215">
        <v>148925054.11000001</v>
      </c>
      <c r="J58" s="173">
        <f t="shared" si="1"/>
        <v>1.0363961823759795</v>
      </c>
      <c r="K58" s="214">
        <v>3</v>
      </c>
      <c r="L58" s="215">
        <v>945151.1</v>
      </c>
      <c r="M58" s="215">
        <v>708863.32</v>
      </c>
      <c r="N58" s="214">
        <v>204</v>
      </c>
      <c r="O58" s="215">
        <v>187843840.56</v>
      </c>
      <c r="P58" s="215">
        <v>140882879.78</v>
      </c>
      <c r="Q58" s="213">
        <f t="shared" si="7"/>
        <v>0.98042924773580242</v>
      </c>
      <c r="R58" s="214">
        <v>0</v>
      </c>
      <c r="S58" s="215">
        <v>0</v>
      </c>
      <c r="T58" s="215">
        <v>0</v>
      </c>
      <c r="U58" s="214">
        <v>12</v>
      </c>
      <c r="V58" s="215">
        <v>986223.47</v>
      </c>
      <c r="W58" s="215">
        <v>739667.6</v>
      </c>
      <c r="X58" s="214">
        <v>204</v>
      </c>
      <c r="Y58" s="215">
        <v>186857617.09</v>
      </c>
      <c r="Z58" s="127">
        <v>140143212.18000001</v>
      </c>
      <c r="AA58" s="173">
        <v>0.95296522219830238</v>
      </c>
      <c r="AB58" s="126">
        <v>183</v>
      </c>
      <c r="AC58" s="126">
        <v>262</v>
      </c>
      <c r="AD58" s="127">
        <v>166554397.44999999</v>
      </c>
      <c r="AE58" s="127">
        <v>124915797.15000001</v>
      </c>
      <c r="AF58" s="173">
        <f t="shared" si="2"/>
        <v>0.86931145632552509</v>
      </c>
      <c r="AG58" s="126">
        <v>0</v>
      </c>
      <c r="AH58" s="126">
        <v>0</v>
      </c>
      <c r="AI58" s="126">
        <v>178</v>
      </c>
      <c r="AJ58" s="127">
        <v>165729104.96000001</v>
      </c>
      <c r="AK58" s="127">
        <v>124296827.69</v>
      </c>
      <c r="AL58" s="126">
        <v>0</v>
      </c>
      <c r="AM58" s="126">
        <v>0</v>
      </c>
      <c r="AN58" s="173">
        <f t="shared" si="3"/>
        <v>0.86500393741662462</v>
      </c>
      <c r="AO58" s="126">
        <v>178</v>
      </c>
      <c r="AP58" s="127">
        <v>165729104.96000001</v>
      </c>
      <c r="AQ58" s="127">
        <v>124296827.69</v>
      </c>
      <c r="AR58" s="173">
        <f t="shared" si="4"/>
        <v>0.86500393741662462</v>
      </c>
    </row>
    <row r="59" spans="1:44" ht="14" thickBot="1" x14ac:dyDescent="0.35">
      <c r="A59" s="153" t="s">
        <v>62</v>
      </c>
      <c r="B59" s="158">
        <v>191593468.8747867</v>
      </c>
      <c r="C59" s="140">
        <v>220</v>
      </c>
      <c r="D59" s="141">
        <v>198566739.71000001</v>
      </c>
      <c r="E59" s="186">
        <v>148925054.11000001</v>
      </c>
      <c r="F59" s="185">
        <f t="shared" si="0"/>
        <v>1.0363961823759795</v>
      </c>
      <c r="G59" s="222">
        <v>220</v>
      </c>
      <c r="H59" s="186">
        <v>198566739.71000001</v>
      </c>
      <c r="I59" s="186">
        <v>148925054.11000001</v>
      </c>
      <c r="J59" s="185">
        <f t="shared" si="1"/>
        <v>1.0363961823759795</v>
      </c>
      <c r="K59" s="222">
        <v>3</v>
      </c>
      <c r="L59" s="186">
        <v>945151.1</v>
      </c>
      <c r="M59" s="223">
        <v>708863.32</v>
      </c>
      <c r="N59" s="222">
        <v>204</v>
      </c>
      <c r="O59" s="186">
        <v>187843840.56</v>
      </c>
      <c r="P59" s="186">
        <v>140882879.78</v>
      </c>
      <c r="Q59" s="185">
        <f t="shared" si="7"/>
        <v>0.98042924773580242</v>
      </c>
      <c r="R59" s="222">
        <v>0</v>
      </c>
      <c r="S59" s="186">
        <v>0</v>
      </c>
      <c r="T59" s="223">
        <v>0</v>
      </c>
      <c r="U59" s="222">
        <v>12</v>
      </c>
      <c r="V59" s="186">
        <v>986223.47</v>
      </c>
      <c r="W59" s="223">
        <v>739667.6</v>
      </c>
      <c r="X59" s="142">
        <v>204</v>
      </c>
      <c r="Y59" s="141">
        <v>186857617.09</v>
      </c>
      <c r="Z59" s="141">
        <v>140143212.18000001</v>
      </c>
      <c r="AA59" s="172">
        <v>0.95296522219830238</v>
      </c>
      <c r="AB59" s="142">
        <v>183</v>
      </c>
      <c r="AC59" s="144">
        <v>262</v>
      </c>
      <c r="AD59" s="141">
        <v>166554397.44999999</v>
      </c>
      <c r="AE59" s="141">
        <v>124915797.15000001</v>
      </c>
      <c r="AF59" s="172">
        <f t="shared" si="2"/>
        <v>0.86931145632552509</v>
      </c>
      <c r="AG59" s="144">
        <v>0</v>
      </c>
      <c r="AH59" s="143">
        <v>0</v>
      </c>
      <c r="AI59" s="142">
        <v>178</v>
      </c>
      <c r="AJ59" s="186">
        <v>165729104.96000001</v>
      </c>
      <c r="AK59" s="186">
        <v>124296827.69</v>
      </c>
      <c r="AL59" s="141">
        <v>0</v>
      </c>
      <c r="AM59" s="141">
        <v>0</v>
      </c>
      <c r="AN59" s="172">
        <f t="shared" si="3"/>
        <v>0.86500393741662462</v>
      </c>
      <c r="AO59" s="142">
        <v>178</v>
      </c>
      <c r="AP59" s="141">
        <v>165729104.96000001</v>
      </c>
      <c r="AQ59" s="141">
        <v>124296827.69</v>
      </c>
      <c r="AR59" s="172">
        <f t="shared" si="4"/>
        <v>0.86500393741662462</v>
      </c>
    </row>
    <row r="60" spans="1:44" ht="18" thickBot="1" x14ac:dyDescent="0.35">
      <c r="A60" s="234" t="s">
        <v>63</v>
      </c>
      <c r="B60" s="235">
        <f>SUM(B6+B28+B40+B45+B49+B54+B58)</f>
        <v>3240429254.4953966</v>
      </c>
      <c r="C60" s="228">
        <f>C58+C54+C49+C45+C40+C28+C6</f>
        <v>16909</v>
      </c>
      <c r="D60" s="229">
        <f t="shared" ref="D60:AQ60" si="12">D58+D54+D49+D45+D40+D28+D6</f>
        <v>5108011368.3600006</v>
      </c>
      <c r="E60" s="229">
        <f t="shared" si="12"/>
        <v>3842941558.0465002</v>
      </c>
      <c r="F60" s="230">
        <f>D60/B60</f>
        <v>1.5763378760001432</v>
      </c>
      <c r="G60" s="231">
        <f t="shared" si="12"/>
        <v>14795</v>
      </c>
      <c r="H60" s="232">
        <f t="shared" si="12"/>
        <v>3500400412.4699998</v>
      </c>
      <c r="I60" s="232">
        <f t="shared" si="12"/>
        <v>2636314193.2339997</v>
      </c>
      <c r="J60" s="230">
        <f t="shared" si="1"/>
        <v>1.0802273827191102</v>
      </c>
      <c r="K60" s="231">
        <f t="shared" si="12"/>
        <v>2850</v>
      </c>
      <c r="L60" s="232">
        <f t="shared" si="12"/>
        <v>1362232025.6500001</v>
      </c>
      <c r="M60" s="232">
        <f t="shared" si="12"/>
        <v>1035310315.842</v>
      </c>
      <c r="N60" s="231">
        <f t="shared" si="12"/>
        <v>12326</v>
      </c>
      <c r="O60" s="232">
        <f t="shared" si="12"/>
        <v>3133128185.5299997</v>
      </c>
      <c r="P60" s="232">
        <f t="shared" si="12"/>
        <v>2344646346.9200001</v>
      </c>
      <c r="Q60" s="233">
        <f>O60/B60</f>
        <v>0.9668867731592844</v>
      </c>
      <c r="R60" s="231">
        <f t="shared" si="12"/>
        <v>447</v>
      </c>
      <c r="S60" s="232">
        <f t="shared" si="12"/>
        <v>298822682.02999997</v>
      </c>
      <c r="T60" s="232">
        <f t="shared" si="12"/>
        <v>227139460.35000002</v>
      </c>
      <c r="U60" s="231">
        <f t="shared" si="12"/>
        <v>719</v>
      </c>
      <c r="V60" s="232">
        <f t="shared" si="12"/>
        <v>24311521.389999997</v>
      </c>
      <c r="W60" s="232">
        <f t="shared" si="12"/>
        <v>19000289.719999999</v>
      </c>
      <c r="X60" s="231">
        <f t="shared" si="12"/>
        <v>11879</v>
      </c>
      <c r="Y60" s="232">
        <f t="shared" si="12"/>
        <v>2809993982.1099997</v>
      </c>
      <c r="Z60" s="229">
        <f t="shared" si="12"/>
        <v>2098506596.8500001</v>
      </c>
      <c r="AA60" s="230">
        <f>Y60/B60</f>
        <v>0.86716720576810591</v>
      </c>
      <c r="AB60" s="228">
        <f t="shared" si="12"/>
        <v>8722</v>
      </c>
      <c r="AC60" s="228">
        <f t="shared" si="12"/>
        <v>9505</v>
      </c>
      <c r="AD60" s="229">
        <f t="shared" si="12"/>
        <v>1783613085.3499999</v>
      </c>
      <c r="AE60" s="229">
        <f t="shared" si="12"/>
        <v>1326296394.9454999</v>
      </c>
      <c r="AF60" s="230">
        <f>AD60/B60</f>
        <v>0.55042494227442906</v>
      </c>
      <c r="AG60" s="228">
        <f t="shared" si="12"/>
        <v>113</v>
      </c>
      <c r="AH60" s="228">
        <f t="shared" si="12"/>
        <v>21984433.450000003</v>
      </c>
      <c r="AI60" s="228">
        <f t="shared" si="12"/>
        <v>11271</v>
      </c>
      <c r="AJ60" s="229">
        <f t="shared" si="12"/>
        <v>2348321090.3800001</v>
      </c>
      <c r="AK60" s="229">
        <f t="shared" si="12"/>
        <v>1750642394.1600001</v>
      </c>
      <c r="AL60" s="229">
        <f t="shared" si="12"/>
        <v>955373497.95999992</v>
      </c>
      <c r="AM60" s="229">
        <f t="shared" si="12"/>
        <v>735351264.99000001</v>
      </c>
      <c r="AN60" s="230">
        <f>AJ60/B60</f>
        <v>0.72469444815751216</v>
      </c>
      <c r="AO60" s="228">
        <f t="shared" si="12"/>
        <v>10620</v>
      </c>
      <c r="AP60" s="229">
        <f t="shared" si="12"/>
        <v>2014380965.6700001</v>
      </c>
      <c r="AQ60" s="229">
        <f t="shared" si="12"/>
        <v>1493747701.26</v>
      </c>
      <c r="AR60" s="230">
        <f>AP60/B60</f>
        <v>0.62164016167780267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7"/>
      <c r="AK61" s="187"/>
      <c r="AL61" s="187"/>
      <c r="AM61" s="187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3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3"/>
      <c r="AP64" s="192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  <c r="AJ73" s="74"/>
      <c r="AK73" s="74"/>
      <c r="AL73" s="74"/>
      <c r="AM73" s="74"/>
    </row>
    <row r="74" spans="1:44" x14ac:dyDescent="0.3">
      <c r="B74" s="73"/>
      <c r="O74" s="57"/>
      <c r="P74" s="57"/>
      <c r="X74" s="74"/>
      <c r="Y74" s="75"/>
      <c r="Z74" s="75"/>
    </row>
    <row r="75" spans="1:44" x14ac:dyDescent="0.3">
      <c r="B75" s="73"/>
      <c r="X75" s="74"/>
      <c r="Y75" s="75"/>
      <c r="Z75" s="75"/>
      <c r="AD75" s="74"/>
      <c r="AE75" s="74"/>
    </row>
    <row r="76" spans="1:44" x14ac:dyDescent="0.3">
      <c r="B76" s="73"/>
      <c r="S76" s="74"/>
      <c r="T76" s="74"/>
      <c r="V76" s="74"/>
      <c r="W76" s="74"/>
      <c r="X76" s="74"/>
      <c r="Y76" s="75"/>
      <c r="Z76" s="75"/>
      <c r="AA76" s="75"/>
    </row>
    <row r="77" spans="1:44" x14ac:dyDescent="0.3">
      <c r="B77" s="73"/>
      <c r="X77" s="74"/>
      <c r="Y77" s="75"/>
      <c r="Z77" s="75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25" zoomScale="90" zoomScaleNormal="90" workbookViewId="0">
      <selection activeCell="K16" sqref="K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2" t="s">
        <v>64</v>
      </c>
      <c r="B1" s="262" t="s">
        <v>65</v>
      </c>
      <c r="C1" s="262"/>
      <c r="D1" s="262" t="s">
        <v>196</v>
      </c>
      <c r="E1" s="262" t="s">
        <v>66</v>
      </c>
      <c r="F1" s="271" t="s">
        <v>67</v>
      </c>
      <c r="G1" s="272"/>
      <c r="H1" s="273"/>
      <c r="I1" s="274" t="s">
        <v>197</v>
      </c>
      <c r="J1" s="275"/>
      <c r="K1" s="276"/>
      <c r="L1" s="264" t="s">
        <v>198</v>
      </c>
      <c r="M1" s="265"/>
      <c r="N1" s="266"/>
      <c r="O1" s="267" t="s">
        <v>68</v>
      </c>
    </row>
    <row r="2" spans="1:15" ht="30.75" customHeight="1" thickBot="1" x14ac:dyDescent="0.3">
      <c r="A2" s="263"/>
      <c r="B2" s="269"/>
      <c r="C2" s="263"/>
      <c r="D2" s="270"/>
      <c r="E2" s="263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8"/>
    </row>
    <row r="3" spans="1:15" x14ac:dyDescent="0.25">
      <c r="A3" s="14" t="s">
        <v>72</v>
      </c>
      <c r="B3" s="15" t="s">
        <v>73</v>
      </c>
      <c r="C3" s="1" t="s">
        <v>74</v>
      </c>
      <c r="D3" s="199">
        <v>1974320</v>
      </c>
      <c r="E3" s="199">
        <v>1480740</v>
      </c>
      <c r="F3" s="199">
        <f>'Dane - 31 grudnia 2022 r'!Z7</f>
        <v>6135578</v>
      </c>
      <c r="G3" s="199">
        <f>F3/'Dane - 31 grudnia 2022 r'!$B$3</f>
        <v>1309482.0189947709</v>
      </c>
      <c r="H3" s="200">
        <f>G3/E3</f>
        <v>0.88434297648119919</v>
      </c>
      <c r="I3" s="199">
        <f>'Dane - 31 grudnia 2022 r'!AK7</f>
        <v>6146181.6299999999</v>
      </c>
      <c r="J3" s="199">
        <f>I3/'Dane - 31 grudnia 2022 r'!$B$3</f>
        <v>1311745.0923060505</v>
      </c>
      <c r="K3" s="200">
        <f>J3/E3</f>
        <v>0.88587131590019208</v>
      </c>
      <c r="L3" s="199">
        <f>'Dane - 31 grudnia 2022 r'!AQ7</f>
        <v>527923</v>
      </c>
      <c r="M3" s="199">
        <f>L3/'Dane - 31 grudnia 2022 r'!$B$3</f>
        <v>112671.64656920286</v>
      </c>
      <c r="N3" s="200">
        <f>M3/E3</f>
        <v>7.6091445202535801E-2</v>
      </c>
      <c r="O3" s="201">
        <f>'Dane - 31 grudnia 2022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2">
        <v>3554000</v>
      </c>
      <c r="E4" s="202">
        <v>2665500</v>
      </c>
      <c r="F4" s="202">
        <f>'Dane - 31 grudnia 2022 r'!Z8</f>
        <v>11843063.560000001</v>
      </c>
      <c r="G4" s="202">
        <f>F4/'Dane - 31 grudnia 2022 r'!$B$3</f>
        <v>2527598.6682317788</v>
      </c>
      <c r="H4" s="203">
        <f t="shared" ref="H4:H56" si="0">G4/E4</f>
        <v>0.94826436624715016</v>
      </c>
      <c r="I4" s="202">
        <f>'Dane - 31 grudnia 2022 r'!AK8</f>
        <v>12064724.140000001</v>
      </c>
      <c r="J4" s="202">
        <f>I4/'Dane - 31 grudnia 2022 r'!$B$3</f>
        <v>2574906.4432824673</v>
      </c>
      <c r="K4" s="203">
        <f>J4/E4</f>
        <v>0.96601254672011527</v>
      </c>
      <c r="L4" s="202">
        <f>'Dane - 31 grudnia 2022 r'!AQ8</f>
        <v>11345967.880000001</v>
      </c>
      <c r="M4" s="202">
        <f>L4/'Dane - 31 grudnia 2022 r'!$B$3</f>
        <v>2421506.3237648061</v>
      </c>
      <c r="N4" s="203">
        <f t="shared" ref="N4:N56" si="1">M4/E4</f>
        <v>0.90846232367841162</v>
      </c>
      <c r="O4" s="204">
        <f>'Dane - 31 grudnia 2022 r'!X8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02">
        <v>2350000</v>
      </c>
      <c r="E5" s="202">
        <v>1762500</v>
      </c>
      <c r="F5" s="202">
        <f>'Dane - 31 grudnia 2022 r'!Z9</f>
        <v>3145888.14</v>
      </c>
      <c r="G5" s="202">
        <f>F5/'Dane - 31 grudnia 2022 r'!$B$3</f>
        <v>671409.2711556931</v>
      </c>
      <c r="H5" s="203">
        <f t="shared" si="0"/>
        <v>0.38094143044294643</v>
      </c>
      <c r="I5" s="202">
        <f>'Dane - 31 grudnia 2022 r'!AK9</f>
        <v>2143315.63</v>
      </c>
      <c r="J5" s="202">
        <f>I5/'Dane - 31 grudnia 2022 r'!$B$3</f>
        <v>457435.84035855293</v>
      </c>
      <c r="K5" s="203">
        <f>J5/E5</f>
        <v>0.25953806545166125</v>
      </c>
      <c r="L5" s="202">
        <f>'Dane - 31 grudnia 2022 r'!AQ9</f>
        <v>140547.53</v>
      </c>
      <c r="M5" s="202">
        <f>L5/'Dane - 31 grudnia 2022 r'!$B$3</f>
        <v>29996.271475829686</v>
      </c>
      <c r="N5" s="203">
        <f t="shared" si="1"/>
        <v>1.7019161121038118E-2</v>
      </c>
      <c r="O5" s="204">
        <f>'Dane - 31 grudnia 2022 r'!X9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129190684.24000001</v>
      </c>
      <c r="G6" s="40">
        <f t="shared" si="2"/>
        <v>27572443.547113433</v>
      </c>
      <c r="H6" s="41">
        <f t="shared" si="0"/>
        <v>0.96023721876679247</v>
      </c>
      <c r="I6" s="40">
        <f t="shared" si="2"/>
        <v>120127265.77999999</v>
      </c>
      <c r="J6" s="40">
        <f t="shared" si="2"/>
        <v>25638088.951019097</v>
      </c>
      <c r="K6" s="41">
        <f>J6/E6</f>
        <v>0.8928714347263409</v>
      </c>
      <c r="L6" s="40">
        <f t="shared" si="2"/>
        <v>105241070.61</v>
      </c>
      <c r="M6" s="40">
        <f t="shared" si="2"/>
        <v>22461011.761818375</v>
      </c>
      <c r="N6" s="41">
        <f t="shared" si="1"/>
        <v>0.78222662521743158</v>
      </c>
      <c r="O6" s="42">
        <f>SUM(O7:O9)</f>
        <v>56</v>
      </c>
    </row>
    <row r="7" spans="1:15" x14ac:dyDescent="0.25">
      <c r="A7" s="17" t="s">
        <v>72</v>
      </c>
      <c r="B7" s="18" t="s">
        <v>81</v>
      </c>
      <c r="C7" s="2" t="s">
        <v>82</v>
      </c>
      <c r="D7" s="202">
        <v>18450000</v>
      </c>
      <c r="E7" s="202">
        <v>13837500</v>
      </c>
      <c r="F7" s="202">
        <f>'Dane - 31 grudnia 2022 r'!Z11</f>
        <v>62279533.090000004</v>
      </c>
      <c r="G7" s="202">
        <f>F7/'Dane - 31 grudnia 2022 r'!$B$3</f>
        <v>13291971.63376374</v>
      </c>
      <c r="H7" s="203">
        <f t="shared" si="0"/>
        <v>0.96057608916088455</v>
      </c>
      <c r="I7" s="202">
        <f>'Dane - 31 grudnia 2022 r'!AK11</f>
        <v>63866630.43</v>
      </c>
      <c r="J7" s="202">
        <f>I7/'Dane - 31 grudnia 2022 r'!$B$3</f>
        <v>13630696.922420232</v>
      </c>
      <c r="K7" s="203">
        <f>J7/E7</f>
        <v>0.98505488147571685</v>
      </c>
      <c r="L7" s="202">
        <f>'Dane - 31 grudnia 2022 r'!AQ11</f>
        <v>61790621.850000001</v>
      </c>
      <c r="M7" s="202">
        <f>L7/'Dane - 31 grudnia 2022 r'!$B$3</f>
        <v>13187626.048447337</v>
      </c>
      <c r="N7" s="203">
        <f t="shared" si="1"/>
        <v>0.95303530612085541</v>
      </c>
      <c r="O7" s="204">
        <f>'Dane - 31 grudnia 2022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2">
        <v>19515600</v>
      </c>
      <c r="E8" s="202">
        <v>14636700</v>
      </c>
      <c r="F8" s="202">
        <f>'Dane - 31 grudnia 2022 r'!Z12</f>
        <v>65915528.649999999</v>
      </c>
      <c r="G8" s="202">
        <f>F8/'Dane - 31 grudnia 2022 r'!$B$3</f>
        <v>14067981.784227936</v>
      </c>
      <c r="H8" s="203">
        <f t="shared" si="0"/>
        <v>0.96114436889653654</v>
      </c>
      <c r="I8" s="202">
        <f>'Dane - 31 grudnia 2022 r'!AK12</f>
        <v>55265012.890000001</v>
      </c>
      <c r="J8" s="202">
        <f>I8/'Dane - 31 grudnia 2022 r'!$B$3</f>
        <v>11794901.908014085</v>
      </c>
      <c r="K8" s="203">
        <f t="shared" ref="K8:K56" si="3">J8/E8</f>
        <v>0.80584434387628945</v>
      </c>
      <c r="L8" s="202">
        <f>'Dane - 31 grudnia 2022 r'!AQ12</f>
        <v>42454826.299999997</v>
      </c>
      <c r="M8" s="202">
        <f>L8/'Dane - 31 grudnia 2022 r'!$B$3</f>
        <v>9060895.5927862544</v>
      </c>
      <c r="N8" s="203">
        <f t="shared" si="1"/>
        <v>0.61905317406152027</v>
      </c>
      <c r="O8" s="204">
        <f>'Dane - 31 grudnia 2022 r'!X12</f>
        <v>23</v>
      </c>
    </row>
    <row r="9" spans="1:15" x14ac:dyDescent="0.25">
      <c r="A9" s="17" t="s">
        <v>72</v>
      </c>
      <c r="B9" s="18" t="s">
        <v>84</v>
      </c>
      <c r="C9" s="2" t="s">
        <v>85</v>
      </c>
      <c r="D9" s="202">
        <v>320000</v>
      </c>
      <c r="E9" s="202">
        <v>240000</v>
      </c>
      <c r="F9" s="202">
        <f>'Dane - 31 grudnia 2022 r'!Z13</f>
        <v>995622.5</v>
      </c>
      <c r="G9" s="202">
        <f>F9/'Dane - 31 grudnia 2022 r'!$B$3</f>
        <v>212490.1291217586</v>
      </c>
      <c r="H9" s="203">
        <f t="shared" si="0"/>
        <v>0.88537553800732749</v>
      </c>
      <c r="I9" s="202">
        <f>'Dane - 31 grudnia 2022 r'!AK13</f>
        <v>995622.46</v>
      </c>
      <c r="J9" s="202">
        <f>I9/'Dane - 31 grudnia 2022 r'!$B$3</f>
        <v>212490.12058478282</v>
      </c>
      <c r="K9" s="203">
        <f t="shared" si="3"/>
        <v>0.88537550243659513</v>
      </c>
      <c r="L9" s="202">
        <f>'Dane - 31 grudnia 2022 r'!AQ13</f>
        <v>995622.46</v>
      </c>
      <c r="M9" s="202">
        <f>L9/'Dane - 31 grudnia 2022 r'!$B$3</f>
        <v>212490.12058478282</v>
      </c>
      <c r="N9" s="203">
        <f t="shared" si="1"/>
        <v>0.88537550243659513</v>
      </c>
      <c r="O9" s="204">
        <f>'Dane - 31 grudnia 2022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2">
        <v>5620000</v>
      </c>
      <c r="E10" s="202">
        <v>4215000</v>
      </c>
      <c r="F10" s="202">
        <f>'Dane - 31 grudnia 2022 r'!Z14</f>
        <v>18686766.059999999</v>
      </c>
      <c r="G10" s="202">
        <f>F10/'Dane - 31 grudnia 2022 r'!$B$3</f>
        <v>3988211.7298047161</v>
      </c>
      <c r="H10" s="203">
        <f t="shared" si="0"/>
        <v>0.94619495369032414</v>
      </c>
      <c r="I10" s="202">
        <f>'Dane - 31 grudnia 2022 r'!AK14</f>
        <v>16490285.15</v>
      </c>
      <c r="J10" s="202">
        <f>I10/'Dane - 31 grudnia 2022 r'!$B$3</f>
        <v>3519429.121758617</v>
      </c>
      <c r="K10" s="203">
        <f t="shared" si="3"/>
        <v>0.83497725308626736</v>
      </c>
      <c r="L10" s="202">
        <f>'Dane - 31 grudnia 2022 r'!AQ14</f>
        <v>13752793.83</v>
      </c>
      <c r="M10" s="202">
        <f>L10/'Dane - 31 grudnia 2022 r'!$B$3</f>
        <v>2935181.6945896917</v>
      </c>
      <c r="N10" s="203">
        <f t="shared" si="1"/>
        <v>0.69636576384097071</v>
      </c>
      <c r="O10" s="204">
        <f>'Dane - 31 grudnia 2022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2">
        <v>12247576</v>
      </c>
      <c r="E11" s="202">
        <v>6123788</v>
      </c>
      <c r="F11" s="202">
        <f>'Dane - 31 grudnia 2022 r'!Z15</f>
        <v>27490381</v>
      </c>
      <c r="G11" s="202">
        <f>F11/'Dane - 31 grudnia 2022 r'!$B$3</f>
        <v>5867117.9169779103</v>
      </c>
      <c r="H11" s="203">
        <f t="shared" si="0"/>
        <v>0.95808638655974221</v>
      </c>
      <c r="I11" s="202">
        <f>'Dane - 31 grudnia 2022 r'!AK15</f>
        <v>26835697.870000001</v>
      </c>
      <c r="J11" s="202">
        <f>I11/'Dane - 31 grudnia 2022 r'!$B$3</f>
        <v>5727392.5664283428</v>
      </c>
      <c r="K11" s="203">
        <f t="shared" si="3"/>
        <v>0.9352695694933173</v>
      </c>
      <c r="L11" s="202">
        <f>'Dane - 31 grudnia 2022 r'!AQ15</f>
        <v>26835697.870000001</v>
      </c>
      <c r="M11" s="202">
        <f>L11/'Dane - 31 grudnia 2022 r'!$B$3</f>
        <v>5727392.5664283428</v>
      </c>
      <c r="N11" s="203">
        <f t="shared" si="1"/>
        <v>0.9352695694933173</v>
      </c>
      <c r="O11" s="204">
        <f>'Dane - 31 grudnia 2022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2">
        <v>820000</v>
      </c>
      <c r="E12" s="202">
        <v>615000</v>
      </c>
      <c r="F12" s="202">
        <f>'Dane - 31 grudnia 2022 r'!Z16</f>
        <v>2025000</v>
      </c>
      <c r="G12" s="202">
        <f>F12/'Dane - 31 grudnia 2022 r'!$B$3</f>
        <v>432184.39867676876</v>
      </c>
      <c r="H12" s="203">
        <f t="shared" si="0"/>
        <v>0.70273885963702243</v>
      </c>
      <c r="I12" s="202">
        <f>'Dane - 31 grudnia 2022 r'!AK16</f>
        <v>835516.61</v>
      </c>
      <c r="J12" s="202">
        <f>I12/'Dane - 31 grudnia 2022 r'!$B$3</f>
        <v>178319.62650730976</v>
      </c>
      <c r="K12" s="203">
        <f t="shared" si="3"/>
        <v>0.28995061220700774</v>
      </c>
      <c r="L12" s="202">
        <f>'Dane - 31 grudnia 2022 r'!AQ16</f>
        <v>835516.61</v>
      </c>
      <c r="M12" s="202">
        <f>L12/'Dane - 31 grudnia 2022 r'!$B$3</f>
        <v>178319.62650730976</v>
      </c>
      <c r="N12" s="203">
        <f t="shared" si="1"/>
        <v>0.28995061220700774</v>
      </c>
      <c r="O12" s="204">
        <f>'Dane - 31 grudnia 2022 r'!X16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2">
        <v>11538008</v>
      </c>
      <c r="E13" s="202">
        <v>8653506</v>
      </c>
      <c r="F13" s="202">
        <f>'Dane - 31 grudnia 2022 r'!Z17</f>
        <v>30913775.57</v>
      </c>
      <c r="G13" s="202">
        <f>F13/'Dane - 31 grudnia 2022 r'!$B$3</f>
        <v>6597753.8299007574</v>
      </c>
      <c r="H13" s="203">
        <f t="shared" si="0"/>
        <v>0.76243707809305927</v>
      </c>
      <c r="I13" s="202">
        <f>'Dane - 31 grudnia 2022 r'!AK17</f>
        <v>26715717.41</v>
      </c>
      <c r="J13" s="202">
        <f>I13/'Dane - 31 grudnia 2022 r'!$B$3</f>
        <v>5701785.8094120156</v>
      </c>
      <c r="K13" s="203">
        <f t="shared" si="3"/>
        <v>0.65889892598583921</v>
      </c>
      <c r="L13" s="202">
        <f>'Dane - 31 grudnia 2022 r'!AQ17</f>
        <v>21592721.559999999</v>
      </c>
      <c r="M13" s="202">
        <f>L13/'Dane - 31 grudnia 2022 r'!$B$3</f>
        <v>4608413.5225696294</v>
      </c>
      <c r="N13" s="203">
        <f t="shared" si="1"/>
        <v>0.53254871754519262</v>
      </c>
      <c r="O13" s="204">
        <f>'Dane - 31 grudnia 2022 r'!X17</f>
        <v>197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2">
        <v>9927340</v>
      </c>
      <c r="E14" s="202">
        <v>7445505</v>
      </c>
      <c r="F14" s="202">
        <f>'Dane - 31 grudnia 2022 r'!Z18</f>
        <v>21571102.43</v>
      </c>
      <c r="G14" s="202">
        <f>F14/'Dane - 31 grudnia 2022 r'!$B$3</f>
        <v>4603799.4728417452</v>
      </c>
      <c r="H14" s="203">
        <f t="shared" si="0"/>
        <v>0.61833273536741229</v>
      </c>
      <c r="I14" s="202">
        <f>'Dane - 31 grudnia 2022 r'!AK18</f>
        <v>20080265.789999999</v>
      </c>
      <c r="J14" s="202">
        <f>I14/'Dane - 31 grudnia 2022 r'!$B$3</f>
        <v>4285618.5657880688</v>
      </c>
      <c r="K14" s="203">
        <f t="shared" si="3"/>
        <v>0.57559810459976435</v>
      </c>
      <c r="L14" s="202">
        <f>'Dane - 31 grudnia 2022 r'!AQ18</f>
        <v>16623169.48</v>
      </c>
      <c r="M14" s="202">
        <f>L14/'Dane - 31 grudnia 2022 r'!$B$3</f>
        <v>3547789.8794152169</v>
      </c>
      <c r="N14" s="203">
        <f t="shared" si="1"/>
        <v>0.47650090617294821</v>
      </c>
      <c r="O14" s="204">
        <f>'Dane - 31 grudnia 2022 r'!X18</f>
        <v>282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76170738</v>
      </c>
      <c r="E15" s="40">
        <v>47264829</v>
      </c>
      <c r="F15" s="40">
        <f>'Dane - 31 grudnia 2022 r'!Z19</f>
        <v>216853750</v>
      </c>
      <c r="G15" s="40">
        <f>F15/'Dane - 31 grudnia 2022 r'!$B$3</f>
        <v>46281880.268914737</v>
      </c>
      <c r="H15" s="41">
        <f t="shared" si="0"/>
        <v>0.97920337909007849</v>
      </c>
      <c r="I15" s="40">
        <f>'Dane - 31 grudnia 2022 r'!AK19</f>
        <v>199471750</v>
      </c>
      <c r="J15" s="40">
        <f>I15/'Dane - 31 grudnia 2022 r'!$B$3</f>
        <v>42572137.445309997</v>
      </c>
      <c r="K15" s="41">
        <f t="shared" si="3"/>
        <v>0.90071493637076305</v>
      </c>
      <c r="L15" s="40">
        <f>'Dane - 31 grudnia 2022 r'!AQ19</f>
        <v>199471750</v>
      </c>
      <c r="M15" s="40">
        <f>L15/'Dane - 31 grudnia 2022 r'!$B$3</f>
        <v>42572137.445309997</v>
      </c>
      <c r="N15" s="41">
        <f t="shared" si="1"/>
        <v>0.90071493637076305</v>
      </c>
      <c r="O15" s="42">
        <f>'Dane - 31 grudnia 2022 r'!X19</f>
        <v>3852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2">
        <v>39452898</v>
      </c>
      <c r="E16" s="202">
        <v>19726449</v>
      </c>
      <c r="F16" s="202">
        <f>'Dane - 31 grudnia 2022 r'!Z20</f>
        <v>75460750</v>
      </c>
      <c r="G16" s="202">
        <f>F16/'Dane - 31 grudnia 2022 r'!$B$3</f>
        <v>16105164.87034468</v>
      </c>
      <c r="H16" s="203">
        <f t="shared" si="0"/>
        <v>0.8164249364061763</v>
      </c>
      <c r="I16" s="202">
        <f>'Dane - 31 grudnia 2022 r'!AK20</f>
        <v>75460750</v>
      </c>
      <c r="J16" s="202">
        <f>I16/'Dane - 31 grudnia 2022 r'!$B$3</f>
        <v>16105164.87034468</v>
      </c>
      <c r="K16" s="203">
        <f t="shared" si="3"/>
        <v>0.8164249364061763</v>
      </c>
      <c r="L16" s="202">
        <f>'Dane - 31 grudnia 2022 r'!AQ20</f>
        <v>75460750</v>
      </c>
      <c r="M16" s="202">
        <f>L16/'Dane - 31 grudnia 2022 r'!$B$3</f>
        <v>16105164.87034468</v>
      </c>
      <c r="N16" s="203">
        <f t="shared" si="1"/>
        <v>0.8164249364061763</v>
      </c>
      <c r="O16" s="204">
        <f>'Dane - 31 grudnia 2022 r'!X20</f>
        <v>2646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2">
        <v>36717840</v>
      </c>
      <c r="E17" s="202">
        <v>27538380</v>
      </c>
      <c r="F17" s="202">
        <f>'Dane - 31 grudnia 2022 r'!Z21</f>
        <v>141393000</v>
      </c>
      <c r="G17" s="202">
        <f>F17/'Dane - 31 grudnia 2022 r'!$B$3</f>
        <v>30176715.398570053</v>
      </c>
      <c r="H17" s="203">
        <f t="shared" si="0"/>
        <v>1.0958057590377521</v>
      </c>
      <c r="I17" s="202">
        <f>'Dane - 31 grudnia 2022 r'!AK21</f>
        <v>124011000</v>
      </c>
      <c r="J17" s="202">
        <f>I17/'Dane - 31 grudnia 2022 r'!$B$3</f>
        <v>26466972.574965317</v>
      </c>
      <c r="K17" s="203">
        <f t="shared" si="3"/>
        <v>0.96109402858720505</v>
      </c>
      <c r="L17" s="202">
        <f>'Dane - 31 grudnia 2022 r'!AQ21</f>
        <v>124011000</v>
      </c>
      <c r="M17" s="202">
        <f>L17/'Dane - 31 grudnia 2022 r'!$B$3</f>
        <v>26466972.574965317</v>
      </c>
      <c r="N17" s="203">
        <f t="shared" si="1"/>
        <v>0.96109402858720505</v>
      </c>
      <c r="O17" s="204">
        <f>'Dane - 31 grudnia 2022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2">
        <v>23080000</v>
      </c>
      <c r="E18" s="202">
        <v>17310000</v>
      </c>
      <c r="F18" s="202">
        <f>'Dane - 31 grudnia 2022 r'!Z22</f>
        <v>74230927.709999993</v>
      </c>
      <c r="G18" s="202">
        <f>F18/'Dane - 31 grudnia 2022 r'!$B$3</f>
        <v>15842690.792871622</v>
      </c>
      <c r="H18" s="203">
        <f t="shared" si="0"/>
        <v>0.91523343690766157</v>
      </c>
      <c r="I18" s="202">
        <f>'Dane - 31 grudnia 2022 r'!AK22</f>
        <v>68988373.900000006</v>
      </c>
      <c r="J18" s="202">
        <f>I18/'Dane - 31 grudnia 2022 r'!$B$3</f>
        <v>14723801.920819551</v>
      </c>
      <c r="K18" s="203">
        <f t="shared" si="3"/>
        <v>0.85059514273943104</v>
      </c>
      <c r="L18" s="202">
        <f>'Dane - 31 grudnia 2022 r'!AQ22</f>
        <v>58994536.630000003</v>
      </c>
      <c r="M18" s="202">
        <f>L18/'Dane - 31 grudnia 2022 r'!$B$3</f>
        <v>12590873.253654893</v>
      </c>
      <c r="N18" s="203">
        <f t="shared" si="1"/>
        <v>0.72737569345204467</v>
      </c>
      <c r="O18" s="204">
        <f>'Dane - 31 grudnia 2022 r'!X22</f>
        <v>430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2">
        <v>30890000</v>
      </c>
      <c r="E19" s="202">
        <v>23167500</v>
      </c>
      <c r="F19" s="202">
        <f>'Dane - 31 grudnia 2022 r'!Z23</f>
        <v>106240534.97</v>
      </c>
      <c r="G19" s="202">
        <f>F19/'Dane - 31 grudnia 2022 r'!$B$3</f>
        <v>22674321.837584034</v>
      </c>
      <c r="H19" s="203">
        <f t="shared" si="0"/>
        <v>0.97871249973385277</v>
      </c>
      <c r="I19" s="202">
        <f>'Dane - 31 grudnia 2022 r'!AK23</f>
        <v>26673106.02</v>
      </c>
      <c r="J19" s="202">
        <f>I19/'Dane - 31 grudnia 2022 r'!$B$3</f>
        <v>5692691.4993063705</v>
      </c>
      <c r="K19" s="203">
        <f t="shared" si="3"/>
        <v>0.24571885180992212</v>
      </c>
      <c r="L19" s="202">
        <f>'Dane - 31 grudnia 2022 r'!AQ23</f>
        <v>4947872.8</v>
      </c>
      <c r="M19" s="202">
        <f>L19/'Dane - 31 grudnia 2022 r'!$B$3</f>
        <v>1055996.755949205</v>
      </c>
      <c r="N19" s="203">
        <f t="shared" si="1"/>
        <v>4.5580954179311753E-2</v>
      </c>
      <c r="O19" s="204">
        <f>'Dane - 31 grudnia 2022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2">
        <v>9106668</v>
      </c>
      <c r="E20" s="202">
        <v>6830001</v>
      </c>
      <c r="F20" s="202">
        <f>'Dane - 31 grudnia 2022 r'!Z24</f>
        <v>27191873.289999999</v>
      </c>
      <c r="G20" s="202">
        <f>F20/'Dane - 31 grudnia 2022 r'!$B$3</f>
        <v>5803409.0897449572</v>
      </c>
      <c r="H20" s="203">
        <f t="shared" si="0"/>
        <v>0.84969373939256487</v>
      </c>
      <c r="I20" s="202">
        <f>'Dane - 31 grudnia 2022 r'!AK24</f>
        <v>22185978.640000001</v>
      </c>
      <c r="J20" s="202">
        <f>I20/'Dane - 31 grudnia 2022 r'!$B$3</f>
        <v>4735029.0555970548</v>
      </c>
      <c r="K20" s="203">
        <f t="shared" si="3"/>
        <v>0.69326915993087768</v>
      </c>
      <c r="L20" s="202">
        <f>'Dane - 31 grudnia 2022 r'!AQ24</f>
        <v>9393284.8599999994</v>
      </c>
      <c r="M20" s="202">
        <f>L20/'Dane - 31 grudnia 2022 r'!$B$3</f>
        <v>2004756.1327499731</v>
      </c>
      <c r="N20" s="203">
        <f t="shared" si="1"/>
        <v>0.29352208480642583</v>
      </c>
      <c r="O20" s="204">
        <f>'Dane - 31 grudnia 2022 r'!X24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2">
        <v>0</v>
      </c>
      <c r="E21" s="202">
        <v>0</v>
      </c>
      <c r="F21" s="202">
        <f>'Dane - 31 grudnia 2022 r'!Z25</f>
        <v>0</v>
      </c>
      <c r="G21" s="202">
        <f>F21/'Dane - 31 grudnia 2022 r'!$B$3</f>
        <v>0</v>
      </c>
      <c r="H21" s="203">
        <v>0</v>
      </c>
      <c r="I21" s="202">
        <f>'Dane - 31 grudnia 2022 r'!AK25</f>
        <v>0</v>
      </c>
      <c r="J21" s="202">
        <f>I21/'Dane - 31 grudnia 2022 r'!$B$3</f>
        <v>0</v>
      </c>
      <c r="K21" s="203">
        <v>0</v>
      </c>
      <c r="L21" s="202">
        <f>'Dane - 31 grudnia 2022 r'!AQ25</f>
        <v>0</v>
      </c>
      <c r="M21" s="202">
        <f>L21/'Dane - 31 grudnia 2022 r'!$B$3</f>
        <v>0</v>
      </c>
      <c r="N21" s="203">
        <v>0</v>
      </c>
      <c r="O21" s="204">
        <f>'Dane - 31 grudnia 2022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2">
        <v>2350000</v>
      </c>
      <c r="E22" s="202">
        <v>1762500</v>
      </c>
      <c r="F22" s="202">
        <f>'Dane - 31 grudnia 2022 r'!Z26</f>
        <v>6899232.9800000004</v>
      </c>
      <c r="G22" s="205">
        <f>F22/'Dane - 31 grudnia 2022 r'!$B$3</f>
        <v>1472464.6206381391</v>
      </c>
      <c r="H22" s="203">
        <f t="shared" si="0"/>
        <v>0.83544091951100086</v>
      </c>
      <c r="I22" s="202">
        <f>'Dane - 31 grudnia 2022 r'!AK26</f>
        <v>5277329.45</v>
      </c>
      <c r="J22" s="205">
        <f>I22/'Dane - 31 grudnia 2022 r'!$B$3</f>
        <v>1126310.841959236</v>
      </c>
      <c r="K22" s="203">
        <f t="shared" si="3"/>
        <v>0.63904161245914093</v>
      </c>
      <c r="L22" s="202">
        <f>'Dane - 31 grudnia 2022 r'!AQ26</f>
        <v>3729344.78</v>
      </c>
      <c r="M22" s="205">
        <f>L22/'Dane - 31 grudnia 2022 r'!$B$3</f>
        <v>795933.1512111834</v>
      </c>
      <c r="N22" s="203">
        <f t="shared" si="1"/>
        <v>0.45159327728294096</v>
      </c>
      <c r="O22" s="206">
        <f>'Dane - 31 grudnia 2022 r'!X26</f>
        <v>57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7">
        <v>1424000</v>
      </c>
      <c r="E23" s="207">
        <v>1068000</v>
      </c>
      <c r="F23" s="202">
        <f>'Dane - 31 grudnia 2022 r'!Z27</f>
        <v>4254345.5199999996</v>
      </c>
      <c r="G23" s="202">
        <f>F23/'Dane - 31 grudnia 2022 r'!$B$3</f>
        <v>907981.11620958266</v>
      </c>
      <c r="H23" s="208">
        <f t="shared" si="0"/>
        <v>0.85016958446590141</v>
      </c>
      <c r="I23" s="202">
        <f>'Dane - 31 grudnia 2022 r'!AK27</f>
        <v>2608014.9900000002</v>
      </c>
      <c r="J23" s="202">
        <f>I23/'Dane - 31 grudnia 2022 r'!$B$3</f>
        <v>556614.01984846871</v>
      </c>
      <c r="K23" s="208">
        <f t="shared" si="3"/>
        <v>0.52117417588807935</v>
      </c>
      <c r="L23" s="202">
        <f>'Dane - 31 grudnia 2022 r'!AQ27</f>
        <v>1465327.36</v>
      </c>
      <c r="M23" s="202">
        <f>L23/'Dane - 31 grudnia 2022 r'!$B$3</f>
        <v>312736.60441788496</v>
      </c>
      <c r="N23" s="208">
        <f t="shared" si="1"/>
        <v>0.29282453597180241</v>
      </c>
      <c r="O23" s="204">
        <f>'Dane - 31 grudnia 2022 r'!X27</f>
        <v>13</v>
      </c>
    </row>
    <row r="24" spans="1:15" ht="30.5" thickBot="1" x14ac:dyDescent="0.3">
      <c r="A24" s="261" t="s">
        <v>72</v>
      </c>
      <c r="B24" s="261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686672903.47000003</v>
      </c>
      <c r="G24" s="44">
        <f t="shared" si="4"/>
        <v>146552748.57966062</v>
      </c>
      <c r="H24" s="45">
        <f>G24/E24</f>
        <v>0.92126016408697153</v>
      </c>
      <c r="I24" s="44">
        <f t="shared" si="4"/>
        <v>556643523.00999999</v>
      </c>
      <c r="J24" s="44">
        <f t="shared" si="4"/>
        <v>118801306.7997012</v>
      </c>
      <c r="K24" s="45">
        <f t="shared" si="3"/>
        <v>0.74680899851256011</v>
      </c>
      <c r="L24" s="44">
        <f t="shared" si="4"/>
        <v>474897524.79999995</v>
      </c>
      <c r="M24" s="44">
        <f t="shared" si="4"/>
        <v>101354716.63643155</v>
      </c>
      <c r="N24" s="45">
        <f t="shared" si="1"/>
        <v>0.63713621057548953</v>
      </c>
      <c r="O24" s="46">
        <f t="shared" si="4"/>
        <v>5351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09">
        <v>16364000</v>
      </c>
      <c r="E25" s="209">
        <v>12273000</v>
      </c>
      <c r="F25" s="209">
        <f>'Dane - 31 grudnia 2022 r'!Z29</f>
        <v>52501786.869999997</v>
      </c>
      <c r="G25" s="209">
        <f>F25/'Dane - 31 grudnia 2022 r'!$B$3</f>
        <v>11205162.068082381</v>
      </c>
      <c r="H25" s="210">
        <f t="shared" si="0"/>
        <v>0.9129929168159685</v>
      </c>
      <c r="I25" s="209">
        <f>'Dane - 31 grudnia 2022 r'!AK29</f>
        <v>36181298.57</v>
      </c>
      <c r="J25" s="209">
        <f>I25/'Dane - 31 grudnia 2022 r'!$B$3</f>
        <v>7721971.7362074479</v>
      </c>
      <c r="K25" s="210">
        <f t="shared" si="3"/>
        <v>0.62918371516397364</v>
      </c>
      <c r="L25" s="209">
        <f>'Dane - 31 grudnia 2022 r'!AQ29</f>
        <v>21171932.77</v>
      </c>
      <c r="M25" s="209">
        <f>L25/'Dane - 31 grudnia 2022 r'!$B$3</f>
        <v>4518606.9298900859</v>
      </c>
      <c r="N25" s="210">
        <f t="shared" si="1"/>
        <v>0.3681746052220391</v>
      </c>
      <c r="O25" s="211">
        <f>'Dane - 31 grudnia 2022 r'!X29</f>
        <v>13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2">
        <v>2000000</v>
      </c>
      <c r="E26" s="202">
        <v>1500000</v>
      </c>
      <c r="F26" s="209">
        <f>'Dane - 31 grudnia 2022 r'!Z30</f>
        <v>6361988.8600000003</v>
      </c>
      <c r="G26" s="209">
        <f>F26/'Dane - 31 grudnia 2022 r'!$B$3</f>
        <v>1357803.6196777292</v>
      </c>
      <c r="H26" s="203">
        <f t="shared" si="0"/>
        <v>0.90520241311848615</v>
      </c>
      <c r="I26" s="209">
        <f>'Dane - 31 grudnia 2022 r'!AK30</f>
        <v>4219495.42</v>
      </c>
      <c r="J26" s="209">
        <f>I26/'Dane - 31 grudnia 2022 r'!$B$3</f>
        <v>900543.25472201465</v>
      </c>
      <c r="K26" s="203">
        <f t="shared" si="3"/>
        <v>0.60036216981467638</v>
      </c>
      <c r="L26" s="209">
        <f>'Dane - 31 grudnia 2022 r'!AQ30</f>
        <v>3133179.94</v>
      </c>
      <c r="M26" s="209">
        <f>L26/'Dane - 31 grudnia 2022 r'!$B$3</f>
        <v>668697.0312666737</v>
      </c>
      <c r="N26" s="203">
        <f t="shared" si="1"/>
        <v>0.44579802084444914</v>
      </c>
      <c r="O26" s="211">
        <f>'Dane - 31 grudnia 2022 r'!X30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313358396.25999999</v>
      </c>
      <c r="G27" s="40">
        <f t="shared" ref="G27:O27" si="5">SUM(G28:G30)</f>
        <v>66878325.954540595</v>
      </c>
      <c r="H27" s="41">
        <f t="shared" si="0"/>
        <v>0.86956662895425874</v>
      </c>
      <c r="I27" s="40">
        <f t="shared" si="5"/>
        <v>227782133.84999999</v>
      </c>
      <c r="J27" s="40">
        <f t="shared" si="5"/>
        <v>48614263.973962218</v>
      </c>
      <c r="K27" s="41">
        <f t="shared" si="3"/>
        <v>0.63209329838287787</v>
      </c>
      <c r="L27" s="40">
        <f t="shared" si="5"/>
        <v>160390709.88</v>
      </c>
      <c r="M27" s="40">
        <f t="shared" si="5"/>
        <v>34231290.124853268</v>
      </c>
      <c r="N27" s="41">
        <f t="shared" si="1"/>
        <v>0.44508272499011203</v>
      </c>
      <c r="O27" s="42">
        <f t="shared" si="5"/>
        <v>844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2">
        <v>65711480</v>
      </c>
      <c r="E28" s="202">
        <v>49283610</v>
      </c>
      <c r="F28" s="202">
        <f>'Dane - 31 grudnia 2022 r'!Z32</f>
        <v>204650722.52000001</v>
      </c>
      <c r="G28" s="202">
        <f>F28/'Dane - 31 grudnia 2022 r'!$B$3</f>
        <v>43677456.519048125</v>
      </c>
      <c r="H28" s="203">
        <f t="shared" si="0"/>
        <v>0.88624710160331444</v>
      </c>
      <c r="I28" s="202">
        <f>'Dane - 31 grudnia 2022 r'!AK32</f>
        <v>159763399.31999999</v>
      </c>
      <c r="J28" s="202">
        <f>I28/'Dane - 31 grudnia 2022 r'!$B$3</f>
        <v>34097406.748479351</v>
      </c>
      <c r="K28" s="203">
        <f t="shared" si="3"/>
        <v>0.69186098072928004</v>
      </c>
      <c r="L28" s="202">
        <f>'Dane - 31 grudnia 2022 r'!AQ32</f>
        <v>125871044.2</v>
      </c>
      <c r="M28" s="202">
        <f>L28/'Dane - 31 grudnia 2022 r'!$B$3</f>
        <v>26863951.381922953</v>
      </c>
      <c r="N28" s="203">
        <f t="shared" si="1"/>
        <v>0.54508895314127659</v>
      </c>
      <c r="O28" s="204">
        <f>'Dane - 31 grudnia 2022 r'!X32</f>
        <v>613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2">
        <v>6382000</v>
      </c>
      <c r="E29" s="202">
        <v>4786500</v>
      </c>
      <c r="F29" s="202">
        <f>'Dane - 31 grudnia 2022 r'!Z33</f>
        <v>19964471.609999999</v>
      </c>
      <c r="G29" s="202">
        <f>F29/'Dane - 31 grudnia 2022 r'!$B$3</f>
        <v>4260905.2630455662</v>
      </c>
      <c r="H29" s="203">
        <f t="shared" si="0"/>
        <v>0.89019226220527858</v>
      </c>
      <c r="I29" s="202">
        <f>'Dane - 31 grudnia 2022 r'!AK33</f>
        <v>15026119.84</v>
      </c>
      <c r="J29" s="202">
        <f>I29/'Dane - 31 grudnia 2022 r'!$B$3</f>
        <v>3206940.5271582538</v>
      </c>
      <c r="K29" s="203">
        <f t="shared" si="3"/>
        <v>0.66999697632053767</v>
      </c>
      <c r="L29" s="202">
        <f>'Dane - 31 grudnia 2022 r'!AQ33</f>
        <v>10927462.57</v>
      </c>
      <c r="M29" s="202">
        <f>L29/'Dane - 31 grudnia 2022 r'!$B$3</f>
        <v>2332187.0814214065</v>
      </c>
      <c r="N29" s="203">
        <f t="shared" si="1"/>
        <v>0.48724267866319992</v>
      </c>
      <c r="O29" s="204">
        <f>'Dane - 31 grudnia 2022 r'!X33</f>
        <v>178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2">
        <v>30453120</v>
      </c>
      <c r="E30" s="202">
        <v>22839840</v>
      </c>
      <c r="F30" s="202">
        <f>'Dane - 31 grudnia 2022 r'!Z34</f>
        <v>88743202.129999995</v>
      </c>
      <c r="G30" s="202">
        <f>F30/'Dane - 31 grudnia 2022 r'!$B$3</f>
        <v>18939964.17244691</v>
      </c>
      <c r="H30" s="203">
        <f t="shared" si="0"/>
        <v>0.82925117568454554</v>
      </c>
      <c r="I30" s="202">
        <f>'Dane - 31 grudnia 2022 r'!AK34</f>
        <v>52992614.689999998</v>
      </c>
      <c r="J30" s="202">
        <f>I30/'Dane - 31 grudnia 2022 r'!$B$3</f>
        <v>11309916.698324617</v>
      </c>
      <c r="K30" s="203">
        <f t="shared" si="3"/>
        <v>0.49518370961988423</v>
      </c>
      <c r="L30" s="202">
        <f>'Dane - 31 grudnia 2022 r'!AQ34</f>
        <v>23592203.109999999</v>
      </c>
      <c r="M30" s="202">
        <f>L30/'Dane - 31 grudnia 2022 r'!$B$3</f>
        <v>5035151.6615089104</v>
      </c>
      <c r="N30" s="203">
        <f t="shared" si="1"/>
        <v>0.22045476945148962</v>
      </c>
      <c r="O30" s="204">
        <f>'Dane - 31 grudnia 2022 r'!X34</f>
        <v>53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2">
        <v>0</v>
      </c>
      <c r="E31" s="202">
        <v>0</v>
      </c>
      <c r="F31" s="202">
        <f>'Dane - 31 grudnia 2022 r'!Z35</f>
        <v>0</v>
      </c>
      <c r="G31" s="202">
        <f>F31/'Dane - 31 grudnia 2022 r'!$B$3</f>
        <v>0</v>
      </c>
      <c r="H31" s="203">
        <v>0</v>
      </c>
      <c r="I31" s="202">
        <f>'Dane - 31 grudnia 2022 r'!AK35</f>
        <v>0</v>
      </c>
      <c r="J31" s="202">
        <f>I31/'Dane - 31 grudnia 2022 r'!$B$3</f>
        <v>0</v>
      </c>
      <c r="K31" s="203">
        <v>0</v>
      </c>
      <c r="L31" s="202">
        <f>'Dane - 31 grudnia 2022 r'!AQ35</f>
        <v>0</v>
      </c>
      <c r="M31" s="202">
        <f>L31/'Dane - 31 grudnia 2022 r'!$B$3</f>
        <v>0</v>
      </c>
      <c r="N31" s="203">
        <v>0</v>
      </c>
      <c r="O31" s="204">
        <f>'Dane - 31 grudnia 2022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2">
        <v>46274168</v>
      </c>
      <c r="E32" s="202">
        <v>34705626</v>
      </c>
      <c r="F32" s="202">
        <f>'Dane - 31 grudnia 2022 r'!Z36</f>
        <v>156868633.25999999</v>
      </c>
      <c r="G32" s="202">
        <f>F32/'Dane - 31 grudnia 2022 r'!$B$3</f>
        <v>33479593.055170201</v>
      </c>
      <c r="H32" s="203">
        <f t="shared" si="0"/>
        <v>0.96467336607529286</v>
      </c>
      <c r="I32" s="202">
        <f>'Dane - 31 grudnia 2022 r'!AK36</f>
        <v>157646523.12</v>
      </c>
      <c r="J32" s="202">
        <f>I32/'Dane - 31 grudnia 2022 r'!$B$3</f>
        <v>33645613.727457047</v>
      </c>
      <c r="K32" s="203">
        <f t="shared" si="3"/>
        <v>0.96945704789929588</v>
      </c>
      <c r="L32" s="202">
        <f>'Dane - 31 grudnia 2022 r'!AQ36</f>
        <v>157646523.12</v>
      </c>
      <c r="M32" s="202">
        <f>L32/'Dane - 31 grudnia 2022 r'!$B$3</f>
        <v>33645613.727457047</v>
      </c>
      <c r="N32" s="203">
        <f t="shared" si="1"/>
        <v>0.96945704789929588</v>
      </c>
      <c r="O32" s="204">
        <f>'Dane - 31 grudnia 2022 r'!X36</f>
        <v>901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2">
        <v>1880000</v>
      </c>
      <c r="E33" s="202">
        <v>1410000</v>
      </c>
      <c r="F33" s="202">
        <f>'Dane - 31 grudnia 2022 r'!Z37</f>
        <v>5595105.1699999999</v>
      </c>
      <c r="G33" s="202">
        <f>F33/'Dane - 31 grudnia 2022 r'!$B$3</f>
        <v>1194131.9325578914</v>
      </c>
      <c r="H33" s="203">
        <f t="shared" si="0"/>
        <v>0.84690207982829169</v>
      </c>
      <c r="I33" s="202">
        <f>'Dane - 31 grudnia 2022 r'!AK37</f>
        <v>4740041.3099999996</v>
      </c>
      <c r="J33" s="202">
        <f>I33/'Dane - 31 grudnia 2022 r'!$B$3</f>
        <v>1011640.4460569841</v>
      </c>
      <c r="K33" s="203">
        <f t="shared" si="3"/>
        <v>0.71747549365743557</v>
      </c>
      <c r="L33" s="202">
        <f>'Dane - 31 grudnia 2022 r'!AQ37</f>
        <v>3476054.33</v>
      </c>
      <c r="M33" s="202">
        <f>L33/'Dane - 31 grudnia 2022 r'!$B$3</f>
        <v>741874.79031053244</v>
      </c>
      <c r="N33" s="203">
        <f t="shared" si="1"/>
        <v>0.52615233355356905</v>
      </c>
      <c r="O33" s="204">
        <f>'Dane - 31 grudnia 2022 r'!X37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2">
        <v>0</v>
      </c>
      <c r="E34" s="202">
        <v>0</v>
      </c>
      <c r="F34" s="202">
        <f>'Dane - 31 grudnia 2022 r'!Z38</f>
        <v>0</v>
      </c>
      <c r="G34" s="202">
        <f>F34/'Dane - 31 grudnia 2022 r'!$B$3</f>
        <v>0</v>
      </c>
      <c r="H34" s="208">
        <v>0</v>
      </c>
      <c r="I34" s="202">
        <f>'Dane - 31 grudnia 2022 r'!AK38</f>
        <v>0</v>
      </c>
      <c r="J34" s="202">
        <f>I34/'Dane - 31 grudnia 2022 r'!$B$3</f>
        <v>0</v>
      </c>
      <c r="K34" s="208">
        <v>0</v>
      </c>
      <c r="L34" s="202">
        <f>'Dane - 31 grudnia 2022 r'!AQ38</f>
        <v>0</v>
      </c>
      <c r="M34" s="202">
        <f>L34/'Dane - 31 grudnia 2022 r'!$B$3</f>
        <v>0</v>
      </c>
      <c r="N34" s="208">
        <v>0</v>
      </c>
      <c r="O34" s="204">
        <f>'Dane - 31 grudnia 2022 r'!X38</f>
        <v>0</v>
      </c>
    </row>
    <row r="35" spans="1:15" ht="11" thickBot="1" x14ac:dyDescent="0.3">
      <c r="A35" s="191" t="s">
        <v>110</v>
      </c>
      <c r="B35" s="22" t="s">
        <v>219</v>
      </c>
      <c r="C35" s="3" t="s">
        <v>220</v>
      </c>
      <c r="D35" s="212">
        <v>12819400</v>
      </c>
      <c r="E35" s="212">
        <v>9614550</v>
      </c>
      <c r="F35" s="202">
        <f>'Dane - 31 grudnia 2022 r'!Z39</f>
        <v>43612218.659999996</v>
      </c>
      <c r="G35" s="202">
        <f>F35/'Dane - 31 grudnia 2022 r'!$B$3</f>
        <v>9307911.3563120253</v>
      </c>
      <c r="H35" s="208">
        <f t="shared" si="0"/>
        <v>0.96810681272779542</v>
      </c>
      <c r="I35" s="202">
        <f>'Dane - 31 grudnia 2022 r'!AK39</f>
        <v>43620904.719999999</v>
      </c>
      <c r="J35" s="202">
        <f>I35/'Dane - 31 grudnia 2022 r'!$B$3</f>
        <v>9309765.1734073199</v>
      </c>
      <c r="K35" s="208">
        <f t="shared" si="3"/>
        <v>0.96829962644193646</v>
      </c>
      <c r="L35" s="202">
        <f>'Dane - 31 grudnia 2022 r'!AQ39</f>
        <v>43620904.719999999</v>
      </c>
      <c r="M35" s="202">
        <f>L35/'Dane - 31 grudnia 2022 r'!$B$3</f>
        <v>9309765.1734073199</v>
      </c>
      <c r="N35" s="208">
        <f t="shared" si="1"/>
        <v>0.96829962644193646</v>
      </c>
      <c r="O35" s="204">
        <f>'Dane - 31 grudnia 2022 r'!X39</f>
        <v>711</v>
      </c>
    </row>
    <row r="36" spans="1:15" ht="20.5" thickBot="1" x14ac:dyDescent="0.3">
      <c r="A36" s="261" t="s">
        <v>110</v>
      </c>
      <c r="B36" s="261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578298129.07999992</v>
      </c>
      <c r="G36" s="44">
        <f t="shared" si="6"/>
        <v>123422927.98634082</v>
      </c>
      <c r="H36" s="45">
        <f t="shared" si="0"/>
        <v>0.90477310802437605</v>
      </c>
      <c r="I36" s="44">
        <f>SUM(I31:I34)+SUM(I25:I27)+I35</f>
        <v>474190396.99000001</v>
      </c>
      <c r="J36" s="44">
        <f>SUM(J31:J34)+SUM(J25:J27)+J35</f>
        <v>101203798.31181303</v>
      </c>
      <c r="K36" s="45">
        <f t="shared" si="3"/>
        <v>0.7418919372305347</v>
      </c>
      <c r="L36" s="44">
        <f>SUM(L31:L34)+SUM(L25:L27)+L35</f>
        <v>389439304.75999999</v>
      </c>
      <c r="M36" s="44">
        <f>SUM(M31:M34)+SUM(M25:M27)+M35</f>
        <v>83115847.777184919</v>
      </c>
      <c r="N36" s="45">
        <f t="shared" si="1"/>
        <v>0.6092950892217287</v>
      </c>
      <c r="O36" s="46">
        <f>SUM(O31:O34)+SUM(O25:O27)+O35</f>
        <v>2492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62303010.539999999</v>
      </c>
      <c r="G37" s="34">
        <f t="shared" si="7"/>
        <v>13296982.294312239</v>
      </c>
      <c r="H37" s="35">
        <f t="shared" si="0"/>
        <v>0.82115477687756966</v>
      </c>
      <c r="I37" s="34">
        <f t="shared" si="7"/>
        <v>35556571.890000001</v>
      </c>
      <c r="J37" s="34">
        <f t="shared" si="7"/>
        <v>7588639.8228577524</v>
      </c>
      <c r="K37" s="35">
        <f t="shared" si="3"/>
        <v>0.46863624412047905</v>
      </c>
      <c r="L37" s="34">
        <f t="shared" si="7"/>
        <v>35556571.890000001</v>
      </c>
      <c r="M37" s="34">
        <f t="shared" si="7"/>
        <v>7588639.8228577524</v>
      </c>
      <c r="N37" s="35">
        <f t="shared" si="1"/>
        <v>0.46863624412047905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grudnia 2022 r'!Z42</f>
        <v>29952629.539999999</v>
      </c>
      <c r="G38" s="19">
        <f>F38/'Dane - 31 grudnia 2022 r'!$B$3</f>
        <v>6392621.8205100838</v>
      </c>
      <c r="H38" s="16">
        <f t="shared" si="0"/>
        <v>0.78025124044585259</v>
      </c>
      <c r="I38" s="19">
        <f>'Dane - 31 grudnia 2022 r'!AK42</f>
        <v>26055086.890000001</v>
      </c>
      <c r="J38" s="19">
        <f>I38/'Dane - 31 grudnia 2022 r'!$B$3</f>
        <v>5560791.1407533884</v>
      </c>
      <c r="K38" s="16">
        <f t="shared" si="3"/>
        <v>0.67872217491616516</v>
      </c>
      <c r="L38" s="19">
        <f>'Dane - 31 grudnia 2022 r'!AQ42</f>
        <v>26055086.890000001</v>
      </c>
      <c r="M38" s="19">
        <f>L38/'Dane - 31 grudnia 2022 r'!$B$3</f>
        <v>5560791.1407533884</v>
      </c>
      <c r="N38" s="16">
        <f t="shared" si="1"/>
        <v>0.67872217491616516</v>
      </c>
      <c r="O38" s="20">
        <f>'Dane - 31 grudnia 2022 r'!X42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grudnia 2022 r'!Z43</f>
        <v>32350381</v>
      </c>
      <c r="G39" s="19">
        <f>F39/'Dane - 31 grudnia 2022 r'!$B$3</f>
        <v>6904360.4738021549</v>
      </c>
      <c r="H39" s="16">
        <f t="shared" si="0"/>
        <v>0.86304527498658812</v>
      </c>
      <c r="I39" s="19">
        <f>'Dane - 31 grudnia 2022 r'!AK43</f>
        <v>9501485</v>
      </c>
      <c r="J39" s="19">
        <f>I39/'Dane - 31 grudnia 2022 r'!$B$3</f>
        <v>2027848.6821043645</v>
      </c>
      <c r="K39" s="16">
        <f t="shared" si="3"/>
        <v>0.25348114863333271</v>
      </c>
      <c r="L39" s="19">
        <f>'Dane - 31 grudnia 2022 r'!AQ43</f>
        <v>9501485</v>
      </c>
      <c r="M39" s="19">
        <f>L39/'Dane - 31 grudnia 2022 r'!$B$3</f>
        <v>2027848.6821043645</v>
      </c>
      <c r="N39" s="16">
        <f t="shared" si="1"/>
        <v>0.25348114863333271</v>
      </c>
      <c r="O39" s="20">
        <f>'Dane - 31 grudnia 2022 r'!X43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grudnia 2022 r'!Z44</f>
        <v>32664050.289999999</v>
      </c>
      <c r="G40" s="19">
        <f>F40/'Dane - 31 grudnia 2022 r'!$B$3</f>
        <v>6971305.1520648804</v>
      </c>
      <c r="H40" s="24">
        <f t="shared" si="0"/>
        <v>0.93772040906882703</v>
      </c>
      <c r="I40" s="19">
        <f>'Dane - 31 grudnia 2022 r'!AK44</f>
        <v>33083207.84</v>
      </c>
      <c r="J40" s="19">
        <f>I40/'Dane - 31 grudnia 2022 r'!$B$3</f>
        <v>7060763.5983352894</v>
      </c>
      <c r="K40" s="24">
        <f t="shared" si="3"/>
        <v>0.94975359496465639</v>
      </c>
      <c r="L40" s="19">
        <f>'Dane - 31 grudnia 2022 r'!AQ44</f>
        <v>32437439.649999999</v>
      </c>
      <c r="M40" s="19">
        <f>L40/'Dane - 31 grudnia 2022 r'!$B$3</f>
        <v>6922940.9134564074</v>
      </c>
      <c r="N40" s="24">
        <f t="shared" si="1"/>
        <v>0.9312148648955374</v>
      </c>
      <c r="O40" s="20">
        <f>'Dane - 31 grudnia 2022 r'!X44</f>
        <v>4</v>
      </c>
    </row>
    <row r="41" spans="1:15" ht="11" thickBot="1" x14ac:dyDescent="0.3">
      <c r="A41" s="261" t="s">
        <v>131</v>
      </c>
      <c r="B41" s="261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94967060.829999998</v>
      </c>
      <c r="G41" s="44">
        <f t="shared" si="8"/>
        <v>20268287.446377121</v>
      </c>
      <c r="H41" s="45">
        <f t="shared" si="0"/>
        <v>0.85783199904048102</v>
      </c>
      <c r="I41" s="44">
        <f t="shared" si="8"/>
        <v>68639779.730000004</v>
      </c>
      <c r="J41" s="44">
        <f t="shared" si="8"/>
        <v>14649403.421193041</v>
      </c>
      <c r="K41" s="45">
        <f t="shared" si="3"/>
        <v>0.62001918291319391</v>
      </c>
      <c r="L41" s="44">
        <f t="shared" si="8"/>
        <v>67994011.539999992</v>
      </c>
      <c r="M41" s="44">
        <f t="shared" si="8"/>
        <v>14511580.736314159</v>
      </c>
      <c r="N41" s="45">
        <f t="shared" si="1"/>
        <v>0.61418599599024504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grudnia 2022 r'!Z46</f>
        <v>84839.35</v>
      </c>
      <c r="G42" s="209">
        <f>F42/'Dane - 31 grudnia 2022 r'!$B$3</f>
        <v>18106.786895742185</v>
      </c>
      <c r="H42" s="210">
        <f t="shared" si="0"/>
        <v>0.852084089211397</v>
      </c>
      <c r="I42" s="209">
        <f>'Dane - 31 grudnia 2022 r'!AK46</f>
        <v>84839.35</v>
      </c>
      <c r="J42" s="209">
        <f>I42/'Dane - 31 grudnia 2022 r'!$B$3</f>
        <v>18106.786895742185</v>
      </c>
      <c r="K42" s="210">
        <f t="shared" si="3"/>
        <v>0.852084089211397</v>
      </c>
      <c r="L42" s="209">
        <f>'Dane - 31 grudnia 2022 r'!AQ46</f>
        <v>84839.35</v>
      </c>
      <c r="M42" s="209">
        <f>L42/'Dane - 31 grudnia 2022 r'!$B$3</f>
        <v>18106.786895742185</v>
      </c>
      <c r="N42" s="210">
        <f t="shared" si="1"/>
        <v>0.852084089211397</v>
      </c>
      <c r="O42" s="211">
        <f>'Dane - 31 grudnia 2022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grudnia 2022 r'!Z47</f>
        <v>310151110.14999998</v>
      </c>
      <c r="G43" s="209">
        <f>F43/'Dane - 31 grudnia 2022 r'!$B$3</f>
        <v>66193812.858819753</v>
      </c>
      <c r="H43" s="203">
        <f t="shared" si="0"/>
        <v>0.85710882857633508</v>
      </c>
      <c r="I43" s="209">
        <f>'Dane - 31 grudnia 2022 r'!AK47</f>
        <v>286223646.33000004</v>
      </c>
      <c r="J43" s="209">
        <f>I43/'Dane - 31 grudnia 2022 r'!$B$3</f>
        <v>61087108.383310221</v>
      </c>
      <c r="K43" s="203">
        <f t="shared" si="3"/>
        <v>0.79098480124125903</v>
      </c>
      <c r="L43" s="209">
        <f>'Dane - 31 grudnia 2022 r'!AQ47</f>
        <v>237435762.03000006</v>
      </c>
      <c r="M43" s="209">
        <f>L43/'Dane - 31 grudnia 2022 r'!$B$3</f>
        <v>50674583.722121447</v>
      </c>
      <c r="N43" s="203">
        <f t="shared" si="1"/>
        <v>0.65615850208383597</v>
      </c>
      <c r="O43" s="211">
        <f>'Dane - 31 grudnia 2022 r'!X47</f>
        <v>2741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grudnia 2022 r'!Z48</f>
        <v>10363604.059999999</v>
      </c>
      <c r="G44" s="209">
        <f>F44/'Dane - 31 grudnia 2022 r'!$B$3</f>
        <v>2211845.9203927005</v>
      </c>
      <c r="H44" s="208">
        <f t="shared" si="0"/>
        <v>0.9029549423459442</v>
      </c>
      <c r="I44" s="209">
        <f>'Dane - 31 grudnia 2022 r'!AK48</f>
        <v>9278924.9000000004</v>
      </c>
      <c r="J44" s="209">
        <f>I44/'Dane - 31 grudnia 2022 r'!$B$3</f>
        <v>1980348.927542418</v>
      </c>
      <c r="K44" s="208">
        <f t="shared" si="3"/>
        <v>0.80844955573417066</v>
      </c>
      <c r="L44" s="209">
        <f>'Dane - 31 grudnia 2022 r'!AQ48</f>
        <v>3673266.3200000003</v>
      </c>
      <c r="M44" s="209">
        <f>L44/'Dane - 31 grudnia 2022 r'!$B$3</f>
        <v>783964.63984633447</v>
      </c>
      <c r="N44" s="208">
        <f t="shared" si="1"/>
        <v>0.3200425217901367</v>
      </c>
      <c r="O44" s="211">
        <f>'Dane - 31 grudnia 2022 r'!X48</f>
        <v>114</v>
      </c>
    </row>
    <row r="45" spans="1:15" ht="11" thickBot="1" x14ac:dyDescent="0.3">
      <c r="A45" s="261" t="s">
        <v>138</v>
      </c>
      <c r="B45" s="261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320599553.56</v>
      </c>
      <c r="G45" s="44">
        <f t="shared" si="9"/>
        <v>68423765.566108197</v>
      </c>
      <c r="H45" s="45">
        <f t="shared" si="0"/>
        <v>0.85851656033489332</v>
      </c>
      <c r="I45" s="44">
        <f t="shared" si="9"/>
        <v>295587410.58000004</v>
      </c>
      <c r="J45" s="44">
        <f t="shared" si="9"/>
        <v>63085564.097748384</v>
      </c>
      <c r="K45" s="45">
        <f t="shared" si="3"/>
        <v>0.79153786769683465</v>
      </c>
      <c r="L45" s="44">
        <f t="shared" si="9"/>
        <v>241193867.70000005</v>
      </c>
      <c r="M45" s="44">
        <f>SUM(M42:M44)</f>
        <v>51476655.148863524</v>
      </c>
      <c r="N45" s="45">
        <f t="shared" si="1"/>
        <v>0.64588028078124127</v>
      </c>
      <c r="O45" s="46">
        <f t="shared" si="9"/>
        <v>2860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- 31 grudnia 2022 r'!Z50</f>
        <v>47003269.670000002</v>
      </c>
      <c r="G46" s="209">
        <f>F46/'Dane - 31 grudnia 2022 r'!$B$3</f>
        <v>10031644.364528866</v>
      </c>
      <c r="H46" s="210">
        <f t="shared" si="0"/>
        <v>0.80553716944895726</v>
      </c>
      <c r="I46" s="209">
        <f>'Dane - 31 grudnia 2022 r'!AK50</f>
        <v>39581501.460000001</v>
      </c>
      <c r="J46" s="209">
        <f>I46/'Dane - 31 grudnia 2022 r'!$B$3</f>
        <v>8447657.9788709842</v>
      </c>
      <c r="K46" s="210">
        <f t="shared" si="3"/>
        <v>0.6783436742269543</v>
      </c>
      <c r="L46" s="209">
        <f>'Dane - 31 grudnia 2022 r'!AQ50</f>
        <v>30548833.629999999</v>
      </c>
      <c r="M46" s="209">
        <f>L46/'Dane - 31 grudnia 2022 r'!$B$3</f>
        <v>6519866.3173620738</v>
      </c>
      <c r="N46" s="210">
        <f t="shared" si="1"/>
        <v>0.52354274809064172</v>
      </c>
      <c r="O46" s="211">
        <f>'Dane - 31 grudnia 2022 r'!X50</f>
        <v>52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grudnia 2022 r'!Z51</f>
        <v>185755.13</v>
      </c>
      <c r="G47" s="209">
        <f>F47/'Dane - 31 grudnia 2022 r'!$B$3</f>
        <v>39644.676128481486</v>
      </c>
      <c r="H47" s="203">
        <f t="shared" si="0"/>
        <v>1.5800974303121912E-2</v>
      </c>
      <c r="I47" s="209">
        <f>'Dane - 31 grudnia 2022 r'!AK51</f>
        <v>185755.13</v>
      </c>
      <c r="J47" s="209">
        <f>I47/'Dane - 31 grudnia 2022 r'!$B$3</f>
        <v>39644.676128481486</v>
      </c>
      <c r="K47" s="203">
        <f t="shared" si="3"/>
        <v>1.5800974303121912E-2</v>
      </c>
      <c r="L47" s="209">
        <f>'Dane - 31 grudnia 2022 r'!AQ51</f>
        <v>185755.13</v>
      </c>
      <c r="M47" s="209">
        <f>L47/'Dane - 31 grudnia 2022 r'!$B$3</f>
        <v>39644.676128481486</v>
      </c>
      <c r="N47" s="203">
        <f t="shared" si="1"/>
        <v>1.5800974303121912E-2</v>
      </c>
      <c r="O47" s="211">
        <f>'Dane - 31 grudnia 2022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- 31 grudnia 2022 r'!Z52</f>
        <v>78766348.560000002</v>
      </c>
      <c r="G48" s="209">
        <f>F48/'Dane - 31 grudnia 2022 r'!$B$3</f>
        <v>16810660.241169564</v>
      </c>
      <c r="H48" s="203">
        <f t="shared" si="0"/>
        <v>0.38118633046422101</v>
      </c>
      <c r="I48" s="209">
        <f>'Dane - 31 grudnia 2022 r'!AK52</f>
        <v>65709926.130000003</v>
      </c>
      <c r="J48" s="209">
        <f>I48/'Dane - 31 grudnia 2022 r'!$B$3</f>
        <v>14024101.190908121</v>
      </c>
      <c r="K48" s="203">
        <f t="shared" si="3"/>
        <v>0.31800033992295218</v>
      </c>
      <c r="L48" s="209">
        <f>'Dane - 31 grudnia 2022 r'!AQ52</f>
        <v>46402919.789999999</v>
      </c>
      <c r="M48" s="209">
        <f>L48/'Dane - 31 grudnia 2022 r'!$B$3</f>
        <v>9903515.0549567807</v>
      </c>
      <c r="N48" s="203">
        <f t="shared" si="1"/>
        <v>0.22456491942243312</v>
      </c>
      <c r="O48" s="211">
        <f>'Dane - 31 grudnia 2022 r'!X52</f>
        <v>634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- 31 grudnia 2022 r'!Z53</f>
        <v>151024498.75999999</v>
      </c>
      <c r="G49" s="209">
        <f>F49/'Dane - 31 grudnia 2022 r'!$B$3</f>
        <v>32232312.18866716</v>
      </c>
      <c r="H49" s="208">
        <f t="shared" si="0"/>
        <v>0.78102960155583989</v>
      </c>
      <c r="I49" s="209">
        <f>'Dane - 31 grudnia 2022 r'!AK53</f>
        <v>125807273.44</v>
      </c>
      <c r="J49" s="209">
        <f>I49/'Dane - 31 grudnia 2022 r'!$B$3</f>
        <v>26850341.146088995</v>
      </c>
      <c r="K49" s="208">
        <f t="shared" si="3"/>
        <v>0.65061765113895886</v>
      </c>
      <c r="L49" s="209">
        <f>'Dane - 31 grudnia 2022 r'!AQ53</f>
        <v>118788655.75</v>
      </c>
      <c r="M49" s="209">
        <f>L49/'Dane - 31 grudnia 2022 r'!$B$3</f>
        <v>25352396.916017499</v>
      </c>
      <c r="N49" s="208">
        <f t="shared" si="1"/>
        <v>0.61432057203654933</v>
      </c>
      <c r="O49" s="211">
        <f>'Dane - 31 grudnia 2022 r'!X53</f>
        <v>224</v>
      </c>
    </row>
    <row r="50" spans="1:15" ht="11" thickBot="1" x14ac:dyDescent="0.3">
      <c r="A50" s="261" t="s">
        <v>145</v>
      </c>
      <c r="B50" s="261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276979872.12</v>
      </c>
      <c r="G50" s="44">
        <f t="shared" si="10"/>
        <v>59114261.470494077</v>
      </c>
      <c r="H50" s="45">
        <f t="shared" si="0"/>
        <v>0.58918496517226082</v>
      </c>
      <c r="I50" s="44">
        <f t="shared" si="10"/>
        <v>231284456.16</v>
      </c>
      <c r="J50" s="44">
        <f t="shared" si="10"/>
        <v>49361744.991996579</v>
      </c>
      <c r="K50" s="45">
        <f t="shared" si="3"/>
        <v>0.49198276829471904</v>
      </c>
      <c r="L50" s="44">
        <f t="shared" si="10"/>
        <v>195926164.30000001</v>
      </c>
      <c r="M50" s="44">
        <f t="shared" si="10"/>
        <v>41815422.964464836</v>
      </c>
      <c r="N50" s="45">
        <f t="shared" si="1"/>
        <v>0.41676945478340682</v>
      </c>
      <c r="O50" s="46">
        <f t="shared" si="10"/>
        <v>912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grudnia 2022 r'!Z55</f>
        <v>845865.63</v>
      </c>
      <c r="G51" s="27">
        <f>F51/'Dane - 31 grudnia 2022 r'!$B$3</f>
        <v>180528.35983352896</v>
      </c>
      <c r="H51" s="28">
        <f t="shared" si="0"/>
        <v>0.92580545156582161</v>
      </c>
      <c r="I51" s="27">
        <f>'Dane - 31 grudnia 2022 r'!AK55</f>
        <v>0</v>
      </c>
      <c r="J51" s="27">
        <f>I51/'Dane - 31 grudnia 2022 r'!$B$3</f>
        <v>0</v>
      </c>
      <c r="K51" s="28">
        <f t="shared" si="3"/>
        <v>0</v>
      </c>
      <c r="L51" s="27">
        <f>'Dane - 31 grudnia 2022 r'!AQ55</f>
        <v>0</v>
      </c>
      <c r="M51" s="27">
        <f>L51/'Dane - 31 grudnia 2022 r'!$B$3</f>
        <v>0</v>
      </c>
      <c r="N51" s="28">
        <f t="shared" si="1"/>
        <v>0</v>
      </c>
      <c r="O51" s="29">
        <f>'Dane - 31 grudnia 2022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grudnia 2022 r'!Z56</f>
        <v>0</v>
      </c>
      <c r="G52" s="27">
        <f>F52/'Dane - 31 grudnia 2022 r'!$B$3</f>
        <v>0</v>
      </c>
      <c r="H52" s="16">
        <v>0</v>
      </c>
      <c r="I52" s="27">
        <f>'Dane - 31 grudnia 2022 r'!AK56</f>
        <v>0</v>
      </c>
      <c r="J52" s="27">
        <f>I52/'Dane - 31 grudnia 2022 r'!$B$3</f>
        <v>0</v>
      </c>
      <c r="K52" s="16">
        <v>0</v>
      </c>
      <c r="L52" s="27">
        <f>'Dane - 31 grudnia 2022 r'!AQ56</f>
        <v>0</v>
      </c>
      <c r="M52" s="27">
        <f>L52/'Dane - 31 grudnia 2022 r'!$B$3</f>
        <v>0</v>
      </c>
      <c r="N52" s="16">
        <v>0</v>
      </c>
      <c r="O52" s="29">
        <f>'Dane - 31 grudnia 2022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grudnia 2022 r'!Z57</f>
        <v>0</v>
      </c>
      <c r="G53" s="27">
        <f>F53/'Dane - 31 grudnia 2022 r'!$B$3</f>
        <v>0</v>
      </c>
      <c r="H53" s="24">
        <v>0</v>
      </c>
      <c r="I53" s="27">
        <f>'Dane - 31 grudnia 2022 r'!AK57</f>
        <v>0</v>
      </c>
      <c r="J53" s="27">
        <f>I53/'Dane - 31 grudnia 2022 r'!$B$3</f>
        <v>0</v>
      </c>
      <c r="K53" s="24">
        <v>0</v>
      </c>
      <c r="L53" s="27">
        <f>'Dane - 31 grudnia 2022 r'!AQ57</f>
        <v>0</v>
      </c>
      <c r="M53" s="27">
        <f>L53/'Dane - 31 grudnia 2022 r'!$B$3</f>
        <v>0</v>
      </c>
      <c r="N53" s="24">
        <v>0</v>
      </c>
      <c r="O53" s="29">
        <f>'Dane - 31 grudnia 2022 r'!X57</f>
        <v>0</v>
      </c>
    </row>
    <row r="54" spans="1:15" ht="11" thickBot="1" x14ac:dyDescent="0.3">
      <c r="A54" s="261" t="s">
        <v>154</v>
      </c>
      <c r="B54" s="261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180528.35983352896</v>
      </c>
      <c r="H54" s="45">
        <f t="shared" si="0"/>
        <v>0.92580545156582161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1" t="s">
        <v>163</v>
      </c>
      <c r="B55" s="261"/>
      <c r="C55" s="43" t="s">
        <v>161</v>
      </c>
      <c r="D55" s="44">
        <v>42497556</v>
      </c>
      <c r="E55" s="44">
        <v>31873167</v>
      </c>
      <c r="F55" s="44">
        <f>'Dane - 31 grudnia 2022 r'!Z59</f>
        <v>140143212.18000001</v>
      </c>
      <c r="G55" s="44">
        <f>F55/'Dane - 31 grudnia 2022 r'!$B$3</f>
        <v>29909980.189947709</v>
      </c>
      <c r="H55" s="45">
        <f t="shared" si="0"/>
        <v>0.938406283565976</v>
      </c>
      <c r="I55" s="44">
        <f>'Dane - 31 grudnia 2022 r'!AK59-'Dane - 31 grudnia 2022 r'!AM59</f>
        <v>124296827.69</v>
      </c>
      <c r="J55" s="44">
        <f>I55/'Dane - 31 grudnia 2022 r'!B3</f>
        <v>26527975.176608685</v>
      </c>
      <c r="K55" s="45">
        <f t="shared" si="3"/>
        <v>0.83229806365362702</v>
      </c>
      <c r="L55" s="44">
        <f>'Dane - 31 grudnia 2022 r'!AQ59</f>
        <v>124296827.69</v>
      </c>
      <c r="M55" s="44">
        <f>L55/'Dane - 31 grudnia 2022 r'!$B$3</f>
        <v>26527975.176608685</v>
      </c>
      <c r="N55" s="45">
        <f t="shared" si="1"/>
        <v>0.83229806365362702</v>
      </c>
      <c r="O55" s="46">
        <f>'Dane - 31 grudnia 2022 r'!X59</f>
        <v>204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4">
        <f>D55+D54+D50+D45+D41+D36+D24</f>
        <v>710509513</v>
      </c>
      <c r="E56" s="194">
        <f t="shared" ref="E56:O56" si="12">E55+E54+E50+E45+E41+E36+E24</f>
        <v>531219456</v>
      </c>
      <c r="F56" s="194">
        <f t="shared" si="12"/>
        <v>2098506596.8700001</v>
      </c>
      <c r="G56" s="194">
        <f t="shared" si="12"/>
        <v>447872499.59876215</v>
      </c>
      <c r="H56" s="195">
        <f t="shared" si="0"/>
        <v>0.84310259072808158</v>
      </c>
      <c r="I56" s="194">
        <f t="shared" si="12"/>
        <v>1750642394.1600001</v>
      </c>
      <c r="J56" s="194">
        <f t="shared" si="12"/>
        <v>373629792.79906094</v>
      </c>
      <c r="K56" s="195">
        <f t="shared" si="3"/>
        <v>0.70334357783586321</v>
      </c>
      <c r="L56" s="194">
        <f t="shared" si="12"/>
        <v>1493747700.79</v>
      </c>
      <c r="M56" s="194">
        <f t="shared" si="12"/>
        <v>318802198.43986762</v>
      </c>
      <c r="N56" s="195">
        <f t="shared" si="1"/>
        <v>0.60013276027274798</v>
      </c>
      <c r="O56" s="196">
        <f t="shared" si="12"/>
        <v>11879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7" zoomScaleNormal="100" workbookViewId="0">
      <selection activeCell="L6" sqref="L6:L8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customWidth="1"/>
  </cols>
  <sheetData>
    <row r="1" spans="1:13" ht="63" customHeight="1" thickTop="1" x14ac:dyDescent="0.35">
      <c r="A1" s="295" t="s">
        <v>182</v>
      </c>
      <c r="B1" s="298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307" t="s">
        <v>211</v>
      </c>
      <c r="L1" s="310" t="s">
        <v>209</v>
      </c>
      <c r="M1" s="313" t="s">
        <v>210</v>
      </c>
    </row>
    <row r="2" spans="1:13" ht="15.5" x14ac:dyDescent="0.35">
      <c r="A2" s="296"/>
      <c r="B2" s="299"/>
      <c r="C2" s="179"/>
      <c r="D2" s="179"/>
      <c r="E2" s="179"/>
      <c r="F2" s="179"/>
      <c r="G2" s="179"/>
      <c r="H2" s="179"/>
      <c r="I2" s="179"/>
      <c r="J2" s="179"/>
      <c r="K2" s="308"/>
      <c r="L2" s="311"/>
      <c r="M2" s="314"/>
    </row>
    <row r="3" spans="1:13" ht="16" thickBot="1" x14ac:dyDescent="0.4">
      <c r="A3" s="297"/>
      <c r="B3" s="300"/>
      <c r="C3" s="180"/>
      <c r="D3" s="180"/>
      <c r="E3" s="180"/>
      <c r="F3" s="180"/>
      <c r="G3" s="180"/>
      <c r="H3" s="180"/>
      <c r="I3" s="180"/>
      <c r="J3" s="180"/>
      <c r="K3" s="309"/>
      <c r="L3" s="312"/>
      <c r="M3" s="315"/>
    </row>
    <row r="4" spans="1:13" ht="18" thickTop="1" thickBot="1" x14ac:dyDescent="0.4">
      <c r="A4" s="291" t="s">
        <v>184</v>
      </c>
      <c r="B4" s="292"/>
      <c r="C4" s="292"/>
      <c r="D4" s="292"/>
      <c r="E4" s="292"/>
      <c r="F4" s="292"/>
      <c r="G4" s="292"/>
      <c r="H4" s="292"/>
      <c r="I4" s="292"/>
      <c r="J4" s="292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- 31 grudnia 2022 r'!C19</f>
        <v>3969</v>
      </c>
      <c r="D5" s="91">
        <f>'Dane - 31 grudnia 2022 r'!D19/'Dane - 31 grudnia 2022 r'!$B$3</f>
        <v>74760452.673140541</v>
      </c>
      <c r="E5" s="90">
        <f>'Dane - 31 grudnia 2022 r'!X19</f>
        <v>3852</v>
      </c>
      <c r="F5" s="91">
        <f>'Dane - 31 grudnia 2022 r'!Y19/'Dane - 31 grudnia 2022 r'!$B$3</f>
        <v>72445950.272116095</v>
      </c>
      <c r="G5" s="90">
        <f>'Dane - 31 grudnia 2022 r'!AB19</f>
        <v>3870</v>
      </c>
      <c r="H5" s="91">
        <f>'Dane - 31 grudnia 2022 r'!AD19/'Dane - 31 grudnia 2022 r'!$B$3</f>
        <v>67764905.02614449</v>
      </c>
      <c r="I5" s="90">
        <f>'Dane - 31 grudnia 2022 r'!AO19</f>
        <v>3853</v>
      </c>
      <c r="J5" s="91">
        <f>'Dane - 31 grudnia 2022 r'!AP19/'Dane - 31 grudnia 2022 r'!$B$3</f>
        <v>67499626.50730978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4">
      <c r="A6" s="293" t="s">
        <v>186</v>
      </c>
      <c r="B6" s="90" t="s">
        <v>86</v>
      </c>
      <c r="C6" s="90">
        <f>'Dane - 31 grudnia 2022 r'!C14</f>
        <v>13</v>
      </c>
      <c r="D6" s="91">
        <f>'Dane - 31 grudnia 2022 r'!D14/'Dane - 31 grudnia 2022 r'!$B$3</f>
        <v>6461830.2742503462</v>
      </c>
      <c r="E6" s="90">
        <f>'Dane - 31 grudnia 2022 r'!X14</f>
        <v>11</v>
      </c>
      <c r="F6" s="91">
        <f>'Dane - 31 grudnia 2022 r'!Y14/'Dane - 31 grudnia 2022 r'!$B$3</f>
        <v>5317615.6504108412</v>
      </c>
      <c r="G6" s="90">
        <f>'Dane - 31 grudnia 2022 r'!AB14</f>
        <v>10</v>
      </c>
      <c r="H6" s="91">
        <f>'Dane - 31 grudnia 2022 r'!AD14/'Dane - 31 grudnia 2022 r'!$B$3</f>
        <v>3823130.9465371892</v>
      </c>
      <c r="I6" s="90">
        <f>'Dane - 31 grudnia 2022 r'!AO14</f>
        <v>10</v>
      </c>
      <c r="J6" s="91">
        <f>'Dane - 31 grudnia 2022 r'!AP14/'Dane - 31 grudnia 2022 r'!$B$3</f>
        <v>3913575.609860207</v>
      </c>
      <c r="K6" s="301">
        <v>123</v>
      </c>
      <c r="L6" s="303">
        <f>G6+G7+G8</f>
        <v>407</v>
      </c>
      <c r="M6" s="306">
        <f>L6/K6</f>
        <v>3.3089430894308944</v>
      </c>
    </row>
    <row r="7" spans="1:13" ht="39.75" customHeight="1" thickTop="1" thickBot="1" x14ac:dyDescent="0.4">
      <c r="A7" s="294"/>
      <c r="B7" s="90" t="s">
        <v>98</v>
      </c>
      <c r="C7" s="90">
        <f>'Dane - 31 grudnia 2022 r'!C22</f>
        <v>868</v>
      </c>
      <c r="D7" s="91">
        <f>'Dane - 31 grudnia 2022 r'!D22/'Dane - 31 grudnia 2022 r'!$B$3</f>
        <v>49446451.582541876</v>
      </c>
      <c r="E7" s="90">
        <f>'Dane - 31 grudnia 2022 r'!X22</f>
        <v>430</v>
      </c>
      <c r="F7" s="91">
        <f>'Dane - 31 grudnia 2022 r'!Y22/'Dane - 31 grudnia 2022 r'!$B$3</f>
        <v>21123587.847614981</v>
      </c>
      <c r="G7" s="90">
        <f>'Dane - 31 grudnia 2022 r'!AB22</f>
        <v>386</v>
      </c>
      <c r="H7" s="91">
        <f>'Dane - 31 grudnia 2022 r'!AD22/'Dane - 31 grudnia 2022 r'!$B$3</f>
        <v>17898533.592999682</v>
      </c>
      <c r="I7" s="90">
        <f>'Dane - 31 grudnia 2022 r'!AO22</f>
        <v>371</v>
      </c>
      <c r="J7" s="91">
        <f>'Dane - 31 grudnia 2022 r'!AP22/'Dane - 31 grudnia 2022 r'!$B$3</f>
        <v>16787831.127947923</v>
      </c>
      <c r="K7" s="302"/>
      <c r="L7" s="304"/>
      <c r="M7" s="306"/>
    </row>
    <row r="8" spans="1:13" ht="51" customHeight="1" thickTop="1" thickBot="1" x14ac:dyDescent="0.4">
      <c r="A8" s="294"/>
      <c r="B8" s="90" t="s">
        <v>100</v>
      </c>
      <c r="C8" s="90">
        <f>'Dane - 31 grudnia 2022 r'!C23</f>
        <v>42</v>
      </c>
      <c r="D8" s="91">
        <f>'Dane - 31 grudnia 2022 r'!D23/'Dane - 31 grudnia 2022 r'!$B$3</f>
        <v>111512462.25803009</v>
      </c>
      <c r="E8" s="90">
        <f>'Dane - 31 grudnia 2022 r'!X23</f>
        <v>16</v>
      </c>
      <c r="F8" s="91">
        <f>'Dane - 31 grudnia 2022 r'!Y23/'Dane - 31 grudnia 2022 r'!$B$3</f>
        <v>30232429.128161348</v>
      </c>
      <c r="G8" s="90">
        <f>'Dane - 31 grudnia 2022 r'!AB23</f>
        <v>11</v>
      </c>
      <c r="H8" s="91">
        <f>'Dane - 31 grudnia 2022 r'!AD23/'Dane - 31 grudnia 2022 r'!$B$3</f>
        <v>2585626.5990822748</v>
      </c>
      <c r="I8" s="90">
        <f>'Dane - 31 grudnia 2022 r'!AO23</f>
        <v>8</v>
      </c>
      <c r="J8" s="91">
        <f>'Dane - 31 grudnia 2022 r'!AP23/'Dane - 31 grudnia 2022 r'!$B$3</f>
        <v>1407995.684558745</v>
      </c>
      <c r="K8" s="302"/>
      <c r="L8" s="305"/>
      <c r="M8" s="306"/>
    </row>
    <row r="9" spans="1:13" ht="16.5" thickTop="1" thickBot="1" x14ac:dyDescent="0.4">
      <c r="A9" s="285" t="s">
        <v>187</v>
      </c>
      <c r="B9" s="286"/>
      <c r="C9" s="177"/>
      <c r="D9" s="177"/>
      <c r="E9" s="177"/>
      <c r="F9" s="177"/>
      <c r="G9" s="177"/>
      <c r="H9" s="177"/>
      <c r="I9" s="177"/>
      <c r="J9" s="177"/>
      <c r="K9" s="160">
        <v>229338250</v>
      </c>
      <c r="L9" s="160">
        <f>'Dane - 31 grudnia 2022 r'!AP6/'Dane - 31 grudnia 2022 r'!$B$3</f>
        <v>149694661.14608899</v>
      </c>
      <c r="M9" s="165">
        <f>L9/K9</f>
        <v>0.65272435429366449</v>
      </c>
    </row>
    <row r="10" spans="1:13" ht="18" thickTop="1" thickBot="1" x14ac:dyDescent="0.4">
      <c r="A10" s="281" t="s">
        <v>206</v>
      </c>
      <c r="B10" s="282"/>
      <c r="C10" s="282"/>
      <c r="D10" s="282"/>
      <c r="E10" s="282"/>
      <c r="F10" s="282"/>
      <c r="G10" s="282"/>
      <c r="H10" s="282"/>
      <c r="I10" s="282"/>
      <c r="J10" s="282"/>
      <c r="M10" s="182"/>
    </row>
    <row r="11" spans="1:13" ht="15.5" thickTop="1" thickBot="1" x14ac:dyDescent="0.4">
      <c r="A11" s="283" t="s">
        <v>188</v>
      </c>
      <c r="B11" s="90" t="s">
        <v>117</v>
      </c>
      <c r="C11" s="90">
        <f>'Dane - 31 grudnia 2022 r'!C32</f>
        <v>1076</v>
      </c>
      <c r="D11" s="91">
        <f>'Dane - 31 grudnia 2022 r'!D32/'Dane - 31 grudnia 2022 r'!$B$3</f>
        <v>127610230.5196884</v>
      </c>
      <c r="E11" s="90">
        <f>'Dane - 31 grudnia 2022 r'!X32</f>
        <v>613</v>
      </c>
      <c r="F11" s="91">
        <f>'Dane - 31 grudnia 2022 r'!Y32/'Dane - 31 grudnia 2022 r'!$B$3</f>
        <v>58236609.102550417</v>
      </c>
      <c r="G11" s="90">
        <f>'Dane - 31 grudnia 2022 r'!AB32</f>
        <v>466</v>
      </c>
      <c r="H11" s="91">
        <f>'Dane - 31 grudnia 2022 r'!AD32/'Dane - 31 grudnia 2022 r'!$B$3</f>
        <v>42299777.353537507</v>
      </c>
      <c r="I11" s="90">
        <f>'Dane - 31 grudnia 2022 r'!AO32</f>
        <v>423</v>
      </c>
      <c r="J11" s="91">
        <f>'Dane - 31 grudnia 2022 r'!AP32/'Dane - 31 grudnia 2022 r'!$B$3</f>
        <v>35819498.448404647</v>
      </c>
      <c r="K11" s="301">
        <v>680</v>
      </c>
      <c r="L11" s="303">
        <f>G11+G12+G13</f>
        <v>647</v>
      </c>
      <c r="M11" s="306">
        <f>L11/K11</f>
        <v>0.95147058823529407</v>
      </c>
    </row>
    <row r="12" spans="1:13" ht="15.5" thickTop="1" thickBot="1" x14ac:dyDescent="0.4">
      <c r="A12" s="284"/>
      <c r="B12" s="90" t="s">
        <v>119</v>
      </c>
      <c r="C12" s="90">
        <f>'Dane - 31 grudnia 2022 r'!C33</f>
        <v>293</v>
      </c>
      <c r="D12" s="91">
        <f>'Dane - 31 grudnia 2022 r'!D33/'Dane - 31 grudnia 2022 r'!$B$3</f>
        <v>12960605.967346067</v>
      </c>
      <c r="E12" s="90">
        <f>'Dane - 31 grudnia 2022 r'!X33</f>
        <v>178</v>
      </c>
      <c r="F12" s="91">
        <f>'Dane - 31 grudnia 2022 r'!Y33/'Dane - 31 grudnia 2022 r'!$B$3</f>
        <v>5681207.08355565</v>
      </c>
      <c r="G12" s="90">
        <f>'Dane - 31 grudnia 2022 r'!AB33</f>
        <v>145</v>
      </c>
      <c r="H12" s="91">
        <f>'Dane - 31 grudnia 2022 r'!AD33/'Dane - 31 grudnia 2022 r'!$B$3</f>
        <v>3900055.919325579</v>
      </c>
      <c r="I12" s="90">
        <f>'Dane - 31 grudnia 2022 r'!AO33</f>
        <v>121</v>
      </c>
      <c r="J12" s="91">
        <f>'Dane - 31 grudnia 2022 r'!AP33/'Dane - 31 grudnia 2022 r'!$B$3</f>
        <v>3109582.8107992741</v>
      </c>
      <c r="K12" s="302"/>
      <c r="L12" s="304"/>
      <c r="M12" s="306"/>
    </row>
    <row r="13" spans="1:13" ht="15.5" thickTop="1" thickBot="1" x14ac:dyDescent="0.4">
      <c r="A13" s="284"/>
      <c r="B13" s="93" t="s">
        <v>121</v>
      </c>
      <c r="C13" s="90">
        <f>'Dane - 31 grudnia 2022 r'!C34</f>
        <v>124</v>
      </c>
      <c r="D13" s="91">
        <f>'Dane - 31 grudnia 2022 r'!D34/'Dane - 31 grudnia 2022 r'!$B$3</f>
        <v>68731401.122612312</v>
      </c>
      <c r="E13" s="90">
        <f>'Dane - 31 grudnia 2022 r'!X34</f>
        <v>53</v>
      </c>
      <c r="F13" s="91">
        <f>'Dane - 31 grudnia 2022 r'!Y34/'Dane - 31 grudnia 2022 r'!$B$3</f>
        <v>25253285.600256111</v>
      </c>
      <c r="G13" s="90">
        <f>'Dane - 31 grudnia 2022 r'!AB34</f>
        <v>36</v>
      </c>
      <c r="H13" s="91">
        <f>'Dane - 31 grudnia 2022 r'!AD34/'Dane - 31 grudnia 2022 r'!$B$3</f>
        <v>9126669.5592786241</v>
      </c>
      <c r="I13" s="90">
        <f>'Dane - 31 grudnia 2022 r'!AO34</f>
        <v>31</v>
      </c>
      <c r="J13" s="91">
        <f>'Dane - 31 grudnia 2022 r'!AP34/'Dane - 31 grudnia 2022 r'!$B$3</f>
        <v>6713535.5821150355</v>
      </c>
      <c r="K13" s="302"/>
      <c r="L13" s="305"/>
      <c r="M13" s="306"/>
    </row>
    <row r="14" spans="1:13" ht="16.5" thickTop="1" thickBot="1" x14ac:dyDescent="0.4">
      <c r="A14" s="285" t="s">
        <v>187</v>
      </c>
      <c r="B14" s="286"/>
      <c r="C14" s="177"/>
      <c r="D14" s="177"/>
      <c r="E14" s="177"/>
      <c r="F14" s="177"/>
      <c r="G14" s="177"/>
      <c r="H14" s="177"/>
      <c r="I14" s="177"/>
      <c r="J14" s="177"/>
      <c r="K14" s="96">
        <v>181884168</v>
      </c>
      <c r="L14" s="160">
        <f>'Dane - 31 grudnia 2022 r'!AP28/'Dane - 31 grudnia 2022 r'!$B$3</f>
        <v>110822029.11535588</v>
      </c>
      <c r="M14" s="165">
        <f>L14/K14</f>
        <v>0.60930003053017723</v>
      </c>
    </row>
    <row r="15" spans="1:13" ht="18" thickTop="1" thickBot="1" x14ac:dyDescent="0.4">
      <c r="A15" s="287" t="s">
        <v>189</v>
      </c>
      <c r="B15" s="288"/>
      <c r="C15" s="288"/>
      <c r="D15" s="288"/>
      <c r="E15" s="288"/>
      <c r="F15" s="288"/>
      <c r="G15" s="288"/>
      <c r="H15" s="288"/>
      <c r="I15" s="288"/>
      <c r="J15" s="288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- 31 grudnia 2022 r'!C42</f>
        <v>59</v>
      </c>
      <c r="D16" s="91">
        <f>'Dane - 31 grudnia 2022 r'!D42/'Dane - 31 grudnia 2022 r'!$B$3</f>
        <v>8567695.8787749428</v>
      </c>
      <c r="E16" s="90">
        <f>'Dane - 31 grudnia 2022 r'!X42</f>
        <v>52</v>
      </c>
      <c r="F16" s="91">
        <f>'Dane - 31 grudnia 2022 r'!Y42/'Dane - 31 grudnia 2022 r'!$B$3</f>
        <v>7102913.1405399637</v>
      </c>
      <c r="G16" s="90">
        <f>'Dane - 31 grudnia 2022 r'!AB42</f>
        <v>53</v>
      </c>
      <c r="H16" s="91">
        <f>'Dane - 31 grudnia 2022 r'!AD42/'Dane - 31 grudnia 2022 r'!$B$3</f>
        <v>6309120.3798954217</v>
      </c>
      <c r="I16" s="90">
        <f>'Dane - 31 grudnia 2022 r'!AO42</f>
        <v>51</v>
      </c>
      <c r="J16" s="91">
        <f>'Dane - 31 grudnia 2022 r'!AP42/'Dane - 31 grudnia 2022 r'!$B$3</f>
        <v>6178656.8583929138</v>
      </c>
      <c r="K16" s="175">
        <v>20</v>
      </c>
      <c r="L16" s="92">
        <f>G16</f>
        <v>53</v>
      </c>
      <c r="M16" s="165">
        <f>L16/K16</f>
        <v>2.65</v>
      </c>
    </row>
    <row r="17" spans="1:13" ht="16.5" thickTop="1" thickBot="1" x14ac:dyDescent="0.4">
      <c r="A17" s="285" t="s">
        <v>187</v>
      </c>
      <c r="B17" s="286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- 31 grudnia 2022 r'!AP40/'Dane - 31 grudnia 2022 r'!$B$3</f>
        <v>17729259.69693736</v>
      </c>
      <c r="M17" s="165">
        <f>L17/K17</f>
        <v>0.59444639480491035</v>
      </c>
    </row>
    <row r="18" spans="1:13" ht="18" thickTop="1" thickBot="1" x14ac:dyDescent="0.4">
      <c r="A18" s="289" t="s">
        <v>191</v>
      </c>
      <c r="B18" s="290"/>
      <c r="C18" s="290"/>
      <c r="D18" s="290"/>
      <c r="E18" s="290"/>
      <c r="F18" s="290"/>
      <c r="G18" s="290"/>
      <c r="H18" s="290"/>
      <c r="I18" s="290"/>
      <c r="J18" s="290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- 31 grudnia 2022 r'!C47</f>
        <v>4477</v>
      </c>
      <c r="D19" s="164">
        <f>'Dane - 31 grudnia 2022 r'!D47/'Dane - 31 grudnia 2022 r'!$B$3</f>
        <v>131937127.45704834</v>
      </c>
      <c r="E19" s="163">
        <f>'Dane - 31 grudnia 2022 r'!X47</f>
        <v>2741</v>
      </c>
      <c r="F19" s="164">
        <f>'Dane - 31 grudnia 2022 r'!Y47/'Dane - 31 grudnia 2022 r'!$B$3</f>
        <v>77875135.042151317</v>
      </c>
      <c r="G19" s="163">
        <f>'Dane - 31 grudnia 2022 r'!AB47</f>
        <v>2422</v>
      </c>
      <c r="H19" s="164">
        <f>'Dane - 31 grudnia 2022 r'!AD47/'Dane - 31 grudnia 2022 r'!$B$3</f>
        <v>68301787.218013018</v>
      </c>
      <c r="I19" s="163">
        <f>'Dane - 31 grudnia 2022 r'!AO47</f>
        <v>2121</v>
      </c>
      <c r="J19" s="164">
        <f>'Dane - 31 grudnia 2022 r'!AP47/'Dane - 31 grudnia 2022 r'!$B$3</f>
        <v>59617157.748372637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285" t="s">
        <v>187</v>
      </c>
      <c r="B20" s="286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- 31 grudnia 2022 r'!AP45/'Dane - 31 grudnia 2022 r'!$B$3</f>
        <v>60560771.204780705</v>
      </c>
      <c r="M20" s="165">
        <f>L20/K20</f>
        <v>0.6458802854888962</v>
      </c>
    </row>
    <row r="21" spans="1:13" ht="18" thickTop="1" thickBot="1" x14ac:dyDescent="0.4">
      <c r="A21" s="287" t="s">
        <v>192</v>
      </c>
      <c r="B21" s="288"/>
      <c r="C21" s="288"/>
      <c r="D21" s="288"/>
      <c r="E21" s="288"/>
      <c r="F21" s="288"/>
      <c r="G21" s="288"/>
      <c r="H21" s="288"/>
      <c r="I21" s="288"/>
      <c r="J21" s="288"/>
      <c r="M21" s="182"/>
    </row>
    <row r="22" spans="1:13" ht="78.5" thickTop="1" thickBot="1" x14ac:dyDescent="0.4">
      <c r="A22" s="81" t="s">
        <v>165</v>
      </c>
      <c r="B22" s="94" t="s">
        <v>146</v>
      </c>
      <c r="C22" s="90">
        <f>'Dane - 31 grudnia 2022 r'!C50</f>
        <v>60</v>
      </c>
      <c r="D22" s="91">
        <f>'Dane - 31 grudnia 2022 r'!D50/'Dane - 31 grudnia 2022 r'!$B$3</f>
        <v>26380160.821683917</v>
      </c>
      <c r="E22" s="90">
        <f>'Dane - 31 grudnia 2022 r'!X50</f>
        <v>52</v>
      </c>
      <c r="F22" s="91">
        <f>'Dane - 31 grudnia 2022 r'!Y50/'Dane - 31 grudnia 2022 r'!$B$3</f>
        <v>13375525.860633871</v>
      </c>
      <c r="G22" s="90">
        <f>'Dane - 31 grudnia 2022 r'!AB50</f>
        <v>46</v>
      </c>
      <c r="H22" s="91">
        <f>'Dane - 31 grudnia 2022 r'!AD50/'Dane - 31 grudnia 2022 r'!$B$3</f>
        <v>11442034.813787214</v>
      </c>
      <c r="I22" s="90">
        <f>'Dane - 31 grudnia 2022 r'!AO50</f>
        <v>36</v>
      </c>
      <c r="J22" s="91">
        <f>'Dane - 31 grudnia 2022 r'!AP50/'Dane - 31 grudnia 2022 r'!$B$3</f>
        <v>8693155.1317895632</v>
      </c>
      <c r="K22" s="175">
        <v>13</v>
      </c>
      <c r="L22" s="92">
        <v>13</v>
      </c>
      <c r="M22" s="165">
        <f>L22/K22</f>
        <v>1</v>
      </c>
    </row>
    <row r="23" spans="1:13" ht="32" thickTop="1" thickBot="1" x14ac:dyDescent="0.4">
      <c r="A23" s="82" t="s">
        <v>193</v>
      </c>
      <c r="B23" s="95" t="s">
        <v>152</v>
      </c>
      <c r="C23" s="90">
        <f>'Dane - 31 grudnia 2022 r'!C53</f>
        <v>392</v>
      </c>
      <c r="D23" s="91">
        <f>'Dane - 31 grudnia 2022 r'!D53/'Dane - 31 grudnia 2022 r'!$B$3</f>
        <v>99625593.844840452</v>
      </c>
      <c r="E23" s="90">
        <f>'Dane - 31 grudnia 2022 r'!X53</f>
        <v>224</v>
      </c>
      <c r="F23" s="91">
        <f>'Dane - 31 grudnia 2022 r'!Y53/'Dane - 31 grudnia 2022 r'!$B$3</f>
        <v>42976416.386725001</v>
      </c>
      <c r="G23" s="90">
        <f>'Dane - 31 grudnia 2022 r'!AB53</f>
        <v>72</v>
      </c>
      <c r="H23" s="91">
        <f>'Dane - 31 grudnia 2022 r'!AD53/'Dane - 31 grudnia 2022 r'!$B$3</f>
        <v>15714216.388859246</v>
      </c>
      <c r="I23" s="90">
        <f>'Dane - 31 grudnia 2022 r'!AO53</f>
        <v>198</v>
      </c>
      <c r="J23" s="91">
        <f>'Dane - 31 grudnia 2022 r'!AP53/'Dane - 31 grudnia 2022 r'!$B$3</f>
        <v>33803196.060185678</v>
      </c>
      <c r="K23" s="175">
        <v>220</v>
      </c>
      <c r="L23" s="92">
        <f>'Dane - 31 grudnia 2022 r'!AO53</f>
        <v>198</v>
      </c>
      <c r="M23" s="165">
        <f>L23/K23</f>
        <v>0.9</v>
      </c>
    </row>
    <row r="24" spans="1:13" ht="16.5" thickTop="1" thickBot="1" x14ac:dyDescent="0.4">
      <c r="A24" s="285" t="s">
        <v>187</v>
      </c>
      <c r="B24" s="286"/>
      <c r="C24" s="177"/>
      <c r="D24" s="177"/>
      <c r="E24" s="177"/>
      <c r="F24" s="177"/>
      <c r="G24" s="177"/>
      <c r="H24" s="177"/>
      <c r="I24" s="177"/>
      <c r="J24" s="177"/>
      <c r="K24" s="160">
        <v>132940018</v>
      </c>
      <c r="L24" s="160">
        <f>'Dane - 31 grudnia 2022 r'!AP49/'Dane - 31 grudnia 2022 r'!$B$3</f>
        <v>55740682.680610389</v>
      </c>
      <c r="M24" s="165">
        <f>L24/K24</f>
        <v>0.4192919748258977</v>
      </c>
    </row>
    <row r="25" spans="1:13" ht="18" thickTop="1" thickBot="1" x14ac:dyDescent="0.4">
      <c r="A25" s="277" t="s">
        <v>194</v>
      </c>
      <c r="B25" s="278"/>
      <c r="C25" s="278"/>
      <c r="D25" s="278"/>
      <c r="E25" s="278"/>
      <c r="F25" s="278"/>
      <c r="G25" s="278"/>
      <c r="H25" s="278"/>
      <c r="I25" s="278"/>
      <c r="J25" s="278"/>
      <c r="M25" s="182"/>
    </row>
    <row r="26" spans="1:13" ht="32" thickTop="1" thickBot="1" x14ac:dyDescent="0.4">
      <c r="A26" s="80" t="s">
        <v>195</v>
      </c>
      <c r="B26" s="159" t="s">
        <v>155</v>
      </c>
      <c r="C26" s="90">
        <f>'Dane - 31 grudnia 2022 r'!C54</f>
        <v>10</v>
      </c>
      <c r="D26" s="91">
        <f>'Dane - 31 grudnia 2022 r'!D54/'Dane - 31 grudnia 2022 r'!$B$3</f>
        <v>781332.8524170313</v>
      </c>
      <c r="E26" s="90">
        <f>'Dane - 31 grudnia 2022 r'!X54</f>
        <v>1</v>
      </c>
      <c r="F26" s="91">
        <f>'Dane - 31 grudnia 2022 r'!Y54/'Dane - 31 grudnia 2022 r'!$B$3</f>
        <v>240704.47977803863</v>
      </c>
      <c r="G26" s="90">
        <f>'Dane - 31 grudnia 2022 r'!AB54</f>
        <v>1</v>
      </c>
      <c r="H26" s="91">
        <f>'Dane - 31 grudnia 2022 r'!AD54/'Dane - 31 grudnia 2022 r'!$B$3</f>
        <v>0</v>
      </c>
      <c r="I26" s="90">
        <f>'Dane - 31 grudnia 2022 r'!AO54</f>
        <v>0</v>
      </c>
      <c r="J26" s="91">
        <f>'Dane - 31 grudnia 2022 r'!AP54/'Dane - 31 grudnia 2022 r'!$B$3</f>
        <v>0</v>
      </c>
      <c r="K26" s="175">
        <v>1</v>
      </c>
      <c r="L26" s="92">
        <v>0</v>
      </c>
      <c r="M26" s="165">
        <f>L26/K26</f>
        <v>0</v>
      </c>
    </row>
    <row r="27" spans="1:13" ht="16.5" thickTop="1" thickBot="1" x14ac:dyDescent="0.4">
      <c r="A27" s="279" t="s">
        <v>187</v>
      </c>
      <c r="B27" s="280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- 31 grudnia 2022 r'!AP54/'Dane - 31 grudnia 2022 r'!$B$3</f>
        <v>0</v>
      </c>
      <c r="M27" s="18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grudnia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2023-01-24T12:39:45Z</dcterms:modified>
</cp:coreProperties>
</file>