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zej\Granty\PZL_Debica\Obliczenia_wirowa\1_2stopnie_Augustyn_IPSEpro\"/>
    </mc:Choice>
  </mc:AlternateContent>
  <xr:revisionPtr revIDLastSave="0" documentId="13_ncr:1_{5C630A87-AD9E-482C-A44D-9971F21798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2" sheetId="2" r:id="rId1"/>
    <sheet name="20stC" sheetId="1" r:id="rId2"/>
    <sheet name="10stC" sheetId="4" r:id="rId3"/>
    <sheet name="0stC" sheetId="5" r:id="rId4"/>
    <sheet name="-10stC" sheetId="6" r:id="rId5"/>
    <sheet name="-20stC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0" i="7" l="1"/>
  <c r="T39" i="7"/>
  <c r="T42" i="7" s="1"/>
  <c r="T31" i="7"/>
  <c r="T30" i="7"/>
  <c r="T33" i="7" s="1"/>
  <c r="T34" i="7" s="1"/>
  <c r="T31" i="6"/>
  <c r="T30" i="6"/>
  <c r="T31" i="5"/>
  <c r="T30" i="5"/>
  <c r="T33" i="5" s="1"/>
  <c r="T31" i="4"/>
  <c r="T30" i="4"/>
  <c r="T33" i="4" s="1"/>
  <c r="T31" i="1"/>
  <c r="T21" i="7"/>
  <c r="T24" i="7" s="1"/>
  <c r="T25" i="7" s="1"/>
  <c r="T21" i="6"/>
  <c r="T24" i="6" s="1"/>
  <c r="T25" i="6" s="1"/>
  <c r="T21" i="5"/>
  <c r="T24" i="5" s="1"/>
  <c r="T25" i="5" s="1"/>
  <c r="T21" i="4"/>
  <c r="T24" i="4" s="1"/>
  <c r="T25" i="4" s="1"/>
  <c r="T21" i="1"/>
  <c r="H74" i="7"/>
  <c r="I74" i="7" s="1"/>
  <c r="H73" i="7"/>
  <c r="I73" i="7" s="1"/>
  <c r="I72" i="7"/>
  <c r="H72" i="7"/>
  <c r="H71" i="7"/>
  <c r="H70" i="7"/>
  <c r="I70" i="7" s="1"/>
  <c r="H64" i="7"/>
  <c r="I64" i="7" s="1"/>
  <c r="H63" i="7"/>
  <c r="I63" i="7" s="1"/>
  <c r="H62" i="7"/>
  <c r="I62" i="7" s="1"/>
  <c r="I61" i="7"/>
  <c r="I65" i="7" s="1"/>
  <c r="H61" i="7"/>
  <c r="I60" i="7"/>
  <c r="I66" i="7" s="1"/>
  <c r="H60" i="7"/>
  <c r="I54" i="7"/>
  <c r="H54" i="7"/>
  <c r="H53" i="7"/>
  <c r="I53" i="7" s="1"/>
  <c r="H52" i="7"/>
  <c r="I52" i="7" s="1"/>
  <c r="H51" i="7"/>
  <c r="I51" i="7" s="1"/>
  <c r="I55" i="7" s="1"/>
  <c r="H50" i="7"/>
  <c r="I50" i="7" s="1"/>
  <c r="I56" i="7" s="1"/>
  <c r="H43" i="7"/>
  <c r="H42" i="7"/>
  <c r="H41" i="7"/>
  <c r="H36" i="7"/>
  <c r="I36" i="7" s="1"/>
  <c r="H35" i="7"/>
  <c r="I35" i="7" s="1"/>
  <c r="I34" i="7"/>
  <c r="I37" i="7" s="1"/>
  <c r="H34" i="7"/>
  <c r="H29" i="7"/>
  <c r="H28" i="7"/>
  <c r="I28" i="7" s="1"/>
  <c r="H27" i="7"/>
  <c r="I27" i="7" s="1"/>
  <c r="I22" i="7"/>
  <c r="H22" i="7"/>
  <c r="H21" i="7"/>
  <c r="H20" i="7"/>
  <c r="I20" i="7" s="1"/>
  <c r="I23" i="7" s="1"/>
  <c r="T16" i="7"/>
  <c r="T17" i="7" s="1"/>
  <c r="H15" i="7"/>
  <c r="I15" i="7" s="1"/>
  <c r="H14" i="7"/>
  <c r="I14" i="7" s="1"/>
  <c r="I13" i="7"/>
  <c r="I16" i="7" s="1"/>
  <c r="H13" i="7"/>
  <c r="H8" i="7"/>
  <c r="H7" i="7"/>
  <c r="I7" i="7" s="1"/>
  <c r="H6" i="7"/>
  <c r="N2" i="7"/>
  <c r="I71" i="7" s="1"/>
  <c r="H74" i="6"/>
  <c r="I74" i="6" s="1"/>
  <c r="I73" i="6"/>
  <c r="H73" i="6"/>
  <c r="H72" i="6"/>
  <c r="I72" i="6" s="1"/>
  <c r="I71" i="6"/>
  <c r="I75" i="6" s="1"/>
  <c r="H71" i="6"/>
  <c r="H70" i="6"/>
  <c r="I70" i="6" s="1"/>
  <c r="I76" i="6" s="1"/>
  <c r="H64" i="6"/>
  <c r="I64" i="6" s="1"/>
  <c r="H63" i="6"/>
  <c r="I63" i="6" s="1"/>
  <c r="H62" i="6"/>
  <c r="I62" i="6" s="1"/>
  <c r="H61" i="6"/>
  <c r="I61" i="6" s="1"/>
  <c r="H60" i="6"/>
  <c r="I60" i="6" s="1"/>
  <c r="I66" i="6" s="1"/>
  <c r="H54" i="6"/>
  <c r="I54" i="6" s="1"/>
  <c r="I53" i="6"/>
  <c r="H53" i="6"/>
  <c r="I52" i="6"/>
  <c r="H52" i="6"/>
  <c r="H51" i="6"/>
  <c r="I51" i="6" s="1"/>
  <c r="I55" i="6" s="1"/>
  <c r="I50" i="6"/>
  <c r="H50" i="6"/>
  <c r="I43" i="6"/>
  <c r="H43" i="6"/>
  <c r="H42" i="6"/>
  <c r="I42" i="6" s="1"/>
  <c r="I45" i="6" s="1"/>
  <c r="H41" i="6"/>
  <c r="I41" i="6" s="1"/>
  <c r="I44" i="6" s="1"/>
  <c r="I36" i="6"/>
  <c r="H36" i="6"/>
  <c r="H35" i="6"/>
  <c r="I35" i="6" s="1"/>
  <c r="H34" i="6"/>
  <c r="I34" i="6" s="1"/>
  <c r="I37" i="6" s="1"/>
  <c r="T33" i="6"/>
  <c r="H29" i="6"/>
  <c r="I29" i="6" s="1"/>
  <c r="I30" i="6" s="1"/>
  <c r="I28" i="6"/>
  <c r="I31" i="6" s="1"/>
  <c r="H28" i="6"/>
  <c r="I27" i="6"/>
  <c r="H27" i="6"/>
  <c r="H22" i="6"/>
  <c r="I22" i="6" s="1"/>
  <c r="H21" i="6"/>
  <c r="I21" i="6" s="1"/>
  <c r="I24" i="6" s="1"/>
  <c r="H20" i="6"/>
  <c r="I20" i="6" s="1"/>
  <c r="I23" i="6" s="1"/>
  <c r="T16" i="6"/>
  <c r="T17" i="6" s="1"/>
  <c r="H15" i="6"/>
  <c r="I15" i="6" s="1"/>
  <c r="H14" i="6"/>
  <c r="I14" i="6" s="1"/>
  <c r="H13" i="6"/>
  <c r="I13" i="6" s="1"/>
  <c r="I16" i="6" s="1"/>
  <c r="H8" i="6"/>
  <c r="I8" i="6" s="1"/>
  <c r="H7" i="6"/>
  <c r="I7" i="6" s="1"/>
  <c r="I6" i="6"/>
  <c r="I9" i="6" s="1"/>
  <c r="H6" i="6"/>
  <c r="N2" i="6"/>
  <c r="H74" i="5"/>
  <c r="H73" i="5"/>
  <c r="I73" i="5" s="1"/>
  <c r="H72" i="5"/>
  <c r="I72" i="5" s="1"/>
  <c r="H71" i="5"/>
  <c r="I71" i="5" s="1"/>
  <c r="I75" i="5" s="1"/>
  <c r="H70" i="5"/>
  <c r="I70" i="5" s="1"/>
  <c r="H64" i="5"/>
  <c r="H63" i="5"/>
  <c r="I63" i="5" s="1"/>
  <c r="H62" i="5"/>
  <c r="I62" i="5" s="1"/>
  <c r="H61" i="5"/>
  <c r="I61" i="5" s="1"/>
  <c r="I65" i="5" s="1"/>
  <c r="I67" i="5" s="1"/>
  <c r="H60" i="5"/>
  <c r="I60" i="5" s="1"/>
  <c r="I66" i="5" s="1"/>
  <c r="H54" i="5"/>
  <c r="I54" i="5" s="1"/>
  <c r="H53" i="5"/>
  <c r="I53" i="5" s="1"/>
  <c r="H52" i="5"/>
  <c r="H51" i="5"/>
  <c r="H50" i="5"/>
  <c r="I50" i="5" s="1"/>
  <c r="H43" i="5"/>
  <c r="I43" i="5" s="1"/>
  <c r="H42" i="5"/>
  <c r="I42" i="5" s="1"/>
  <c r="H41" i="5"/>
  <c r="I41" i="5" s="1"/>
  <c r="H36" i="5"/>
  <c r="H35" i="5"/>
  <c r="H34" i="5"/>
  <c r="I34" i="5" s="1"/>
  <c r="H29" i="5"/>
  <c r="I29" i="5" s="1"/>
  <c r="H28" i="5"/>
  <c r="I28" i="5" s="1"/>
  <c r="H27" i="5"/>
  <c r="H22" i="5"/>
  <c r="I22" i="5" s="1"/>
  <c r="H21" i="5"/>
  <c r="I21" i="5" s="1"/>
  <c r="H20" i="5"/>
  <c r="I20" i="5" s="1"/>
  <c r="I23" i="5" s="1"/>
  <c r="T16" i="5"/>
  <c r="T17" i="5" s="1"/>
  <c r="H15" i="5"/>
  <c r="I15" i="5" s="1"/>
  <c r="H14" i="5"/>
  <c r="I14" i="5" s="1"/>
  <c r="H13" i="5"/>
  <c r="I13" i="5" s="1"/>
  <c r="H8" i="5"/>
  <c r="I8" i="5" s="1"/>
  <c r="H7" i="5"/>
  <c r="I7" i="5" s="1"/>
  <c r="I6" i="5"/>
  <c r="H6" i="5"/>
  <c r="N2" i="5"/>
  <c r="I64" i="5" s="1"/>
  <c r="H74" i="4"/>
  <c r="I74" i="4" s="1"/>
  <c r="H73" i="4"/>
  <c r="I73" i="4" s="1"/>
  <c r="H72" i="4"/>
  <c r="I72" i="4" s="1"/>
  <c r="H71" i="4"/>
  <c r="I71" i="4" s="1"/>
  <c r="H70" i="4"/>
  <c r="I70" i="4" s="1"/>
  <c r="I76" i="4" s="1"/>
  <c r="H64" i="4"/>
  <c r="I64" i="4" s="1"/>
  <c r="I63" i="4"/>
  <c r="H63" i="4"/>
  <c r="H62" i="4"/>
  <c r="I62" i="4" s="1"/>
  <c r="H61" i="4"/>
  <c r="I61" i="4" s="1"/>
  <c r="I65" i="4" s="1"/>
  <c r="H60" i="4"/>
  <c r="I60" i="4" s="1"/>
  <c r="I66" i="4" s="1"/>
  <c r="H54" i="4"/>
  <c r="I54" i="4" s="1"/>
  <c r="I53" i="4"/>
  <c r="H53" i="4"/>
  <c r="H52" i="4"/>
  <c r="I52" i="4" s="1"/>
  <c r="H51" i="4"/>
  <c r="I51" i="4" s="1"/>
  <c r="I55" i="4" s="1"/>
  <c r="H50" i="4"/>
  <c r="I50" i="4" s="1"/>
  <c r="H43" i="4"/>
  <c r="I43" i="4" s="1"/>
  <c r="H42" i="4"/>
  <c r="I42" i="4" s="1"/>
  <c r="H41" i="4"/>
  <c r="I41" i="4" s="1"/>
  <c r="I44" i="4" s="1"/>
  <c r="H36" i="4"/>
  <c r="I36" i="4" s="1"/>
  <c r="H35" i="4"/>
  <c r="I35" i="4" s="1"/>
  <c r="H34" i="4"/>
  <c r="I34" i="4" s="1"/>
  <c r="I37" i="4" s="1"/>
  <c r="H29" i="4"/>
  <c r="I29" i="4" s="1"/>
  <c r="I28" i="4"/>
  <c r="H28" i="4"/>
  <c r="H27" i="4"/>
  <c r="I27" i="4" s="1"/>
  <c r="I30" i="4" s="1"/>
  <c r="I31" i="4" s="1"/>
  <c r="H22" i="4"/>
  <c r="I22" i="4" s="1"/>
  <c r="H21" i="4"/>
  <c r="I21" i="4" s="1"/>
  <c r="I20" i="4"/>
  <c r="H20" i="4"/>
  <c r="T16" i="4"/>
  <c r="T17" i="4" s="1"/>
  <c r="I15" i="4"/>
  <c r="H15" i="4"/>
  <c r="H14" i="4"/>
  <c r="I14" i="4" s="1"/>
  <c r="H13" i="4"/>
  <c r="I13" i="4" s="1"/>
  <c r="I16" i="4" s="1"/>
  <c r="H8" i="4"/>
  <c r="I8" i="4" s="1"/>
  <c r="I7" i="4"/>
  <c r="H7" i="4"/>
  <c r="I6" i="4"/>
  <c r="I9" i="4" s="1"/>
  <c r="H6" i="4"/>
  <c r="N2" i="4"/>
  <c r="T16" i="1"/>
  <c r="T43" i="7" l="1"/>
  <c r="T34" i="6"/>
  <c r="I75" i="7"/>
  <c r="I77" i="7" s="1"/>
  <c r="I30" i="7"/>
  <c r="I31" i="7"/>
  <c r="I17" i="7"/>
  <c r="I57" i="7"/>
  <c r="I38" i="7"/>
  <c r="I67" i="7"/>
  <c r="I76" i="7"/>
  <c r="I6" i="7"/>
  <c r="I41" i="7"/>
  <c r="I29" i="7"/>
  <c r="I42" i="7"/>
  <c r="I8" i="7"/>
  <c r="I21" i="7"/>
  <c r="I24" i="7" s="1"/>
  <c r="I43" i="7"/>
  <c r="I65" i="6"/>
  <c r="I67" i="6" s="1"/>
  <c r="I17" i="6"/>
  <c r="I38" i="6"/>
  <c r="I77" i="6"/>
  <c r="I56" i="6"/>
  <c r="I10" i="6"/>
  <c r="I57" i="6"/>
  <c r="I24" i="5"/>
  <c r="I9" i="5"/>
  <c r="T34" i="5"/>
  <c r="I10" i="5"/>
  <c r="I37" i="5"/>
  <c r="I56" i="5"/>
  <c r="I31" i="5"/>
  <c r="I16" i="5"/>
  <c r="I17" i="5" s="1"/>
  <c r="I44" i="5"/>
  <c r="I45" i="5" s="1"/>
  <c r="I35" i="5"/>
  <c r="I38" i="5" s="1"/>
  <c r="I51" i="5"/>
  <c r="I55" i="5" s="1"/>
  <c r="I57" i="5" s="1"/>
  <c r="I74" i="5"/>
  <c r="I76" i="5" s="1"/>
  <c r="I77" i="5" s="1"/>
  <c r="I27" i="5"/>
  <c r="I30" i="5" s="1"/>
  <c r="I36" i="5"/>
  <c r="I52" i="5"/>
  <c r="I17" i="4"/>
  <c r="I67" i="4"/>
  <c r="T34" i="4"/>
  <c r="I10" i="4"/>
  <c r="I38" i="4"/>
  <c r="I75" i="4"/>
  <c r="I77" i="4" s="1"/>
  <c r="I45" i="4"/>
  <c r="I23" i="4"/>
  <c r="I24" i="4" s="1"/>
  <c r="I56" i="4"/>
  <c r="I57" i="4" s="1"/>
  <c r="T30" i="1"/>
  <c r="T33" i="1" s="1"/>
  <c r="T34" i="1" s="1"/>
  <c r="T24" i="1"/>
  <c r="T25" i="1" s="1"/>
  <c r="I44" i="7" l="1"/>
  <c r="I45" i="7"/>
  <c r="I9" i="7"/>
  <c r="I10" i="7" s="1"/>
  <c r="T17" i="1"/>
  <c r="H74" i="1"/>
  <c r="H73" i="1"/>
  <c r="H72" i="1"/>
  <c r="H71" i="1"/>
  <c r="I71" i="1" s="1"/>
  <c r="H70" i="1"/>
  <c r="I70" i="1" s="1"/>
  <c r="H64" i="1"/>
  <c r="H63" i="1"/>
  <c r="H62" i="1"/>
  <c r="H61" i="1"/>
  <c r="H60" i="1"/>
  <c r="I53" i="1"/>
  <c r="H53" i="1"/>
  <c r="H52" i="1"/>
  <c r="H54" i="1"/>
  <c r="H51" i="1"/>
  <c r="H50" i="1"/>
  <c r="I50" i="1" s="1"/>
  <c r="I43" i="1"/>
  <c r="H43" i="1"/>
  <c r="H42" i="1"/>
  <c r="H41" i="1"/>
  <c r="H36" i="1"/>
  <c r="I36" i="1" s="1"/>
  <c r="H35" i="1"/>
  <c r="H34" i="1"/>
  <c r="I34" i="1" s="1"/>
  <c r="H29" i="1"/>
  <c r="I29" i="1" s="1"/>
  <c r="H28" i="1"/>
  <c r="H27" i="1"/>
  <c r="I27" i="1" s="1"/>
  <c r="H22" i="1"/>
  <c r="H21" i="1"/>
  <c r="H20" i="1"/>
  <c r="H15" i="1"/>
  <c r="H14" i="1"/>
  <c r="H13" i="1"/>
  <c r="N2" i="1"/>
  <c r="I15" i="1" s="1"/>
  <c r="I61" i="1" l="1"/>
  <c r="I60" i="1"/>
  <c r="I13" i="1"/>
  <c r="I62" i="1"/>
  <c r="I63" i="1"/>
  <c r="I65" i="1" s="1"/>
  <c r="I41" i="1"/>
  <c r="I44" i="1" s="1"/>
  <c r="I42" i="1"/>
  <c r="I45" i="1" s="1"/>
  <c r="I35" i="1"/>
  <c r="I64" i="1"/>
  <c r="I51" i="1"/>
  <c r="I55" i="1" s="1"/>
  <c r="I54" i="1"/>
  <c r="I72" i="1"/>
  <c r="I76" i="1" s="1"/>
  <c r="I28" i="1"/>
  <c r="I31" i="1" s="1"/>
  <c r="I73" i="1"/>
  <c r="I75" i="1" s="1"/>
  <c r="I77" i="1" s="1"/>
  <c r="I52" i="1"/>
  <c r="I56" i="1" s="1"/>
  <c r="I74" i="1"/>
  <c r="I37" i="1"/>
  <c r="I30" i="1"/>
  <c r="I16" i="1"/>
  <c r="I22" i="1"/>
  <c r="I20" i="1"/>
  <c r="I23" i="1" s="1"/>
  <c r="I14" i="1"/>
  <c r="I17" i="1" s="1"/>
  <c r="I21" i="1"/>
  <c r="H8" i="1"/>
  <c r="I8" i="1" s="1"/>
  <c r="H7" i="1"/>
  <c r="I7" i="1" s="1"/>
  <c r="H6" i="1"/>
  <c r="I6" i="1" s="1"/>
  <c r="I57" i="1" l="1"/>
  <c r="I38" i="1"/>
  <c r="I66" i="1"/>
  <c r="I67" i="1" s="1"/>
  <c r="I24" i="1"/>
  <c r="I9" i="1"/>
  <c r="I10" i="1" s="1"/>
</calcChain>
</file>

<file path=xl/sharedStrings.xml><?xml version="1.0" encoding="utf-8"?>
<sst xmlns="http://schemas.openxmlformats.org/spreadsheetml/2006/main" count="737" uniqueCount="37">
  <si>
    <t>COP</t>
  </si>
  <si>
    <t>Temperatura</t>
  </si>
  <si>
    <t>Ciśnienie</t>
  </si>
  <si>
    <t>Gęstość</t>
  </si>
  <si>
    <t xml:space="preserve">Entalpia </t>
  </si>
  <si>
    <t>Entropia</t>
  </si>
  <si>
    <t>Przepływ objętościowy</t>
  </si>
  <si>
    <t>Napęd</t>
  </si>
  <si>
    <t>Wlot</t>
  </si>
  <si>
    <t>Po sprężarce</t>
  </si>
  <si>
    <t>Po wymienniku</t>
  </si>
  <si>
    <t>Wylot</t>
  </si>
  <si>
    <t>Przepływ masowy</t>
  </si>
  <si>
    <t>Sprężanie</t>
  </si>
  <si>
    <t>Grzanie</t>
  </si>
  <si>
    <t>Odzysk turbina</t>
  </si>
  <si>
    <t>Po wymienniku I</t>
  </si>
  <si>
    <t>Po sprężarce II</t>
  </si>
  <si>
    <t>Po wymienniku II</t>
  </si>
  <si>
    <t>Sprężanie I</t>
  </si>
  <si>
    <t>Grzanie I</t>
  </si>
  <si>
    <t>Sprężanie II</t>
  </si>
  <si>
    <t>Grzanie II</t>
  </si>
  <si>
    <t>Sprężarka 1 stopniowa</t>
  </si>
  <si>
    <t>Sprężarka 2 stopniowa z wymiennikiem pomiędzy stopniami</t>
  </si>
  <si>
    <t>kJ/kg</t>
  </si>
  <si>
    <t>kJ/kgK</t>
  </si>
  <si>
    <t>1stopień</t>
  </si>
  <si>
    <t>2 stopnie bez wymiennika</t>
  </si>
  <si>
    <t>Po sprężarce 2 stopien</t>
  </si>
  <si>
    <t>kW</t>
  </si>
  <si>
    <t>bar</t>
  </si>
  <si>
    <t>oC</t>
  </si>
  <si>
    <t>2 stopnie dodatkowy wymiennik</t>
  </si>
  <si>
    <t>Po wymienniku pow</t>
  </si>
  <si>
    <t>Po wymienniku w + p</t>
  </si>
  <si>
    <t>spręż 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</si>
</sst>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1"/>
      <color rgb="FF00B050"/>
      <name val="Czcionka tekstu podstawowego"/>
      <charset val="238"/>
    </font>
    <font>
      <sz val="11"/>
      <color rgb="FF00B05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wrapText="1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1" fontId="0" fillId="0" borderId="0" xfId="0" applyNumberForma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0</xdr:rowOff>
    </xdr:from>
    <xdr:to>
      <xdr:col>22</xdr:col>
      <xdr:colOff>95250</xdr:colOff>
      <xdr:row>54</xdr:row>
      <xdr:rowOff>135454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4D2A236-600F-DF5D-0D3C-7CDEEDEA6B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451" t="9769" r="20087" b="9079"/>
        <a:stretch/>
      </xdr:blipFill>
      <xdr:spPr>
        <a:xfrm>
          <a:off x="952500" y="0"/>
          <a:ext cx="14230350" cy="990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topLeftCell="C1" workbookViewId="0">
      <selection activeCell="X3" sqref="X3"/>
    </sheetView>
  </sheetViews>
  <sheetFormatPr defaultRowHeight="14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7"/>
  <sheetViews>
    <sheetView topLeftCell="K11" workbookViewId="0">
      <selection activeCell="T33" sqref="T33"/>
    </sheetView>
  </sheetViews>
  <sheetFormatPr defaultRowHeight="14.25"/>
  <cols>
    <col min="1" max="1" width="15.125" style="3" customWidth="1"/>
    <col min="2" max="2" width="12" style="6" customWidth="1"/>
    <col min="3" max="9" width="8.75" style="3"/>
    <col min="10" max="10" width="14.375" style="3" customWidth="1"/>
    <col min="11" max="11" width="8.75" style="3"/>
    <col min="12" max="12" width="17.25" style="3" customWidth="1"/>
    <col min="13" max="13" width="11.625" style="3" customWidth="1"/>
    <col min="14" max="14" width="8.75" style="3"/>
  </cols>
  <sheetData>
    <row r="1" spans="1:21" s="1" customFormat="1" ht="28.5">
      <c r="A1" s="2"/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7" t="s">
        <v>6</v>
      </c>
      <c r="N1" s="8" t="s">
        <v>12</v>
      </c>
    </row>
    <row r="2" spans="1:21" s="1" customFormat="1" ht="15" thickBot="1">
      <c r="A2" s="2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9">
        <v>600</v>
      </c>
      <c r="N2" s="10">
        <f>M2/3600*D5</f>
        <v>0.19808333333333331</v>
      </c>
    </row>
    <row r="3" spans="1:21">
      <c r="A3" s="15" t="s">
        <v>23</v>
      </c>
      <c r="B3" s="16"/>
      <c r="C3" s="15"/>
      <c r="D3" s="15"/>
      <c r="E3" s="15"/>
      <c r="F3" s="15"/>
      <c r="G3" s="15"/>
      <c r="H3" s="15"/>
      <c r="I3" s="15"/>
      <c r="J3" s="15"/>
    </row>
    <row r="4" spans="1:21" s="1" customFormat="1">
      <c r="A4" s="2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</row>
    <row r="5" spans="1:21" ht="15">
      <c r="A5" s="3" t="s">
        <v>8</v>
      </c>
      <c r="B5" s="5">
        <v>20</v>
      </c>
      <c r="C5" s="3">
        <v>1</v>
      </c>
      <c r="D5" s="3">
        <v>1.1884999999999999</v>
      </c>
      <c r="E5" s="3">
        <v>293.42</v>
      </c>
      <c r="F5" s="3">
        <v>6.8471000000000002</v>
      </c>
    </row>
    <row r="6" spans="1:21">
      <c r="A6" s="3" t="s">
        <v>9</v>
      </c>
      <c r="B6" s="6">
        <v>288.7</v>
      </c>
      <c r="C6" s="12">
        <v>10</v>
      </c>
      <c r="D6" s="3">
        <v>6.1756000000000002</v>
      </c>
      <c r="E6" s="3">
        <v>567.34</v>
      </c>
      <c r="F6" s="3">
        <v>6.8471000000000002</v>
      </c>
      <c r="H6" s="3">
        <f>E6-E5</f>
        <v>273.92</v>
      </c>
      <c r="I6" s="3">
        <f>H6*$N$2</f>
        <v>54.258986666666665</v>
      </c>
      <c r="J6" s="3" t="s">
        <v>13</v>
      </c>
    </row>
    <row r="7" spans="1:21">
      <c r="A7" s="3" t="s">
        <v>10</v>
      </c>
      <c r="B7" s="11">
        <v>100</v>
      </c>
      <c r="C7" s="3">
        <v>10</v>
      </c>
      <c r="D7" s="3">
        <v>9.3208000000000002</v>
      </c>
      <c r="E7" s="3">
        <v>372.88</v>
      </c>
      <c r="F7" s="3">
        <v>6.4257</v>
      </c>
      <c r="H7" s="3">
        <f>E6-E7</f>
        <v>194.46000000000004</v>
      </c>
      <c r="I7" s="3">
        <f>H7*$N$2</f>
        <v>38.519285000000004</v>
      </c>
      <c r="J7" s="3" t="s">
        <v>14</v>
      </c>
      <c r="L7" s="3" t="s">
        <v>27</v>
      </c>
    </row>
    <row r="8" spans="1:21">
      <c r="A8" s="3" t="s">
        <v>11</v>
      </c>
      <c r="B8" s="6">
        <v>-80.308000000000007</v>
      </c>
      <c r="C8" s="3">
        <v>1</v>
      </c>
      <c r="D8" s="3">
        <v>1.8109</v>
      </c>
      <c r="E8" s="3">
        <v>192.49</v>
      </c>
      <c r="F8" s="3">
        <v>6.4257</v>
      </c>
      <c r="H8" s="3">
        <f>E7-E8</f>
        <v>180.39</v>
      </c>
      <c r="I8" s="3">
        <f>H8*$N$2</f>
        <v>35.732252499999994</v>
      </c>
      <c r="J8" s="3" t="s">
        <v>15</v>
      </c>
    </row>
    <row r="9" spans="1:21">
      <c r="I9" s="3">
        <f>I6-I8</f>
        <v>18.526734166666671</v>
      </c>
      <c r="J9" s="3" t="s">
        <v>7</v>
      </c>
      <c r="M9" s="3" t="s">
        <v>32</v>
      </c>
      <c r="N9" s="3" t="s">
        <v>31</v>
      </c>
      <c r="P9" t="s">
        <v>25</v>
      </c>
      <c r="Q9" t="s">
        <v>26</v>
      </c>
    </row>
    <row r="10" spans="1:21">
      <c r="I10" s="3">
        <f>I7/I9</f>
        <v>2.0791189992515768</v>
      </c>
      <c r="J10" s="3" t="s">
        <v>0</v>
      </c>
      <c r="M10" s="4" t="s">
        <v>1</v>
      </c>
      <c r="N10" s="2" t="s">
        <v>2</v>
      </c>
      <c r="O10" s="2"/>
      <c r="P10" s="2" t="s">
        <v>4</v>
      </c>
      <c r="Q10" s="2" t="s">
        <v>5</v>
      </c>
    </row>
    <row r="11" spans="1:21">
      <c r="T11" t="s">
        <v>30</v>
      </c>
    </row>
    <row r="12" spans="1:21" ht="15">
      <c r="A12" s="3" t="s">
        <v>8</v>
      </c>
      <c r="B12" s="5">
        <v>20</v>
      </c>
      <c r="C12" s="3">
        <v>1</v>
      </c>
      <c r="D12" s="3">
        <v>1.1884999999999999</v>
      </c>
      <c r="E12" s="3">
        <v>293.42</v>
      </c>
      <c r="F12" s="3">
        <v>6.8471000000000002</v>
      </c>
      <c r="L12" s="3" t="s">
        <v>8</v>
      </c>
      <c r="M12" s="3">
        <v>20</v>
      </c>
      <c r="N12" s="3">
        <v>1</v>
      </c>
      <c r="P12">
        <v>20.29</v>
      </c>
      <c r="Q12">
        <v>6.87</v>
      </c>
    </row>
    <row r="13" spans="1:21">
      <c r="A13" s="3" t="s">
        <v>9</v>
      </c>
      <c r="B13" s="6">
        <v>103.18</v>
      </c>
      <c r="C13" s="12">
        <v>2.4</v>
      </c>
      <c r="D13" s="3">
        <v>2.2204000000000002</v>
      </c>
      <c r="E13" s="3">
        <v>377.13</v>
      </c>
      <c r="F13" s="3">
        <v>6.8471000000000002</v>
      </c>
      <c r="H13" s="3">
        <f>E13-E12</f>
        <v>83.70999999999998</v>
      </c>
      <c r="I13" s="3">
        <f>H13*$N$2</f>
        <v>16.581555833333326</v>
      </c>
      <c r="J13" s="3" t="s">
        <v>13</v>
      </c>
      <c r="L13" s="3" t="s">
        <v>9</v>
      </c>
      <c r="M13" s="3">
        <v>103.7</v>
      </c>
      <c r="N13" s="3">
        <v>2.4</v>
      </c>
      <c r="P13">
        <v>105.37</v>
      </c>
      <c r="Q13">
        <v>6.8750999999999998</v>
      </c>
      <c r="T13">
        <v>17.023</v>
      </c>
      <c r="U13" t="s">
        <v>13</v>
      </c>
    </row>
    <row r="14" spans="1:21">
      <c r="A14" s="3" t="s">
        <v>10</v>
      </c>
      <c r="B14" s="11">
        <v>60</v>
      </c>
      <c r="C14" s="3">
        <v>2.4</v>
      </c>
      <c r="D14" s="3">
        <v>2.5093999999999999</v>
      </c>
      <c r="E14" s="3">
        <v>333.45</v>
      </c>
      <c r="F14" s="3">
        <v>6.7237999999999998</v>
      </c>
      <c r="H14" s="3">
        <f>E13-E14</f>
        <v>43.680000000000007</v>
      </c>
      <c r="I14" s="3">
        <f>H14*$N$2</f>
        <v>8.6522799999999993</v>
      </c>
      <c r="J14" s="3" t="s">
        <v>14</v>
      </c>
      <c r="L14" s="3" t="s">
        <v>10</v>
      </c>
      <c r="M14" s="3">
        <v>59.04</v>
      </c>
      <c r="N14" s="3">
        <v>2.4</v>
      </c>
      <c r="P14">
        <v>59.933999999999997</v>
      </c>
      <c r="Q14">
        <v>6.7438000000000002</v>
      </c>
      <c r="T14">
        <v>8.65</v>
      </c>
      <c r="U14" t="s">
        <v>14</v>
      </c>
    </row>
    <row r="15" spans="1:21">
      <c r="A15" s="3" t="s">
        <v>11</v>
      </c>
      <c r="B15" s="6">
        <v>-13.817</v>
      </c>
      <c r="C15" s="3">
        <v>1</v>
      </c>
      <c r="D15" s="3">
        <v>1.3441000000000001</v>
      </c>
      <c r="E15" s="3">
        <v>259.39999999999998</v>
      </c>
      <c r="F15" s="3">
        <v>6.7237999999999998</v>
      </c>
      <c r="H15" s="3">
        <f>E14-E15</f>
        <v>74.050000000000011</v>
      </c>
      <c r="I15" s="3">
        <f>H15*$N$2</f>
        <v>14.668070833333333</v>
      </c>
      <c r="J15" s="3" t="s">
        <v>15</v>
      </c>
      <c r="L15" s="3" t="s">
        <v>11</v>
      </c>
      <c r="M15" s="3">
        <v>-13.5</v>
      </c>
      <c r="N15" s="3">
        <v>1</v>
      </c>
      <c r="P15">
        <v>-13.722</v>
      </c>
      <c r="Q15">
        <v>6.7496999999999998</v>
      </c>
      <c r="T15">
        <v>14.519</v>
      </c>
      <c r="U15" t="s">
        <v>15</v>
      </c>
    </row>
    <row r="16" spans="1:21">
      <c r="I16" s="3">
        <f>I13-I15</f>
        <v>1.9134849999999926</v>
      </c>
      <c r="J16" s="3" t="s">
        <v>7</v>
      </c>
      <c r="T16">
        <f>T13-T15</f>
        <v>2.5039999999999996</v>
      </c>
      <c r="U16" t="s">
        <v>7</v>
      </c>
    </row>
    <row r="17" spans="1:21">
      <c r="I17" s="3">
        <f>I14/I16</f>
        <v>4.5217391304348</v>
      </c>
      <c r="J17" s="3" t="s">
        <v>0</v>
      </c>
      <c r="T17">
        <f>T14/T16</f>
        <v>3.4544728434504801</v>
      </c>
      <c r="U17" t="s">
        <v>0</v>
      </c>
    </row>
    <row r="18" spans="1:21">
      <c r="L18" s="3" t="s">
        <v>28</v>
      </c>
    </row>
    <row r="19" spans="1:21" ht="15">
      <c r="A19" s="3" t="s">
        <v>8</v>
      </c>
      <c r="B19" s="5">
        <v>20</v>
      </c>
      <c r="C19" s="3">
        <v>1</v>
      </c>
      <c r="D19" s="3">
        <v>1.1884999999999999</v>
      </c>
      <c r="E19" s="3">
        <v>293.42</v>
      </c>
      <c r="F19" s="3">
        <v>6.8471000000000002</v>
      </c>
    </row>
    <row r="20" spans="1:21">
      <c r="A20" s="3" t="s">
        <v>9</v>
      </c>
      <c r="B20" s="6">
        <v>103.18</v>
      </c>
      <c r="C20" s="12">
        <v>2.4</v>
      </c>
      <c r="D20" s="3">
        <v>2.2204000000000002</v>
      </c>
      <c r="E20" s="3">
        <v>377.13</v>
      </c>
      <c r="F20" s="3">
        <v>6.8471000000000002</v>
      </c>
      <c r="H20" s="3">
        <f>E20-E19</f>
        <v>83.70999999999998</v>
      </c>
      <c r="I20" s="3">
        <f>H20*$N$2</f>
        <v>16.581555833333326</v>
      </c>
      <c r="J20" s="3" t="s">
        <v>13</v>
      </c>
      <c r="L20" s="3" t="s">
        <v>8</v>
      </c>
      <c r="M20" s="3">
        <v>20</v>
      </c>
      <c r="N20" s="3">
        <v>1</v>
      </c>
      <c r="P20">
        <v>20.29</v>
      </c>
      <c r="Q20">
        <v>6.87</v>
      </c>
    </row>
    <row r="21" spans="1:21">
      <c r="A21" s="3" t="s">
        <v>10</v>
      </c>
      <c r="B21" s="11">
        <v>50</v>
      </c>
      <c r="C21" s="3">
        <v>2.4</v>
      </c>
      <c r="D21" s="3">
        <v>2.5874000000000001</v>
      </c>
      <c r="E21" s="3">
        <v>323.36</v>
      </c>
      <c r="F21" s="3">
        <v>6.6931000000000003</v>
      </c>
      <c r="H21" s="3">
        <f>E20-E21</f>
        <v>53.769999999999982</v>
      </c>
      <c r="I21" s="3">
        <f>H21*$N$2</f>
        <v>10.650940833333328</v>
      </c>
      <c r="J21" s="3" t="s">
        <v>14</v>
      </c>
      <c r="L21" s="3" t="s">
        <v>29</v>
      </c>
      <c r="M21" s="3">
        <v>102.47</v>
      </c>
      <c r="N21" s="3">
        <v>2.3715999999999999</v>
      </c>
      <c r="P21">
        <v>104.13</v>
      </c>
      <c r="Q21">
        <v>6.8753000000000002</v>
      </c>
      <c r="T21">
        <f>8.0273+9.0878</f>
        <v>17.115099999999998</v>
      </c>
      <c r="U21" t="s">
        <v>13</v>
      </c>
    </row>
    <row r="22" spans="1:21">
      <c r="A22" s="3" t="s">
        <v>11</v>
      </c>
      <c r="B22" s="6">
        <v>-21.614000000000001</v>
      </c>
      <c r="C22" s="3">
        <v>1</v>
      </c>
      <c r="D22" s="3">
        <v>1.3858999999999999</v>
      </c>
      <c r="E22" s="3">
        <v>251.56</v>
      </c>
      <c r="F22" s="3">
        <v>6.6931000000000003</v>
      </c>
      <c r="H22" s="3">
        <f>E21-E22</f>
        <v>71.800000000000011</v>
      </c>
      <c r="I22" s="3">
        <f>H22*$N$2</f>
        <v>14.222383333333333</v>
      </c>
      <c r="J22" s="3" t="s">
        <v>15</v>
      </c>
      <c r="L22" s="3" t="s">
        <v>10</v>
      </c>
      <c r="M22" s="3">
        <v>49.87</v>
      </c>
      <c r="N22" s="3">
        <v>2.3715999999999999</v>
      </c>
      <c r="P22">
        <v>50.61</v>
      </c>
      <c r="Q22">
        <v>6.72</v>
      </c>
      <c r="T22">
        <v>10.5</v>
      </c>
      <c r="U22" t="s">
        <v>14</v>
      </c>
    </row>
    <row r="23" spans="1:21">
      <c r="I23" s="3">
        <f>I20-I22</f>
        <v>2.3591724999999926</v>
      </c>
      <c r="J23" s="3" t="s">
        <v>7</v>
      </c>
      <c r="L23" s="3" t="s">
        <v>11</v>
      </c>
      <c r="M23" s="3">
        <v>-19.8</v>
      </c>
      <c r="N23" s="3">
        <v>1</v>
      </c>
      <c r="P23">
        <v>-20.14</v>
      </c>
      <c r="Q23">
        <v>6.7240000000000002</v>
      </c>
      <c r="T23">
        <v>13.875999999999999</v>
      </c>
      <c r="U23" t="s">
        <v>15</v>
      </c>
    </row>
    <row r="24" spans="1:21">
      <c r="I24" s="3">
        <f>I21/I23</f>
        <v>4.5146935348446799</v>
      </c>
      <c r="J24" s="3" t="s">
        <v>0</v>
      </c>
      <c r="T24">
        <f>T21-T23</f>
        <v>3.2390999999999988</v>
      </c>
      <c r="U24" t="s">
        <v>7</v>
      </c>
    </row>
    <row r="25" spans="1:21">
      <c r="T25">
        <f>T22/T24</f>
        <v>3.2416411966286942</v>
      </c>
      <c r="U25" t="s">
        <v>0</v>
      </c>
    </row>
    <row r="26" spans="1:21" ht="15">
      <c r="A26" s="3" t="s">
        <v>8</v>
      </c>
      <c r="B26" s="5">
        <v>0</v>
      </c>
      <c r="C26" s="3">
        <v>1</v>
      </c>
      <c r="D26" s="3">
        <v>1.2758</v>
      </c>
      <c r="E26" s="3">
        <v>273.3</v>
      </c>
      <c r="F26" s="3">
        <v>6.7759999999999998</v>
      </c>
    </row>
    <row r="27" spans="1:21">
      <c r="A27" s="3" t="s">
        <v>9</v>
      </c>
      <c r="B27" s="6">
        <v>77.647999999999996</v>
      </c>
      <c r="C27" s="12">
        <v>2.4</v>
      </c>
      <c r="D27" s="3">
        <v>2.3826000000000001</v>
      </c>
      <c r="E27" s="3">
        <v>351.29</v>
      </c>
      <c r="F27" s="3">
        <v>6.7759999999999998</v>
      </c>
      <c r="H27" s="3">
        <f>E27-E26</f>
        <v>77.990000000000009</v>
      </c>
      <c r="I27" s="3">
        <f>H27*$N$2</f>
        <v>15.448519166666665</v>
      </c>
      <c r="J27" s="3" t="s">
        <v>13</v>
      </c>
      <c r="L27" s="3" t="s">
        <v>33</v>
      </c>
    </row>
    <row r="28" spans="1:21">
      <c r="A28" s="3" t="s">
        <v>10</v>
      </c>
      <c r="B28" s="11">
        <v>50</v>
      </c>
      <c r="C28" s="3">
        <v>2.4</v>
      </c>
      <c r="D28" s="3">
        <v>2.5874000000000001</v>
      </c>
      <c r="E28" s="3">
        <v>323.36</v>
      </c>
      <c r="F28" s="3">
        <v>6.6931000000000003</v>
      </c>
      <c r="H28" s="3">
        <f>E27-E28</f>
        <v>27.930000000000007</v>
      </c>
      <c r="I28" s="3">
        <f>H28*$N$2</f>
        <v>5.532467500000001</v>
      </c>
      <c r="J28" s="3" t="s">
        <v>14</v>
      </c>
    </row>
    <row r="29" spans="1:21">
      <c r="A29" s="3" t="s">
        <v>11</v>
      </c>
      <c r="B29" s="6">
        <v>-21.614000000000001</v>
      </c>
      <c r="C29" s="3">
        <v>1</v>
      </c>
      <c r="D29" s="3">
        <v>1.3858999999999999</v>
      </c>
      <c r="E29" s="3">
        <v>251.56</v>
      </c>
      <c r="F29" s="3">
        <v>6.6931000000000003</v>
      </c>
      <c r="H29" s="3">
        <f>E28-E29</f>
        <v>71.800000000000011</v>
      </c>
      <c r="I29" s="3">
        <f>H29*$N$2</f>
        <v>14.222383333333333</v>
      </c>
      <c r="J29" s="3" t="s">
        <v>15</v>
      </c>
      <c r="L29" s="3" t="s">
        <v>8</v>
      </c>
      <c r="M29" s="3">
        <v>20</v>
      </c>
      <c r="N29" s="3">
        <v>1</v>
      </c>
      <c r="P29">
        <v>20.29</v>
      </c>
      <c r="Q29">
        <v>6.87</v>
      </c>
    </row>
    <row r="30" spans="1:21">
      <c r="I30" s="3">
        <f>I27-I29</f>
        <v>1.2261358333333323</v>
      </c>
      <c r="J30" s="3" t="s">
        <v>7</v>
      </c>
      <c r="L30" s="3" t="s">
        <v>34</v>
      </c>
      <c r="M30" s="3">
        <v>39.9</v>
      </c>
      <c r="N30" s="3">
        <v>2.3715999999999999</v>
      </c>
      <c r="P30">
        <v>40.484999999999999</v>
      </c>
      <c r="Q30">
        <v>6.9394999999999998</v>
      </c>
      <c r="T30">
        <f>8.571+9.7</f>
        <v>18.271000000000001</v>
      </c>
      <c r="U30" t="s">
        <v>13</v>
      </c>
    </row>
    <row r="31" spans="1:21">
      <c r="I31" s="3">
        <f>I28/I30</f>
        <v>4.5121163166397462</v>
      </c>
      <c r="J31" s="3" t="s">
        <v>0</v>
      </c>
      <c r="L31" s="3" t="s">
        <v>29</v>
      </c>
      <c r="M31" s="3">
        <v>127.8</v>
      </c>
      <c r="N31" s="3">
        <v>2.3715999999999999</v>
      </c>
      <c r="P31">
        <v>129.99</v>
      </c>
      <c r="Q31">
        <v>6.9419000000000004</v>
      </c>
      <c r="T31">
        <f>13.6+4</f>
        <v>17.600000000000001</v>
      </c>
      <c r="U31" t="s">
        <v>14</v>
      </c>
    </row>
    <row r="32" spans="1:21">
      <c r="L32" s="3" t="s">
        <v>35</v>
      </c>
      <c r="M32" s="3">
        <v>40</v>
      </c>
      <c r="N32" s="3">
        <v>2.3715999999999999</v>
      </c>
      <c r="P32">
        <v>40.631999999999998</v>
      </c>
      <c r="Q32">
        <v>6.69</v>
      </c>
      <c r="T32">
        <v>13.475</v>
      </c>
      <c r="U32" t="s">
        <v>15</v>
      </c>
    </row>
    <row r="33" spans="1:21" ht="15">
      <c r="A33" s="3" t="s">
        <v>8</v>
      </c>
      <c r="B33" s="5">
        <v>-15</v>
      </c>
      <c r="C33" s="3">
        <v>1</v>
      </c>
      <c r="D33" s="3">
        <v>1.3502000000000001</v>
      </c>
      <c r="E33" s="3">
        <v>258.20999999999998</v>
      </c>
      <c r="F33" s="3">
        <v>6.7191999999999998</v>
      </c>
      <c r="L33" s="3" t="s">
        <v>11</v>
      </c>
      <c r="M33" s="3">
        <v>-27.1</v>
      </c>
      <c r="N33" s="3">
        <v>1</v>
      </c>
      <c r="P33">
        <v>-27.577000000000002</v>
      </c>
      <c r="Q33">
        <v>6.6950000000000003</v>
      </c>
      <c r="T33">
        <f>T30-T32</f>
        <v>4.7960000000000012</v>
      </c>
      <c r="U33" t="s">
        <v>7</v>
      </c>
    </row>
    <row r="34" spans="1:21">
      <c r="A34" s="3" t="s">
        <v>9</v>
      </c>
      <c r="B34" s="6">
        <v>58.472999999999999</v>
      </c>
      <c r="C34" s="12">
        <v>2.4</v>
      </c>
      <c r="D34" s="3">
        <v>2.5209999999999999</v>
      </c>
      <c r="E34" s="3">
        <v>331.91</v>
      </c>
      <c r="F34" s="3">
        <v>6.7191999999999998</v>
      </c>
      <c r="H34" s="3">
        <f>E34-E33</f>
        <v>73.700000000000045</v>
      </c>
      <c r="I34" s="3">
        <f>H34*$N$2</f>
        <v>14.598741666666674</v>
      </c>
      <c r="J34" s="3" t="s">
        <v>13</v>
      </c>
      <c r="T34">
        <f>T31/T33</f>
        <v>3.6697247706422012</v>
      </c>
      <c r="U34" t="s">
        <v>0</v>
      </c>
    </row>
    <row r="35" spans="1:21">
      <c r="A35" s="3" t="s">
        <v>10</v>
      </c>
      <c r="B35" s="11">
        <v>50</v>
      </c>
      <c r="C35" s="3">
        <v>2.4</v>
      </c>
      <c r="D35" s="3">
        <v>2.5874000000000001</v>
      </c>
      <c r="E35" s="3">
        <v>323.36</v>
      </c>
      <c r="F35" s="3">
        <v>6.6931000000000003</v>
      </c>
      <c r="H35" s="3">
        <f>E34-E35</f>
        <v>8.5500000000000114</v>
      </c>
      <c r="I35" s="3">
        <f>H35*$N$2</f>
        <v>1.693612500000002</v>
      </c>
      <c r="J35" s="3" t="s">
        <v>14</v>
      </c>
    </row>
    <row r="36" spans="1:21">
      <c r="A36" s="3" t="s">
        <v>11</v>
      </c>
      <c r="B36" s="6">
        <v>-21.614000000000001</v>
      </c>
      <c r="C36" s="3">
        <v>1</v>
      </c>
      <c r="D36" s="3">
        <v>1.3858999999999999</v>
      </c>
      <c r="E36" s="3">
        <v>251.56</v>
      </c>
      <c r="F36" s="3">
        <v>6.6931000000000003</v>
      </c>
      <c r="H36" s="3">
        <f>E35-E36</f>
        <v>71.800000000000011</v>
      </c>
      <c r="I36" s="3">
        <f>H36*$N$2</f>
        <v>14.222383333333333</v>
      </c>
      <c r="J36" s="3" t="s">
        <v>15</v>
      </c>
    </row>
    <row r="37" spans="1:21">
      <c r="I37" s="3">
        <f>I34-I36</f>
        <v>0.37635833333334112</v>
      </c>
      <c r="J37" s="3" t="s">
        <v>7</v>
      </c>
    </row>
    <row r="38" spans="1:21">
      <c r="I38" s="3">
        <f>I35/I37</f>
        <v>4.4999999999999121</v>
      </c>
      <c r="J38" s="3" t="s">
        <v>0</v>
      </c>
    </row>
    <row r="40" spans="1:21" ht="15">
      <c r="A40" s="3" t="s">
        <v>8</v>
      </c>
      <c r="B40" s="5">
        <v>20</v>
      </c>
      <c r="C40" s="3">
        <v>1</v>
      </c>
      <c r="D40" s="3">
        <v>1.1884999999999999</v>
      </c>
      <c r="E40" s="3">
        <v>293.42</v>
      </c>
      <c r="F40" s="3">
        <v>6.8471000000000002</v>
      </c>
    </row>
    <row r="41" spans="1:21">
      <c r="A41" s="3" t="s">
        <v>9</v>
      </c>
      <c r="B41" s="6">
        <v>169.01</v>
      </c>
      <c r="C41" s="12">
        <v>4.24</v>
      </c>
      <c r="D41" s="3">
        <v>3.3357999999999999</v>
      </c>
      <c r="E41" s="3">
        <v>443.91</v>
      </c>
      <c r="F41" s="3">
        <v>6.8471000000000002</v>
      </c>
      <c r="H41" s="3">
        <f>E41-E40</f>
        <v>150.49</v>
      </c>
      <c r="I41" s="3">
        <f>H41*$N$2</f>
        <v>29.809560833333332</v>
      </c>
      <c r="J41" s="3" t="s">
        <v>13</v>
      </c>
    </row>
    <row r="42" spans="1:21">
      <c r="A42" s="3" t="s">
        <v>10</v>
      </c>
      <c r="B42" s="11">
        <v>50</v>
      </c>
      <c r="C42" s="3">
        <v>4.24</v>
      </c>
      <c r="D42" s="3">
        <v>4.5719000000000003</v>
      </c>
      <c r="E42" s="3">
        <v>323</v>
      </c>
      <c r="F42" s="3">
        <v>6.5286</v>
      </c>
      <c r="H42" s="3">
        <f>E41-E42</f>
        <v>120.91000000000003</v>
      </c>
      <c r="I42" s="3">
        <f>H42*$N$2</f>
        <v>23.950255833333333</v>
      </c>
      <c r="J42" s="3" t="s">
        <v>14</v>
      </c>
    </row>
    <row r="43" spans="1:21">
      <c r="A43" s="3" t="s">
        <v>11</v>
      </c>
      <c r="B43" s="6">
        <v>-59.558</v>
      </c>
      <c r="C43" s="3">
        <v>1</v>
      </c>
      <c r="D43" s="3">
        <v>1.6335999999999999</v>
      </c>
      <c r="E43" s="3">
        <v>213.38</v>
      </c>
      <c r="F43" s="3">
        <v>6.5286</v>
      </c>
      <c r="H43" s="3">
        <f>E42-E43</f>
        <v>109.62</v>
      </c>
      <c r="I43" s="3">
        <f>H43*$N$2</f>
        <v>21.713894999999997</v>
      </c>
      <c r="J43" s="3" t="s">
        <v>15</v>
      </c>
    </row>
    <row r="44" spans="1:21">
      <c r="I44" s="3">
        <f>I41-I43</f>
        <v>8.0956658333333351</v>
      </c>
      <c r="J44" s="3" t="s">
        <v>7</v>
      </c>
    </row>
    <row r="45" spans="1:21">
      <c r="I45" s="3">
        <f>I42/I44</f>
        <v>2.9584046978223628</v>
      </c>
      <c r="J45" s="3" t="s">
        <v>0</v>
      </c>
    </row>
    <row r="47" spans="1:21">
      <c r="A47" s="15" t="s">
        <v>24</v>
      </c>
      <c r="B47" s="16"/>
      <c r="C47" s="15"/>
      <c r="D47" s="15"/>
      <c r="E47" s="15"/>
      <c r="F47" s="15"/>
      <c r="G47" s="15"/>
      <c r="H47" s="15"/>
      <c r="I47" s="15"/>
      <c r="J47" s="15"/>
    </row>
    <row r="48" spans="1:21">
      <c r="A48" s="13"/>
      <c r="B48" s="11"/>
      <c r="C48" s="13"/>
      <c r="D48" s="13"/>
      <c r="E48" s="13"/>
      <c r="F48" s="13"/>
      <c r="G48" s="13"/>
      <c r="H48" s="13"/>
      <c r="I48" s="13"/>
      <c r="J48" s="13"/>
    </row>
    <row r="49" spans="1:10" ht="15">
      <c r="A49" s="3" t="s">
        <v>8</v>
      </c>
      <c r="B49" s="5">
        <v>20</v>
      </c>
      <c r="C49" s="3">
        <v>1</v>
      </c>
      <c r="D49" s="3">
        <v>1.1884999999999999</v>
      </c>
      <c r="E49" s="3">
        <v>293.42</v>
      </c>
      <c r="F49" s="3">
        <v>6.8471000000000002</v>
      </c>
    </row>
    <row r="50" spans="1:10">
      <c r="A50" s="3" t="s">
        <v>17</v>
      </c>
      <c r="B50" s="6">
        <v>120.03</v>
      </c>
      <c r="C50" s="12">
        <v>2.8</v>
      </c>
      <c r="D50" s="3">
        <v>2.4790000000000001</v>
      </c>
      <c r="E50" s="3">
        <v>394.16</v>
      </c>
      <c r="F50" s="3">
        <v>6.8471000000000002</v>
      </c>
      <c r="H50" s="3">
        <f>E50-E49</f>
        <v>100.74000000000001</v>
      </c>
      <c r="I50" s="3">
        <f>H50*$N$2</f>
        <v>19.954915</v>
      </c>
      <c r="J50" s="3" t="s">
        <v>19</v>
      </c>
    </row>
    <row r="51" spans="1:10">
      <c r="A51" s="3" t="s">
        <v>16</v>
      </c>
      <c r="B51" s="11">
        <v>50</v>
      </c>
      <c r="C51" s="3">
        <v>2.8</v>
      </c>
      <c r="D51" s="3">
        <v>3.0186999999999999</v>
      </c>
      <c r="E51" s="3">
        <v>323.27999999999997</v>
      </c>
      <c r="F51" s="3">
        <v>6.6486000000000001</v>
      </c>
      <c r="H51" s="3">
        <f>E50-E51</f>
        <v>70.880000000000052</v>
      </c>
      <c r="I51" s="3">
        <f>H51*$N$2</f>
        <v>14.040146666666676</v>
      </c>
      <c r="J51" s="3" t="s">
        <v>20</v>
      </c>
    </row>
    <row r="52" spans="1:10">
      <c r="A52" s="3" t="s">
        <v>17</v>
      </c>
      <c r="B52" s="11">
        <v>90.638000000000005</v>
      </c>
      <c r="C52" s="3">
        <v>4.24</v>
      </c>
      <c r="D52" s="3">
        <v>4.0576999999999996</v>
      </c>
      <c r="E52" s="3">
        <v>364.16</v>
      </c>
      <c r="F52" s="3">
        <v>6.6486000000000001</v>
      </c>
      <c r="H52" s="3">
        <f>E52-E51</f>
        <v>40.880000000000052</v>
      </c>
      <c r="I52" s="3">
        <f>H52*$N$2</f>
        <v>8.0976466666666767</v>
      </c>
      <c r="J52" s="3" t="s">
        <v>21</v>
      </c>
    </row>
    <row r="53" spans="1:10">
      <c r="A53" s="3" t="s">
        <v>18</v>
      </c>
      <c r="B53" s="11">
        <v>50</v>
      </c>
      <c r="C53" s="3">
        <v>4.24</v>
      </c>
      <c r="D53" s="3">
        <v>4.5719000000000003</v>
      </c>
      <c r="E53" s="3">
        <v>323</v>
      </c>
      <c r="F53" s="3">
        <v>6.5286</v>
      </c>
      <c r="H53" s="3">
        <f>E52-E53</f>
        <v>41.160000000000025</v>
      </c>
      <c r="I53" s="3">
        <f>H53*$N$2</f>
        <v>8.1531100000000034</v>
      </c>
      <c r="J53" s="3" t="s">
        <v>22</v>
      </c>
    </row>
    <row r="54" spans="1:10">
      <c r="A54" s="3" t="s">
        <v>11</v>
      </c>
      <c r="B54" s="6">
        <v>-59.558</v>
      </c>
      <c r="C54" s="3">
        <v>1</v>
      </c>
      <c r="D54" s="3">
        <v>1.6335999999999999</v>
      </c>
      <c r="E54" s="3">
        <v>213.38</v>
      </c>
      <c r="F54" s="3">
        <v>6.5286</v>
      </c>
      <c r="H54" s="3">
        <f>E51-E54</f>
        <v>109.89999999999998</v>
      </c>
      <c r="I54" s="3">
        <f>H54*$N$2</f>
        <v>21.769358333333326</v>
      </c>
      <c r="J54" s="3" t="s">
        <v>15</v>
      </c>
    </row>
    <row r="55" spans="1:10">
      <c r="I55" s="3">
        <f>I51+I53</f>
        <v>22.193256666666677</v>
      </c>
      <c r="J55" s="3" t="s">
        <v>14</v>
      </c>
    </row>
    <row r="56" spans="1:10">
      <c r="I56" s="3">
        <f>I50+I52-I54</f>
        <v>6.2832033333333506</v>
      </c>
      <c r="J56" s="3" t="s">
        <v>7</v>
      </c>
    </row>
    <row r="57" spans="1:10">
      <c r="I57" s="3">
        <f>I55/I56</f>
        <v>3.5321563682219339</v>
      </c>
      <c r="J57" s="3" t="s">
        <v>0</v>
      </c>
    </row>
    <row r="59" spans="1:10" ht="15">
      <c r="A59" s="3" t="s">
        <v>8</v>
      </c>
      <c r="B59" s="5">
        <v>0</v>
      </c>
      <c r="C59" s="3">
        <v>1</v>
      </c>
      <c r="D59" s="3">
        <v>1.2758</v>
      </c>
      <c r="E59" s="3">
        <v>273.3</v>
      </c>
      <c r="F59" s="3">
        <v>6.7759999999999998</v>
      </c>
    </row>
    <row r="60" spans="1:10">
      <c r="A60" s="3" t="s">
        <v>17</v>
      </c>
      <c r="B60" s="6">
        <v>93.397000000000006</v>
      </c>
      <c r="C60" s="12">
        <v>2.8</v>
      </c>
      <c r="D60" s="3">
        <v>2.6597</v>
      </c>
      <c r="E60" s="3">
        <v>367.16</v>
      </c>
      <c r="F60" s="3">
        <v>6.7759999999999998</v>
      </c>
      <c r="H60" s="3">
        <f>E60-E59</f>
        <v>93.860000000000014</v>
      </c>
      <c r="I60" s="3">
        <f>H60*$N$2</f>
        <v>18.592101666666668</v>
      </c>
      <c r="J60" s="3" t="s">
        <v>19</v>
      </c>
    </row>
    <row r="61" spans="1:10">
      <c r="A61" s="3" t="s">
        <v>16</v>
      </c>
      <c r="B61" s="11">
        <v>50</v>
      </c>
      <c r="C61" s="3">
        <v>2.8</v>
      </c>
      <c r="D61" s="3">
        <v>3.0186999999999999</v>
      </c>
      <c r="E61" s="3">
        <v>323.27999999999997</v>
      </c>
      <c r="F61" s="3">
        <v>6.6486000000000001</v>
      </c>
      <c r="H61" s="3">
        <f>E60-E61</f>
        <v>43.880000000000052</v>
      </c>
      <c r="I61" s="3">
        <f>H61*$N$2</f>
        <v>8.6918966666666755</v>
      </c>
      <c r="J61" s="3" t="s">
        <v>20</v>
      </c>
    </row>
    <row r="62" spans="1:10">
      <c r="A62" s="3" t="s">
        <v>17</v>
      </c>
      <c r="B62" s="11">
        <v>90.638000000000005</v>
      </c>
      <c r="C62" s="3">
        <v>4.24</v>
      </c>
      <c r="D62" s="3">
        <v>4.0576999999999996</v>
      </c>
      <c r="E62" s="3">
        <v>364.16</v>
      </c>
      <c r="F62" s="3">
        <v>6.6486000000000001</v>
      </c>
      <c r="H62" s="3">
        <f>E62-E61</f>
        <v>40.880000000000052</v>
      </c>
      <c r="I62" s="3">
        <f>H62*$N$2</f>
        <v>8.0976466666666767</v>
      </c>
      <c r="J62" s="3" t="s">
        <v>21</v>
      </c>
    </row>
    <row r="63" spans="1:10">
      <c r="A63" s="3" t="s">
        <v>18</v>
      </c>
      <c r="B63" s="11">
        <v>50</v>
      </c>
      <c r="C63" s="3">
        <v>4.24</v>
      </c>
      <c r="D63" s="3">
        <v>4.5719000000000003</v>
      </c>
      <c r="E63" s="3">
        <v>323</v>
      </c>
      <c r="F63" s="3">
        <v>6.5286</v>
      </c>
      <c r="H63" s="3">
        <f>E62-E63</f>
        <v>41.160000000000025</v>
      </c>
      <c r="I63" s="3">
        <f>H63*$N$2</f>
        <v>8.1531100000000034</v>
      </c>
      <c r="J63" s="3" t="s">
        <v>22</v>
      </c>
    </row>
    <row r="64" spans="1:10">
      <c r="A64" s="3" t="s">
        <v>11</v>
      </c>
      <c r="B64" s="6">
        <v>-59.558</v>
      </c>
      <c r="C64" s="3">
        <v>1</v>
      </c>
      <c r="D64" s="3">
        <v>1.6335999999999999</v>
      </c>
      <c r="E64" s="3">
        <v>213.38</v>
      </c>
      <c r="F64" s="3">
        <v>6.5286</v>
      </c>
      <c r="H64" s="3">
        <f>E61-E64</f>
        <v>109.89999999999998</v>
      </c>
      <c r="I64" s="3">
        <f>H64*$N$2</f>
        <v>21.769358333333326</v>
      </c>
      <c r="J64" s="3" t="s">
        <v>15</v>
      </c>
    </row>
    <row r="65" spans="1:10">
      <c r="I65" s="3">
        <f>I61+I63</f>
        <v>16.845006666666677</v>
      </c>
      <c r="J65" s="3" t="s">
        <v>14</v>
      </c>
    </row>
    <row r="66" spans="1:10">
      <c r="I66" s="3">
        <f>I60+I62-I64</f>
        <v>4.9203900000000189</v>
      </c>
      <c r="J66" s="3" t="s">
        <v>7</v>
      </c>
    </row>
    <row r="67" spans="1:10">
      <c r="I67" s="3">
        <f>I65/I66</f>
        <v>3.4235104669887169</v>
      </c>
      <c r="J67" s="3" t="s">
        <v>0</v>
      </c>
    </row>
    <row r="69" spans="1:10" ht="15">
      <c r="A69" s="3" t="s">
        <v>8</v>
      </c>
      <c r="B69" s="5">
        <v>-15</v>
      </c>
      <c r="C69" s="3">
        <v>1</v>
      </c>
      <c r="D69" s="3">
        <v>1.3502000000000001</v>
      </c>
      <c r="E69" s="3">
        <v>258.20999999999998</v>
      </c>
      <c r="F69" s="3">
        <v>6.7191999999999998</v>
      </c>
    </row>
    <row r="70" spans="1:10">
      <c r="A70" s="3" t="s">
        <v>17</v>
      </c>
      <c r="B70" s="6">
        <v>73.388999999999996</v>
      </c>
      <c r="C70" s="12">
        <v>2.8</v>
      </c>
      <c r="D70" s="3">
        <v>2.8140000000000001</v>
      </c>
      <c r="E70" s="3">
        <v>346.92</v>
      </c>
      <c r="F70" s="3">
        <v>6.7191999999999998</v>
      </c>
      <c r="H70" s="3">
        <f>E70-E69</f>
        <v>88.710000000000036</v>
      </c>
      <c r="I70" s="3">
        <f>H70*$N$2</f>
        <v>17.571972500000005</v>
      </c>
      <c r="J70" s="3" t="s">
        <v>19</v>
      </c>
    </row>
    <row r="71" spans="1:10">
      <c r="A71" s="3" t="s">
        <v>16</v>
      </c>
      <c r="B71" s="11">
        <v>50</v>
      </c>
      <c r="C71" s="3">
        <v>2.8</v>
      </c>
      <c r="D71" s="3">
        <v>3.0186999999999999</v>
      </c>
      <c r="E71" s="3">
        <v>323.27999999999997</v>
      </c>
      <c r="F71" s="3">
        <v>6.6486000000000001</v>
      </c>
      <c r="H71" s="3">
        <f>E70-E71</f>
        <v>23.640000000000043</v>
      </c>
      <c r="I71" s="3">
        <f>H71*$N$2</f>
        <v>4.682690000000008</v>
      </c>
      <c r="J71" s="3" t="s">
        <v>20</v>
      </c>
    </row>
    <row r="72" spans="1:10">
      <c r="A72" s="3" t="s">
        <v>17</v>
      </c>
      <c r="B72" s="11">
        <v>90.638000000000005</v>
      </c>
      <c r="C72" s="3">
        <v>4.24</v>
      </c>
      <c r="D72" s="3">
        <v>4.0576999999999996</v>
      </c>
      <c r="E72" s="3">
        <v>364.16</v>
      </c>
      <c r="F72" s="3">
        <v>6.6486000000000001</v>
      </c>
      <c r="H72" s="3">
        <f>E72-E71</f>
        <v>40.880000000000052</v>
      </c>
      <c r="I72" s="3">
        <f>H72*$N$2</f>
        <v>8.0976466666666767</v>
      </c>
      <c r="J72" s="3" t="s">
        <v>21</v>
      </c>
    </row>
    <row r="73" spans="1:10">
      <c r="A73" s="3" t="s">
        <v>18</v>
      </c>
      <c r="B73" s="11">
        <v>50</v>
      </c>
      <c r="C73" s="3">
        <v>4.24</v>
      </c>
      <c r="D73" s="3">
        <v>4.5719000000000003</v>
      </c>
      <c r="E73" s="3">
        <v>323</v>
      </c>
      <c r="F73" s="3">
        <v>6.5286</v>
      </c>
      <c r="H73" s="3">
        <f>E72-E73</f>
        <v>41.160000000000025</v>
      </c>
      <c r="I73" s="3">
        <f>H73*$N$2</f>
        <v>8.1531100000000034</v>
      </c>
      <c r="J73" s="3" t="s">
        <v>22</v>
      </c>
    </row>
    <row r="74" spans="1:10">
      <c r="A74" s="3" t="s">
        <v>11</v>
      </c>
      <c r="B74" s="6">
        <v>-59.558</v>
      </c>
      <c r="C74" s="3">
        <v>1</v>
      </c>
      <c r="D74" s="3">
        <v>1.6335999999999999</v>
      </c>
      <c r="E74" s="3">
        <v>213.38</v>
      </c>
      <c r="F74" s="3">
        <v>6.5286</v>
      </c>
      <c r="H74" s="3">
        <f>E71-E74</f>
        <v>109.89999999999998</v>
      </c>
      <c r="I74" s="3">
        <f>H74*$N$2</f>
        <v>21.769358333333326</v>
      </c>
      <c r="J74" s="3" t="s">
        <v>15</v>
      </c>
    </row>
    <row r="75" spans="1:10">
      <c r="I75" s="3">
        <f>I71+I73</f>
        <v>12.835800000000011</v>
      </c>
      <c r="J75" s="3" t="s">
        <v>14</v>
      </c>
    </row>
    <row r="76" spans="1:10">
      <c r="I76" s="3">
        <f>I70+I72-I74</f>
        <v>3.9002608333333555</v>
      </c>
      <c r="J76" s="3" t="s">
        <v>7</v>
      </c>
    </row>
    <row r="77" spans="1:10">
      <c r="I77" s="3">
        <f>I75/I76</f>
        <v>3.2910106653123257</v>
      </c>
      <c r="J77" s="3" t="s">
        <v>0</v>
      </c>
    </row>
  </sheetData>
  <mergeCells count="2">
    <mergeCell ref="A47:J47"/>
    <mergeCell ref="A3:J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21F45-537D-4018-8437-9DAE3A14C32D}">
  <dimension ref="A1:U77"/>
  <sheetViews>
    <sheetView topLeftCell="K8" workbookViewId="0">
      <selection activeCell="T33" sqref="T33"/>
    </sheetView>
  </sheetViews>
  <sheetFormatPr defaultRowHeight="14.25"/>
  <cols>
    <col min="1" max="1" width="15.125" style="3" customWidth="1"/>
    <col min="2" max="2" width="12" style="6" customWidth="1"/>
    <col min="3" max="9" width="9" style="3"/>
    <col min="10" max="10" width="14.375" style="3" customWidth="1"/>
    <col min="11" max="11" width="9" style="3"/>
    <col min="12" max="12" width="17.25" style="3" customWidth="1"/>
    <col min="13" max="13" width="11.625" style="3" customWidth="1"/>
    <col min="14" max="14" width="9" style="3"/>
  </cols>
  <sheetData>
    <row r="1" spans="1:21" s="1" customFormat="1" ht="28.5">
      <c r="A1" s="2"/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7" t="s">
        <v>6</v>
      </c>
      <c r="N1" s="8" t="s">
        <v>12</v>
      </c>
    </row>
    <row r="2" spans="1:21" s="1" customFormat="1" ht="15" thickBot="1">
      <c r="A2" s="2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9">
        <v>600</v>
      </c>
      <c r="N2" s="10">
        <f>M2/3600*D5</f>
        <v>0.19808333333333331</v>
      </c>
    </row>
    <row r="3" spans="1:21">
      <c r="A3" s="15" t="s">
        <v>23</v>
      </c>
      <c r="B3" s="16"/>
      <c r="C3" s="15"/>
      <c r="D3" s="15"/>
      <c r="E3" s="15"/>
      <c r="F3" s="15"/>
      <c r="G3" s="15"/>
      <c r="H3" s="15"/>
      <c r="I3" s="15"/>
      <c r="J3" s="15"/>
    </row>
    <row r="4" spans="1:21" s="1" customFormat="1">
      <c r="A4" s="2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</row>
    <row r="5" spans="1:21" ht="15">
      <c r="A5" s="3" t="s">
        <v>8</v>
      </c>
      <c r="B5" s="5">
        <v>20</v>
      </c>
      <c r="C5" s="3">
        <v>1</v>
      </c>
      <c r="D5" s="3">
        <v>1.1884999999999999</v>
      </c>
      <c r="E5" s="3">
        <v>293.42</v>
      </c>
      <c r="F5" s="3">
        <v>6.8471000000000002</v>
      </c>
    </row>
    <row r="6" spans="1:21">
      <c r="A6" s="3" t="s">
        <v>9</v>
      </c>
      <c r="B6" s="6">
        <v>288.7</v>
      </c>
      <c r="C6" s="12">
        <v>10</v>
      </c>
      <c r="D6" s="3">
        <v>6.1756000000000002</v>
      </c>
      <c r="E6" s="3">
        <v>567.34</v>
      </c>
      <c r="F6" s="3">
        <v>6.8471000000000002</v>
      </c>
      <c r="H6" s="3">
        <f>E6-E5</f>
        <v>273.92</v>
      </c>
      <c r="I6" s="3">
        <f>H6*$N$2</f>
        <v>54.258986666666665</v>
      </c>
      <c r="J6" s="3" t="s">
        <v>13</v>
      </c>
    </row>
    <row r="7" spans="1:21">
      <c r="A7" s="3" t="s">
        <v>10</v>
      </c>
      <c r="B7" s="11">
        <v>100</v>
      </c>
      <c r="C7" s="3">
        <v>10</v>
      </c>
      <c r="D7" s="3">
        <v>9.3208000000000002</v>
      </c>
      <c r="E7" s="3">
        <v>372.88</v>
      </c>
      <c r="F7" s="3">
        <v>6.4257</v>
      </c>
      <c r="H7" s="3">
        <f>E6-E7</f>
        <v>194.46000000000004</v>
      </c>
      <c r="I7" s="3">
        <f>H7*$N$2</f>
        <v>38.519285000000004</v>
      </c>
      <c r="J7" s="3" t="s">
        <v>14</v>
      </c>
      <c r="L7" s="3" t="s">
        <v>27</v>
      </c>
    </row>
    <row r="8" spans="1:21">
      <c r="A8" s="3" t="s">
        <v>11</v>
      </c>
      <c r="B8" s="6">
        <v>-80.308000000000007</v>
      </c>
      <c r="C8" s="3">
        <v>1</v>
      </c>
      <c r="D8" s="3">
        <v>1.8109</v>
      </c>
      <c r="E8" s="3">
        <v>192.49</v>
      </c>
      <c r="F8" s="3">
        <v>6.4257</v>
      </c>
      <c r="H8" s="3">
        <f>E7-E8</f>
        <v>180.39</v>
      </c>
      <c r="I8" s="3">
        <f>H8*$N$2</f>
        <v>35.732252499999994</v>
      </c>
      <c r="J8" s="3" t="s">
        <v>15</v>
      </c>
    </row>
    <row r="9" spans="1:21">
      <c r="I9" s="3">
        <f>I6-I8</f>
        <v>18.526734166666671</v>
      </c>
      <c r="J9" s="3" t="s">
        <v>7</v>
      </c>
      <c r="M9" s="3" t="s">
        <v>32</v>
      </c>
      <c r="N9" s="3" t="s">
        <v>31</v>
      </c>
      <c r="P9" t="s">
        <v>25</v>
      </c>
      <c r="Q9" t="s">
        <v>26</v>
      </c>
    </row>
    <row r="10" spans="1:21">
      <c r="I10" s="3">
        <f>I7/I9</f>
        <v>2.0791189992515768</v>
      </c>
      <c r="J10" s="3" t="s">
        <v>0</v>
      </c>
      <c r="M10" s="4" t="s">
        <v>1</v>
      </c>
      <c r="N10" s="2" t="s">
        <v>2</v>
      </c>
      <c r="O10" s="2"/>
      <c r="P10" s="2" t="s">
        <v>4</v>
      </c>
      <c r="Q10" s="2" t="s">
        <v>5</v>
      </c>
    </row>
    <row r="11" spans="1:21">
      <c r="T11" t="s">
        <v>30</v>
      </c>
    </row>
    <row r="12" spans="1:21" ht="15">
      <c r="A12" s="3" t="s">
        <v>8</v>
      </c>
      <c r="B12" s="5">
        <v>20</v>
      </c>
      <c r="C12" s="3">
        <v>1</v>
      </c>
      <c r="D12" s="3">
        <v>1.1884999999999999</v>
      </c>
      <c r="E12" s="3">
        <v>293.42</v>
      </c>
      <c r="F12" s="3">
        <v>6.8471000000000002</v>
      </c>
      <c r="L12" s="3" t="s">
        <v>8</v>
      </c>
      <c r="M12" s="3">
        <v>10</v>
      </c>
      <c r="N12" s="3">
        <v>1</v>
      </c>
      <c r="P12">
        <v>10.14</v>
      </c>
      <c r="Q12">
        <v>6.84</v>
      </c>
    </row>
    <row r="13" spans="1:21">
      <c r="A13" s="3" t="s">
        <v>9</v>
      </c>
      <c r="B13" s="6">
        <v>103.18</v>
      </c>
      <c r="C13" s="12">
        <v>2.4</v>
      </c>
      <c r="D13" s="3">
        <v>2.2204000000000002</v>
      </c>
      <c r="E13" s="3">
        <v>377.13</v>
      </c>
      <c r="F13" s="3">
        <v>6.8471000000000002</v>
      </c>
      <c r="H13" s="3">
        <f>E13-E12</f>
        <v>83.70999999999998</v>
      </c>
      <c r="I13" s="3">
        <f>H13*$N$2</f>
        <v>16.581555833333326</v>
      </c>
      <c r="J13" s="3" t="s">
        <v>13</v>
      </c>
      <c r="L13" s="3" t="s">
        <v>9</v>
      </c>
      <c r="M13" s="3">
        <v>90.8</v>
      </c>
      <c r="N13" s="3">
        <v>2.4</v>
      </c>
      <c r="P13">
        <v>92.32</v>
      </c>
      <c r="Q13">
        <v>6.84</v>
      </c>
      <c r="T13">
        <v>16.777000000000001</v>
      </c>
      <c r="U13" t="s">
        <v>13</v>
      </c>
    </row>
    <row r="14" spans="1:21">
      <c r="A14" s="3" t="s">
        <v>10</v>
      </c>
      <c r="B14" s="11">
        <v>60</v>
      </c>
      <c r="C14" s="3">
        <v>2.4</v>
      </c>
      <c r="D14" s="3">
        <v>2.5093999999999999</v>
      </c>
      <c r="E14" s="3">
        <v>333.45</v>
      </c>
      <c r="F14" s="3">
        <v>6.7237999999999998</v>
      </c>
      <c r="H14" s="3">
        <f>E13-E14</f>
        <v>43.680000000000007</v>
      </c>
      <c r="I14" s="3">
        <f>H14*$N$2</f>
        <v>8.6522799999999993</v>
      </c>
      <c r="J14" s="3" t="s">
        <v>14</v>
      </c>
      <c r="L14" s="3" t="s">
        <v>10</v>
      </c>
      <c r="M14" s="3">
        <v>49.7</v>
      </c>
      <c r="N14" s="3">
        <v>2.4</v>
      </c>
      <c r="P14">
        <v>50.4</v>
      </c>
      <c r="Q14">
        <v>6.718</v>
      </c>
      <c r="T14">
        <v>8.1999999999999993</v>
      </c>
      <c r="U14" t="s">
        <v>14</v>
      </c>
    </row>
    <row r="15" spans="1:21">
      <c r="A15" s="3" t="s">
        <v>11</v>
      </c>
      <c r="B15" s="6">
        <v>-13.817</v>
      </c>
      <c r="C15" s="3">
        <v>1</v>
      </c>
      <c r="D15" s="3">
        <v>1.3441000000000001</v>
      </c>
      <c r="E15" s="3">
        <v>259.39999999999998</v>
      </c>
      <c r="F15" s="3">
        <v>6.7237999999999998</v>
      </c>
      <c r="H15" s="3">
        <f>E14-E15</f>
        <v>74.050000000000011</v>
      </c>
      <c r="I15" s="3">
        <f>H15*$N$2</f>
        <v>14.668070833333333</v>
      </c>
      <c r="J15" s="3" t="s">
        <v>15</v>
      </c>
      <c r="L15" s="3" t="s">
        <v>11</v>
      </c>
      <c r="M15" s="3">
        <v>-20.8</v>
      </c>
      <c r="N15" s="3">
        <v>1</v>
      </c>
      <c r="P15">
        <v>-21.16</v>
      </c>
      <c r="Q15">
        <v>6.7210000000000001</v>
      </c>
      <c r="T15">
        <v>14.061</v>
      </c>
      <c r="U15" t="s">
        <v>15</v>
      </c>
    </row>
    <row r="16" spans="1:21">
      <c r="I16" s="3">
        <f>I13-I15</f>
        <v>1.9134849999999926</v>
      </c>
      <c r="J16" s="3" t="s">
        <v>7</v>
      </c>
      <c r="T16">
        <f>T13-T15</f>
        <v>2.7160000000000011</v>
      </c>
      <c r="U16" t="s">
        <v>7</v>
      </c>
    </row>
    <row r="17" spans="1:21">
      <c r="I17" s="3">
        <f>I14/I16</f>
        <v>4.5217391304348</v>
      </c>
      <c r="J17" s="3" t="s">
        <v>0</v>
      </c>
      <c r="T17">
        <f>T14/T16</f>
        <v>3.0191458026509559</v>
      </c>
      <c r="U17" t="s">
        <v>0</v>
      </c>
    </row>
    <row r="18" spans="1:21">
      <c r="L18" s="3" t="s">
        <v>28</v>
      </c>
    </row>
    <row r="19" spans="1:21" ht="15">
      <c r="A19" s="3" t="s">
        <v>8</v>
      </c>
      <c r="B19" s="5">
        <v>20</v>
      </c>
      <c r="C19" s="3">
        <v>1</v>
      </c>
      <c r="D19" s="3">
        <v>1.1884999999999999</v>
      </c>
      <c r="E19" s="3">
        <v>293.42</v>
      </c>
      <c r="F19" s="3">
        <v>6.8471000000000002</v>
      </c>
    </row>
    <row r="20" spans="1:21">
      <c r="A20" s="3" t="s">
        <v>9</v>
      </c>
      <c r="B20" s="6">
        <v>103.18</v>
      </c>
      <c r="C20" s="12">
        <v>2.4</v>
      </c>
      <c r="D20" s="3">
        <v>2.2204000000000002</v>
      </c>
      <c r="E20" s="3">
        <v>377.13</v>
      </c>
      <c r="F20" s="3">
        <v>6.8471000000000002</v>
      </c>
      <c r="H20" s="3">
        <f>E20-E19</f>
        <v>83.70999999999998</v>
      </c>
      <c r="I20" s="3">
        <f>H20*$N$2</f>
        <v>16.581555833333326</v>
      </c>
      <c r="J20" s="3" t="s">
        <v>13</v>
      </c>
      <c r="L20" s="3" t="s">
        <v>8</v>
      </c>
      <c r="M20" s="3">
        <v>10</v>
      </c>
      <c r="N20" s="3">
        <v>1</v>
      </c>
      <c r="P20">
        <v>10.14</v>
      </c>
      <c r="Q20">
        <v>6.8380000000000001</v>
      </c>
    </row>
    <row r="21" spans="1:21">
      <c r="A21" s="3" t="s">
        <v>10</v>
      </c>
      <c r="B21" s="11">
        <v>50</v>
      </c>
      <c r="C21" s="3">
        <v>2.4</v>
      </c>
      <c r="D21" s="3">
        <v>2.5874000000000001</v>
      </c>
      <c r="E21" s="3">
        <v>323.36</v>
      </c>
      <c r="F21" s="3">
        <v>6.6931000000000003</v>
      </c>
      <c r="H21" s="3">
        <f>E20-E21</f>
        <v>53.769999999999982</v>
      </c>
      <c r="I21" s="3">
        <f>H21*$N$2</f>
        <v>10.650940833333328</v>
      </c>
      <c r="J21" s="3" t="s">
        <v>14</v>
      </c>
      <c r="L21" s="3" t="s">
        <v>29</v>
      </c>
      <c r="M21" s="3">
        <v>89.7</v>
      </c>
      <c r="N21" s="3">
        <v>2.3715999999999999</v>
      </c>
      <c r="P21">
        <v>91.11</v>
      </c>
      <c r="Q21">
        <v>6.84</v>
      </c>
      <c r="T21">
        <f>7.7529+8.7767</f>
        <v>16.529600000000002</v>
      </c>
      <c r="U21" t="s">
        <v>13</v>
      </c>
    </row>
    <row r="22" spans="1:21">
      <c r="A22" s="3" t="s">
        <v>11</v>
      </c>
      <c r="B22" s="6">
        <v>-21.614000000000001</v>
      </c>
      <c r="C22" s="3">
        <v>1</v>
      </c>
      <c r="D22" s="3">
        <v>1.3858999999999999</v>
      </c>
      <c r="E22" s="3">
        <v>251.56</v>
      </c>
      <c r="F22" s="3">
        <v>6.6931000000000003</v>
      </c>
      <c r="H22" s="3">
        <f>E21-E22</f>
        <v>71.800000000000011</v>
      </c>
      <c r="I22" s="3">
        <f>H22*$N$2</f>
        <v>14.222383333333333</v>
      </c>
      <c r="J22" s="3" t="s">
        <v>15</v>
      </c>
      <c r="L22" s="3" t="s">
        <v>10</v>
      </c>
      <c r="M22" s="3">
        <v>50</v>
      </c>
      <c r="N22" s="3">
        <v>2.3715999999999999</v>
      </c>
      <c r="P22">
        <v>50.723999999999997</v>
      </c>
      <c r="Q22">
        <v>6.7220000000000004</v>
      </c>
      <c r="T22">
        <v>7.9</v>
      </c>
      <c r="U22" t="s">
        <v>14</v>
      </c>
    </row>
    <row r="23" spans="1:21">
      <c r="I23" s="3">
        <f>I20-I22</f>
        <v>2.3591724999999926</v>
      </c>
      <c r="J23" s="3" t="s">
        <v>7</v>
      </c>
      <c r="L23" s="3" t="s">
        <v>11</v>
      </c>
      <c r="M23" s="3">
        <v>-19.7</v>
      </c>
      <c r="N23" s="3">
        <v>1</v>
      </c>
      <c r="P23">
        <v>-20.059000000000001</v>
      </c>
      <c r="Q23">
        <v>6.7249999999999996</v>
      </c>
      <c r="T23">
        <v>13.88</v>
      </c>
      <c r="U23" t="s">
        <v>15</v>
      </c>
    </row>
    <row r="24" spans="1:21">
      <c r="I24" s="3">
        <f>I21/I23</f>
        <v>4.5146935348446799</v>
      </c>
      <c r="J24" s="3" t="s">
        <v>0</v>
      </c>
      <c r="T24">
        <f>T21-T23</f>
        <v>2.6496000000000013</v>
      </c>
      <c r="U24" t="s">
        <v>7</v>
      </c>
    </row>
    <row r="25" spans="1:21">
      <c r="T25">
        <f>T22/T24</f>
        <v>2.9815821256038633</v>
      </c>
      <c r="U25" t="s">
        <v>0</v>
      </c>
    </row>
    <row r="26" spans="1:21" ht="15">
      <c r="A26" s="3" t="s">
        <v>8</v>
      </c>
      <c r="B26" s="5">
        <v>0</v>
      </c>
      <c r="C26" s="3">
        <v>1</v>
      </c>
      <c r="D26" s="3">
        <v>1.2758</v>
      </c>
      <c r="E26" s="3">
        <v>273.3</v>
      </c>
      <c r="F26" s="3">
        <v>6.7759999999999998</v>
      </c>
    </row>
    <row r="27" spans="1:21">
      <c r="A27" s="3" t="s">
        <v>9</v>
      </c>
      <c r="B27" s="6">
        <v>77.647999999999996</v>
      </c>
      <c r="C27" s="12">
        <v>2.4</v>
      </c>
      <c r="D27" s="3">
        <v>2.3826000000000001</v>
      </c>
      <c r="E27" s="3">
        <v>351.29</v>
      </c>
      <c r="F27" s="3">
        <v>6.7759999999999998</v>
      </c>
      <c r="H27" s="3">
        <f>E27-E26</f>
        <v>77.990000000000009</v>
      </c>
      <c r="I27" s="3">
        <f>H27*$N$2</f>
        <v>15.448519166666665</v>
      </c>
      <c r="J27" s="3" t="s">
        <v>13</v>
      </c>
      <c r="L27" s="3" t="s">
        <v>33</v>
      </c>
    </row>
    <row r="28" spans="1:21">
      <c r="A28" s="3" t="s">
        <v>10</v>
      </c>
      <c r="B28" s="11">
        <v>50</v>
      </c>
      <c r="C28" s="3">
        <v>2.4</v>
      </c>
      <c r="D28" s="3">
        <v>2.5874000000000001</v>
      </c>
      <c r="E28" s="3">
        <v>323.36</v>
      </c>
      <c r="F28" s="3">
        <v>6.6931000000000003</v>
      </c>
      <c r="H28" s="3">
        <f>E27-E28</f>
        <v>27.930000000000007</v>
      </c>
      <c r="I28" s="3">
        <f>H28*$N$2</f>
        <v>5.532467500000001</v>
      </c>
      <c r="J28" s="3" t="s">
        <v>14</v>
      </c>
    </row>
    <row r="29" spans="1:21">
      <c r="A29" s="3" t="s">
        <v>11</v>
      </c>
      <c r="B29" s="6">
        <v>-21.614000000000001</v>
      </c>
      <c r="C29" s="3">
        <v>1</v>
      </c>
      <c r="D29" s="3">
        <v>1.3858999999999999</v>
      </c>
      <c r="E29" s="3">
        <v>251.56</v>
      </c>
      <c r="F29" s="3">
        <v>6.6931000000000003</v>
      </c>
      <c r="H29" s="3">
        <f>E28-E29</f>
        <v>71.800000000000011</v>
      </c>
      <c r="I29" s="3">
        <f>H29*$N$2</f>
        <v>14.222383333333333</v>
      </c>
      <c r="J29" s="3" t="s">
        <v>15</v>
      </c>
      <c r="L29" s="3" t="s">
        <v>8</v>
      </c>
      <c r="M29" s="3">
        <v>10</v>
      </c>
      <c r="N29" s="3">
        <v>1</v>
      </c>
      <c r="P29">
        <v>10.141</v>
      </c>
      <c r="Q29">
        <v>6.8380000000000001</v>
      </c>
    </row>
    <row r="30" spans="1:21">
      <c r="I30" s="3">
        <f>I27-I29</f>
        <v>1.2261358333333323</v>
      </c>
      <c r="J30" s="3" t="s">
        <v>7</v>
      </c>
      <c r="L30" s="3" t="s">
        <v>34</v>
      </c>
      <c r="M30" s="3">
        <v>29.9</v>
      </c>
      <c r="N30" s="3">
        <v>2.3715999999999999</v>
      </c>
      <c r="P30">
        <v>30.335000000000001</v>
      </c>
      <c r="Q30">
        <v>6.907</v>
      </c>
      <c r="T30">
        <f>8.297+9.392</f>
        <v>17.689</v>
      </c>
      <c r="U30" t="s">
        <v>13</v>
      </c>
    </row>
    <row r="31" spans="1:21">
      <c r="I31" s="3">
        <f>I28/I30</f>
        <v>4.5121163166397462</v>
      </c>
      <c r="J31" s="3" t="s">
        <v>0</v>
      </c>
      <c r="L31" s="3" t="s">
        <v>29</v>
      </c>
      <c r="M31" s="3">
        <v>115.1</v>
      </c>
      <c r="N31" s="3">
        <v>2.3715999999999999</v>
      </c>
      <c r="P31">
        <v>116.99</v>
      </c>
      <c r="Q31">
        <v>6.9089999999999998</v>
      </c>
      <c r="T31">
        <f>11+4</f>
        <v>15</v>
      </c>
      <c r="U31" t="s">
        <v>14</v>
      </c>
    </row>
    <row r="32" spans="1:21">
      <c r="L32" s="3" t="s">
        <v>35</v>
      </c>
      <c r="M32" s="3">
        <v>40.200000000000003</v>
      </c>
      <c r="N32" s="3">
        <v>2.3715999999999999</v>
      </c>
      <c r="P32">
        <v>40.758000000000003</v>
      </c>
      <c r="Q32">
        <v>6.6909999999999998</v>
      </c>
      <c r="T32">
        <v>13.48</v>
      </c>
      <c r="U32" t="s">
        <v>15</v>
      </c>
    </row>
    <row r="33" spans="1:21" ht="15">
      <c r="A33" s="3" t="s">
        <v>8</v>
      </c>
      <c r="B33" s="5">
        <v>-15</v>
      </c>
      <c r="C33" s="3">
        <v>1</v>
      </c>
      <c r="D33" s="3">
        <v>1.3502000000000001</v>
      </c>
      <c r="E33" s="3">
        <v>258.20999999999998</v>
      </c>
      <c r="F33" s="3">
        <v>6.7191999999999998</v>
      </c>
      <c r="L33" s="3" t="s">
        <v>11</v>
      </c>
      <c r="M33" s="3">
        <v>-27</v>
      </c>
      <c r="N33" s="3">
        <v>1</v>
      </c>
      <c r="P33">
        <v>-27.478999999999999</v>
      </c>
      <c r="Q33">
        <v>6.6950000000000003</v>
      </c>
      <c r="T33">
        <f>T30-T32</f>
        <v>4.2089999999999996</v>
      </c>
      <c r="U33" t="s">
        <v>7</v>
      </c>
    </row>
    <row r="34" spans="1:21">
      <c r="A34" s="3" t="s">
        <v>9</v>
      </c>
      <c r="B34" s="6">
        <v>58.472999999999999</v>
      </c>
      <c r="C34" s="12">
        <v>2.4</v>
      </c>
      <c r="D34" s="3">
        <v>2.5209999999999999</v>
      </c>
      <c r="E34" s="3">
        <v>331.91</v>
      </c>
      <c r="F34" s="3">
        <v>6.7191999999999998</v>
      </c>
      <c r="H34" s="3">
        <f>E34-E33</f>
        <v>73.700000000000045</v>
      </c>
      <c r="I34" s="3">
        <f>H34*$N$2</f>
        <v>14.598741666666674</v>
      </c>
      <c r="J34" s="3" t="s">
        <v>13</v>
      </c>
      <c r="T34">
        <f>T31/T33</f>
        <v>3.5637918745545263</v>
      </c>
      <c r="U34" t="s">
        <v>0</v>
      </c>
    </row>
    <row r="35" spans="1:21">
      <c r="A35" s="3" t="s">
        <v>10</v>
      </c>
      <c r="B35" s="11">
        <v>50</v>
      </c>
      <c r="C35" s="3">
        <v>2.4</v>
      </c>
      <c r="D35" s="3">
        <v>2.5874000000000001</v>
      </c>
      <c r="E35" s="3">
        <v>323.36</v>
      </c>
      <c r="F35" s="3">
        <v>6.6931000000000003</v>
      </c>
      <c r="H35" s="3">
        <f>E34-E35</f>
        <v>8.5500000000000114</v>
      </c>
      <c r="I35" s="3">
        <f>H35*$N$2</f>
        <v>1.693612500000002</v>
      </c>
      <c r="J35" s="3" t="s">
        <v>14</v>
      </c>
    </row>
    <row r="36" spans="1:21">
      <c r="A36" s="3" t="s">
        <v>11</v>
      </c>
      <c r="B36" s="6">
        <v>-21.614000000000001</v>
      </c>
      <c r="C36" s="3">
        <v>1</v>
      </c>
      <c r="D36" s="3">
        <v>1.3858999999999999</v>
      </c>
      <c r="E36" s="3">
        <v>251.56</v>
      </c>
      <c r="F36" s="3">
        <v>6.6931000000000003</v>
      </c>
      <c r="H36" s="3">
        <f>E35-E36</f>
        <v>71.800000000000011</v>
      </c>
      <c r="I36" s="3">
        <f>H36*$N$2</f>
        <v>14.222383333333333</v>
      </c>
      <c r="J36" s="3" t="s">
        <v>15</v>
      </c>
    </row>
    <row r="37" spans="1:21">
      <c r="I37" s="3">
        <f>I34-I36</f>
        <v>0.37635833333334112</v>
      </c>
      <c r="J37" s="3" t="s">
        <v>7</v>
      </c>
    </row>
    <row r="38" spans="1:21">
      <c r="I38" s="3">
        <f>I35/I37</f>
        <v>4.4999999999999121</v>
      </c>
      <c r="J38" s="3" t="s">
        <v>0</v>
      </c>
    </row>
    <row r="40" spans="1:21" ht="15">
      <c r="A40" s="3" t="s">
        <v>8</v>
      </c>
      <c r="B40" s="5">
        <v>20</v>
      </c>
      <c r="C40" s="3">
        <v>1</v>
      </c>
      <c r="D40" s="3">
        <v>1.1884999999999999</v>
      </c>
      <c r="E40" s="3">
        <v>293.42</v>
      </c>
      <c r="F40" s="3">
        <v>6.8471000000000002</v>
      </c>
    </row>
    <row r="41" spans="1:21">
      <c r="A41" s="3" t="s">
        <v>9</v>
      </c>
      <c r="B41" s="6">
        <v>169.01</v>
      </c>
      <c r="C41" s="12">
        <v>4.24</v>
      </c>
      <c r="D41" s="3">
        <v>3.3357999999999999</v>
      </c>
      <c r="E41" s="3">
        <v>443.91</v>
      </c>
      <c r="F41" s="3">
        <v>6.8471000000000002</v>
      </c>
      <c r="H41" s="3">
        <f>E41-E40</f>
        <v>150.49</v>
      </c>
      <c r="I41" s="3">
        <f>H41*$N$2</f>
        <v>29.809560833333332</v>
      </c>
      <c r="J41" s="3" t="s">
        <v>13</v>
      </c>
    </row>
    <row r="42" spans="1:21">
      <c r="A42" s="3" t="s">
        <v>10</v>
      </c>
      <c r="B42" s="11">
        <v>50</v>
      </c>
      <c r="C42" s="3">
        <v>4.24</v>
      </c>
      <c r="D42" s="3">
        <v>4.5719000000000003</v>
      </c>
      <c r="E42" s="3">
        <v>323</v>
      </c>
      <c r="F42" s="3">
        <v>6.5286</v>
      </c>
      <c r="H42" s="3">
        <f>E41-E42</f>
        <v>120.91000000000003</v>
      </c>
      <c r="I42" s="3">
        <f>H42*$N$2</f>
        <v>23.950255833333333</v>
      </c>
      <c r="J42" s="3" t="s">
        <v>14</v>
      </c>
    </row>
    <row r="43" spans="1:21">
      <c r="A43" s="3" t="s">
        <v>11</v>
      </c>
      <c r="B43" s="6">
        <v>-59.558</v>
      </c>
      <c r="C43" s="3">
        <v>1</v>
      </c>
      <c r="D43" s="3">
        <v>1.6335999999999999</v>
      </c>
      <c r="E43" s="3">
        <v>213.38</v>
      </c>
      <c r="F43" s="3">
        <v>6.5286</v>
      </c>
      <c r="H43" s="3">
        <f>E42-E43</f>
        <v>109.62</v>
      </c>
      <c r="I43" s="3">
        <f>H43*$N$2</f>
        <v>21.713894999999997</v>
      </c>
      <c r="J43" s="3" t="s">
        <v>15</v>
      </c>
    </row>
    <row r="44" spans="1:21">
      <c r="I44" s="3">
        <f>I41-I43</f>
        <v>8.0956658333333351</v>
      </c>
      <c r="J44" s="3" t="s">
        <v>7</v>
      </c>
    </row>
    <row r="45" spans="1:21">
      <c r="I45" s="3">
        <f>I42/I44</f>
        <v>2.9584046978223628</v>
      </c>
      <c r="J45" s="3" t="s">
        <v>0</v>
      </c>
    </row>
    <row r="47" spans="1:21">
      <c r="A47" s="15" t="s">
        <v>24</v>
      </c>
      <c r="B47" s="16"/>
      <c r="C47" s="15"/>
      <c r="D47" s="15"/>
      <c r="E47" s="15"/>
      <c r="F47" s="15"/>
      <c r="G47" s="15"/>
      <c r="H47" s="15"/>
      <c r="I47" s="15"/>
      <c r="J47" s="15"/>
    </row>
    <row r="48" spans="1:21">
      <c r="A48" s="13"/>
      <c r="B48" s="11"/>
      <c r="C48" s="13"/>
      <c r="D48" s="13"/>
      <c r="E48" s="13"/>
      <c r="F48" s="13"/>
      <c r="G48" s="13"/>
      <c r="H48" s="13"/>
      <c r="I48" s="13"/>
      <c r="J48" s="13"/>
    </row>
    <row r="49" spans="1:10" ht="15">
      <c r="A49" s="3" t="s">
        <v>8</v>
      </c>
      <c r="B49" s="5">
        <v>20</v>
      </c>
      <c r="C49" s="3">
        <v>1</v>
      </c>
      <c r="D49" s="3">
        <v>1.1884999999999999</v>
      </c>
      <c r="E49" s="3">
        <v>293.42</v>
      </c>
      <c r="F49" s="3">
        <v>6.8471000000000002</v>
      </c>
    </row>
    <row r="50" spans="1:10">
      <c r="A50" s="3" t="s">
        <v>17</v>
      </c>
      <c r="B50" s="6">
        <v>120.03</v>
      </c>
      <c r="C50" s="12">
        <v>2.8</v>
      </c>
      <c r="D50" s="3">
        <v>2.4790000000000001</v>
      </c>
      <c r="E50" s="3">
        <v>394.16</v>
      </c>
      <c r="F50" s="3">
        <v>6.8471000000000002</v>
      </c>
      <c r="H50" s="3">
        <f>E50-E49</f>
        <v>100.74000000000001</v>
      </c>
      <c r="I50" s="3">
        <f>H50*$N$2</f>
        <v>19.954915</v>
      </c>
      <c r="J50" s="3" t="s">
        <v>19</v>
      </c>
    </row>
    <row r="51" spans="1:10">
      <c r="A51" s="3" t="s">
        <v>16</v>
      </c>
      <c r="B51" s="11">
        <v>50</v>
      </c>
      <c r="C51" s="3">
        <v>2.8</v>
      </c>
      <c r="D51" s="3">
        <v>3.0186999999999999</v>
      </c>
      <c r="E51" s="3">
        <v>323.27999999999997</v>
      </c>
      <c r="F51" s="3">
        <v>6.6486000000000001</v>
      </c>
      <c r="H51" s="3">
        <f>E50-E51</f>
        <v>70.880000000000052</v>
      </c>
      <c r="I51" s="3">
        <f>H51*$N$2</f>
        <v>14.040146666666676</v>
      </c>
      <c r="J51" s="3" t="s">
        <v>20</v>
      </c>
    </row>
    <row r="52" spans="1:10">
      <c r="A52" s="3" t="s">
        <v>17</v>
      </c>
      <c r="B52" s="11">
        <v>90.638000000000005</v>
      </c>
      <c r="C52" s="3">
        <v>4.24</v>
      </c>
      <c r="D52" s="3">
        <v>4.0576999999999996</v>
      </c>
      <c r="E52" s="3">
        <v>364.16</v>
      </c>
      <c r="F52" s="3">
        <v>6.6486000000000001</v>
      </c>
      <c r="H52" s="3">
        <f>E52-E51</f>
        <v>40.880000000000052</v>
      </c>
      <c r="I52" s="3">
        <f>H52*$N$2</f>
        <v>8.0976466666666767</v>
      </c>
      <c r="J52" s="3" t="s">
        <v>21</v>
      </c>
    </row>
    <row r="53" spans="1:10">
      <c r="A53" s="3" t="s">
        <v>18</v>
      </c>
      <c r="B53" s="11">
        <v>50</v>
      </c>
      <c r="C53" s="3">
        <v>4.24</v>
      </c>
      <c r="D53" s="3">
        <v>4.5719000000000003</v>
      </c>
      <c r="E53" s="3">
        <v>323</v>
      </c>
      <c r="F53" s="3">
        <v>6.5286</v>
      </c>
      <c r="H53" s="3">
        <f>E52-E53</f>
        <v>41.160000000000025</v>
      </c>
      <c r="I53" s="3">
        <f>H53*$N$2</f>
        <v>8.1531100000000034</v>
      </c>
      <c r="J53" s="3" t="s">
        <v>22</v>
      </c>
    </row>
    <row r="54" spans="1:10">
      <c r="A54" s="3" t="s">
        <v>11</v>
      </c>
      <c r="B54" s="6">
        <v>-59.558</v>
      </c>
      <c r="C54" s="3">
        <v>1</v>
      </c>
      <c r="D54" s="3">
        <v>1.6335999999999999</v>
      </c>
      <c r="E54" s="3">
        <v>213.38</v>
      </c>
      <c r="F54" s="3">
        <v>6.5286</v>
      </c>
      <c r="H54" s="3">
        <f>E51-E54</f>
        <v>109.89999999999998</v>
      </c>
      <c r="I54" s="3">
        <f>H54*$N$2</f>
        <v>21.769358333333326</v>
      </c>
      <c r="J54" s="3" t="s">
        <v>15</v>
      </c>
    </row>
    <row r="55" spans="1:10">
      <c r="I55" s="3">
        <f>I51+I53</f>
        <v>22.193256666666677</v>
      </c>
      <c r="J55" s="3" t="s">
        <v>14</v>
      </c>
    </row>
    <row r="56" spans="1:10">
      <c r="I56" s="3">
        <f>I50+I52-I54</f>
        <v>6.2832033333333506</v>
      </c>
      <c r="J56" s="3" t="s">
        <v>7</v>
      </c>
    </row>
    <row r="57" spans="1:10">
      <c r="I57" s="3">
        <f>I55/I56</f>
        <v>3.5321563682219339</v>
      </c>
      <c r="J57" s="3" t="s">
        <v>0</v>
      </c>
    </row>
    <row r="59" spans="1:10" ht="15">
      <c r="A59" s="3" t="s">
        <v>8</v>
      </c>
      <c r="B59" s="5">
        <v>0</v>
      </c>
      <c r="C59" s="3">
        <v>1</v>
      </c>
      <c r="D59" s="3">
        <v>1.2758</v>
      </c>
      <c r="E59" s="3">
        <v>273.3</v>
      </c>
      <c r="F59" s="3">
        <v>6.7759999999999998</v>
      </c>
    </row>
    <row r="60" spans="1:10">
      <c r="A60" s="3" t="s">
        <v>17</v>
      </c>
      <c r="B60" s="6">
        <v>93.397000000000006</v>
      </c>
      <c r="C60" s="12">
        <v>2.8</v>
      </c>
      <c r="D60" s="3">
        <v>2.6597</v>
      </c>
      <c r="E60" s="3">
        <v>367.16</v>
      </c>
      <c r="F60" s="3">
        <v>6.7759999999999998</v>
      </c>
      <c r="H60" s="3">
        <f>E60-E59</f>
        <v>93.860000000000014</v>
      </c>
      <c r="I60" s="3">
        <f>H60*$N$2</f>
        <v>18.592101666666668</v>
      </c>
      <c r="J60" s="3" t="s">
        <v>19</v>
      </c>
    </row>
    <row r="61" spans="1:10">
      <c r="A61" s="3" t="s">
        <v>16</v>
      </c>
      <c r="B61" s="11">
        <v>50</v>
      </c>
      <c r="C61" s="3">
        <v>2.8</v>
      </c>
      <c r="D61" s="3">
        <v>3.0186999999999999</v>
      </c>
      <c r="E61" s="3">
        <v>323.27999999999997</v>
      </c>
      <c r="F61" s="3">
        <v>6.6486000000000001</v>
      </c>
      <c r="H61" s="3">
        <f>E60-E61</f>
        <v>43.880000000000052</v>
      </c>
      <c r="I61" s="3">
        <f>H61*$N$2</f>
        <v>8.6918966666666755</v>
      </c>
      <c r="J61" s="3" t="s">
        <v>20</v>
      </c>
    </row>
    <row r="62" spans="1:10">
      <c r="A62" s="3" t="s">
        <v>17</v>
      </c>
      <c r="B62" s="11">
        <v>90.638000000000005</v>
      </c>
      <c r="C62" s="3">
        <v>4.24</v>
      </c>
      <c r="D62" s="3">
        <v>4.0576999999999996</v>
      </c>
      <c r="E62" s="3">
        <v>364.16</v>
      </c>
      <c r="F62" s="3">
        <v>6.6486000000000001</v>
      </c>
      <c r="H62" s="3">
        <f>E62-E61</f>
        <v>40.880000000000052</v>
      </c>
      <c r="I62" s="3">
        <f>H62*$N$2</f>
        <v>8.0976466666666767</v>
      </c>
      <c r="J62" s="3" t="s">
        <v>21</v>
      </c>
    </row>
    <row r="63" spans="1:10">
      <c r="A63" s="3" t="s">
        <v>18</v>
      </c>
      <c r="B63" s="11">
        <v>50</v>
      </c>
      <c r="C63" s="3">
        <v>4.24</v>
      </c>
      <c r="D63" s="3">
        <v>4.5719000000000003</v>
      </c>
      <c r="E63" s="3">
        <v>323</v>
      </c>
      <c r="F63" s="3">
        <v>6.5286</v>
      </c>
      <c r="H63" s="3">
        <f>E62-E63</f>
        <v>41.160000000000025</v>
      </c>
      <c r="I63" s="3">
        <f>H63*$N$2</f>
        <v>8.1531100000000034</v>
      </c>
      <c r="J63" s="3" t="s">
        <v>22</v>
      </c>
    </row>
    <row r="64" spans="1:10">
      <c r="A64" s="3" t="s">
        <v>11</v>
      </c>
      <c r="B64" s="6">
        <v>-59.558</v>
      </c>
      <c r="C64" s="3">
        <v>1</v>
      </c>
      <c r="D64" s="3">
        <v>1.6335999999999999</v>
      </c>
      <c r="E64" s="3">
        <v>213.38</v>
      </c>
      <c r="F64" s="3">
        <v>6.5286</v>
      </c>
      <c r="H64" s="3">
        <f>E61-E64</f>
        <v>109.89999999999998</v>
      </c>
      <c r="I64" s="3">
        <f>H64*$N$2</f>
        <v>21.769358333333326</v>
      </c>
      <c r="J64" s="3" t="s">
        <v>15</v>
      </c>
    </row>
    <row r="65" spans="1:10">
      <c r="I65" s="3">
        <f>I61+I63</f>
        <v>16.845006666666677</v>
      </c>
      <c r="J65" s="3" t="s">
        <v>14</v>
      </c>
    </row>
    <row r="66" spans="1:10">
      <c r="I66" s="3">
        <f>I60+I62-I64</f>
        <v>4.9203900000000189</v>
      </c>
      <c r="J66" s="3" t="s">
        <v>7</v>
      </c>
    </row>
    <row r="67" spans="1:10">
      <c r="I67" s="3">
        <f>I65/I66</f>
        <v>3.4235104669887169</v>
      </c>
      <c r="J67" s="3" t="s">
        <v>0</v>
      </c>
    </row>
    <row r="69" spans="1:10" ht="15">
      <c r="A69" s="3" t="s">
        <v>8</v>
      </c>
      <c r="B69" s="5">
        <v>-15</v>
      </c>
      <c r="C69" s="3">
        <v>1</v>
      </c>
      <c r="D69" s="3">
        <v>1.3502000000000001</v>
      </c>
      <c r="E69" s="3">
        <v>258.20999999999998</v>
      </c>
      <c r="F69" s="3">
        <v>6.7191999999999998</v>
      </c>
    </row>
    <row r="70" spans="1:10">
      <c r="A70" s="3" t="s">
        <v>17</v>
      </c>
      <c r="B70" s="6">
        <v>73.388999999999996</v>
      </c>
      <c r="C70" s="12">
        <v>2.8</v>
      </c>
      <c r="D70" s="3">
        <v>2.8140000000000001</v>
      </c>
      <c r="E70" s="3">
        <v>346.92</v>
      </c>
      <c r="F70" s="3">
        <v>6.7191999999999998</v>
      </c>
      <c r="H70" s="3">
        <f>E70-E69</f>
        <v>88.710000000000036</v>
      </c>
      <c r="I70" s="3">
        <f>H70*$N$2</f>
        <v>17.571972500000005</v>
      </c>
      <c r="J70" s="3" t="s">
        <v>19</v>
      </c>
    </row>
    <row r="71" spans="1:10">
      <c r="A71" s="3" t="s">
        <v>16</v>
      </c>
      <c r="B71" s="11">
        <v>50</v>
      </c>
      <c r="C71" s="3">
        <v>2.8</v>
      </c>
      <c r="D71" s="3">
        <v>3.0186999999999999</v>
      </c>
      <c r="E71" s="3">
        <v>323.27999999999997</v>
      </c>
      <c r="F71" s="3">
        <v>6.6486000000000001</v>
      </c>
      <c r="H71" s="3">
        <f>E70-E71</f>
        <v>23.640000000000043</v>
      </c>
      <c r="I71" s="3">
        <f>H71*$N$2</f>
        <v>4.682690000000008</v>
      </c>
      <c r="J71" s="3" t="s">
        <v>20</v>
      </c>
    </row>
    <row r="72" spans="1:10">
      <c r="A72" s="3" t="s">
        <v>17</v>
      </c>
      <c r="B72" s="11">
        <v>90.638000000000005</v>
      </c>
      <c r="C72" s="3">
        <v>4.24</v>
      </c>
      <c r="D72" s="3">
        <v>4.0576999999999996</v>
      </c>
      <c r="E72" s="3">
        <v>364.16</v>
      </c>
      <c r="F72" s="3">
        <v>6.6486000000000001</v>
      </c>
      <c r="H72" s="3">
        <f>E72-E71</f>
        <v>40.880000000000052</v>
      </c>
      <c r="I72" s="3">
        <f>H72*$N$2</f>
        <v>8.0976466666666767</v>
      </c>
      <c r="J72" s="3" t="s">
        <v>21</v>
      </c>
    </row>
    <row r="73" spans="1:10">
      <c r="A73" s="3" t="s">
        <v>18</v>
      </c>
      <c r="B73" s="11">
        <v>50</v>
      </c>
      <c r="C73" s="3">
        <v>4.24</v>
      </c>
      <c r="D73" s="3">
        <v>4.5719000000000003</v>
      </c>
      <c r="E73" s="3">
        <v>323</v>
      </c>
      <c r="F73" s="3">
        <v>6.5286</v>
      </c>
      <c r="H73" s="3">
        <f>E72-E73</f>
        <v>41.160000000000025</v>
      </c>
      <c r="I73" s="3">
        <f>H73*$N$2</f>
        <v>8.1531100000000034</v>
      </c>
      <c r="J73" s="3" t="s">
        <v>22</v>
      </c>
    </row>
    <row r="74" spans="1:10">
      <c r="A74" s="3" t="s">
        <v>11</v>
      </c>
      <c r="B74" s="6">
        <v>-59.558</v>
      </c>
      <c r="C74" s="3">
        <v>1</v>
      </c>
      <c r="D74" s="3">
        <v>1.6335999999999999</v>
      </c>
      <c r="E74" s="3">
        <v>213.38</v>
      </c>
      <c r="F74" s="3">
        <v>6.5286</v>
      </c>
      <c r="H74" s="3">
        <f>E71-E74</f>
        <v>109.89999999999998</v>
      </c>
      <c r="I74" s="3">
        <f>H74*$N$2</f>
        <v>21.769358333333326</v>
      </c>
      <c r="J74" s="3" t="s">
        <v>15</v>
      </c>
    </row>
    <row r="75" spans="1:10">
      <c r="I75" s="3">
        <f>I71+I73</f>
        <v>12.835800000000011</v>
      </c>
      <c r="J75" s="3" t="s">
        <v>14</v>
      </c>
    </row>
    <row r="76" spans="1:10">
      <c r="I76" s="3">
        <f>I70+I72-I74</f>
        <v>3.9002608333333555</v>
      </c>
      <c r="J76" s="3" t="s">
        <v>7</v>
      </c>
    </row>
    <row r="77" spans="1:10">
      <c r="I77" s="3">
        <f>I75/I76</f>
        <v>3.2910106653123257</v>
      </c>
      <c r="J77" s="3" t="s">
        <v>0</v>
      </c>
    </row>
  </sheetData>
  <mergeCells count="2">
    <mergeCell ref="A3:J3"/>
    <mergeCell ref="A47:J47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F785-9911-4732-8528-DA43F3844ED6}">
  <dimension ref="A1:U77"/>
  <sheetViews>
    <sheetView topLeftCell="K5" workbookViewId="0">
      <selection activeCell="T33" sqref="T33"/>
    </sheetView>
  </sheetViews>
  <sheetFormatPr defaultRowHeight="14.25"/>
  <cols>
    <col min="1" max="1" width="15.125" style="3" customWidth="1"/>
    <col min="2" max="2" width="12" style="6" customWidth="1"/>
    <col min="3" max="9" width="9" style="3"/>
    <col min="10" max="10" width="14.375" style="3" customWidth="1"/>
    <col min="11" max="11" width="9" style="3"/>
    <col min="12" max="12" width="17.25" style="3" customWidth="1"/>
    <col min="13" max="13" width="11.625" style="3" customWidth="1"/>
    <col min="14" max="14" width="9" style="3"/>
  </cols>
  <sheetData>
    <row r="1" spans="1:21" s="1" customFormat="1" ht="28.5">
      <c r="A1" s="2"/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7" t="s">
        <v>6</v>
      </c>
      <c r="N1" s="8" t="s">
        <v>12</v>
      </c>
    </row>
    <row r="2" spans="1:21" s="1" customFormat="1" ht="15" thickBot="1">
      <c r="A2" s="2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9">
        <v>600</v>
      </c>
      <c r="N2" s="10">
        <f>M2/3600*D5</f>
        <v>0.19808333333333331</v>
      </c>
    </row>
    <row r="3" spans="1:21">
      <c r="A3" s="15" t="s">
        <v>23</v>
      </c>
      <c r="B3" s="16"/>
      <c r="C3" s="15"/>
      <c r="D3" s="15"/>
      <c r="E3" s="15"/>
      <c r="F3" s="15"/>
      <c r="G3" s="15"/>
      <c r="H3" s="15"/>
      <c r="I3" s="15"/>
      <c r="J3" s="15"/>
    </row>
    <row r="4" spans="1:21" s="1" customFormat="1">
      <c r="A4" s="2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</row>
    <row r="5" spans="1:21" ht="15">
      <c r="A5" s="3" t="s">
        <v>8</v>
      </c>
      <c r="B5" s="5">
        <v>20</v>
      </c>
      <c r="C5" s="3">
        <v>1</v>
      </c>
      <c r="D5" s="3">
        <v>1.1884999999999999</v>
      </c>
      <c r="E5" s="3">
        <v>293.42</v>
      </c>
      <c r="F5" s="3">
        <v>6.8471000000000002</v>
      </c>
    </row>
    <row r="6" spans="1:21">
      <c r="A6" s="3" t="s">
        <v>9</v>
      </c>
      <c r="B6" s="6">
        <v>288.7</v>
      </c>
      <c r="C6" s="12">
        <v>10</v>
      </c>
      <c r="D6" s="3">
        <v>6.1756000000000002</v>
      </c>
      <c r="E6" s="3">
        <v>567.34</v>
      </c>
      <c r="F6" s="3">
        <v>6.8471000000000002</v>
      </c>
      <c r="H6" s="3">
        <f>E6-E5</f>
        <v>273.92</v>
      </c>
      <c r="I6" s="3">
        <f>H6*$N$2</f>
        <v>54.258986666666665</v>
      </c>
      <c r="J6" s="3" t="s">
        <v>13</v>
      </c>
    </row>
    <row r="7" spans="1:21">
      <c r="A7" s="3" t="s">
        <v>10</v>
      </c>
      <c r="B7" s="11">
        <v>100</v>
      </c>
      <c r="C7" s="3">
        <v>10</v>
      </c>
      <c r="D7" s="3">
        <v>9.3208000000000002</v>
      </c>
      <c r="E7" s="3">
        <v>372.88</v>
      </c>
      <c r="F7" s="3">
        <v>6.4257</v>
      </c>
      <c r="H7" s="3">
        <f>E6-E7</f>
        <v>194.46000000000004</v>
      </c>
      <c r="I7" s="3">
        <f>H7*$N$2</f>
        <v>38.519285000000004</v>
      </c>
      <c r="J7" s="3" t="s">
        <v>14</v>
      </c>
      <c r="L7" s="3" t="s">
        <v>27</v>
      </c>
    </row>
    <row r="8" spans="1:21">
      <c r="A8" s="3" t="s">
        <v>11</v>
      </c>
      <c r="B8" s="6">
        <v>-80.308000000000007</v>
      </c>
      <c r="C8" s="3">
        <v>1</v>
      </c>
      <c r="D8" s="3">
        <v>1.8109</v>
      </c>
      <c r="E8" s="3">
        <v>192.49</v>
      </c>
      <c r="F8" s="3">
        <v>6.4257</v>
      </c>
      <c r="H8" s="3">
        <f>E7-E8</f>
        <v>180.39</v>
      </c>
      <c r="I8" s="3">
        <f>H8*$N$2</f>
        <v>35.732252499999994</v>
      </c>
      <c r="J8" s="3" t="s">
        <v>15</v>
      </c>
    </row>
    <row r="9" spans="1:21">
      <c r="I9" s="3">
        <f>I6-I8</f>
        <v>18.526734166666671</v>
      </c>
      <c r="J9" s="3" t="s">
        <v>7</v>
      </c>
      <c r="M9" s="3" t="s">
        <v>32</v>
      </c>
      <c r="N9" s="3" t="s">
        <v>31</v>
      </c>
      <c r="P9" t="s">
        <v>25</v>
      </c>
      <c r="Q9" t="s">
        <v>26</v>
      </c>
    </row>
    <row r="10" spans="1:21">
      <c r="I10" s="3">
        <f>I7/I9</f>
        <v>2.0791189992515768</v>
      </c>
      <c r="J10" s="3" t="s">
        <v>0</v>
      </c>
      <c r="M10" s="4" t="s">
        <v>1</v>
      </c>
      <c r="N10" s="2" t="s">
        <v>2</v>
      </c>
      <c r="O10" s="2"/>
      <c r="P10" s="2" t="s">
        <v>4</v>
      </c>
      <c r="Q10" s="2" t="s">
        <v>5</v>
      </c>
    </row>
    <row r="11" spans="1:21">
      <c r="T11" t="s">
        <v>30</v>
      </c>
    </row>
    <row r="12" spans="1:21" ht="15">
      <c r="A12" s="3" t="s">
        <v>8</v>
      </c>
      <c r="B12" s="5">
        <v>20</v>
      </c>
      <c r="C12" s="3">
        <v>1</v>
      </c>
      <c r="D12" s="3">
        <v>1.1884999999999999</v>
      </c>
      <c r="E12" s="3">
        <v>293.42</v>
      </c>
      <c r="F12" s="3">
        <v>6.8471000000000002</v>
      </c>
      <c r="L12" s="3" t="s">
        <v>8</v>
      </c>
      <c r="M12" s="3">
        <v>0</v>
      </c>
      <c r="N12" s="3">
        <v>1</v>
      </c>
      <c r="P12" s="14">
        <v>-1.0153000000000001E-2</v>
      </c>
      <c r="Q12">
        <v>6.8010000000000002</v>
      </c>
    </row>
    <row r="13" spans="1:21">
      <c r="A13" s="3" t="s">
        <v>9</v>
      </c>
      <c r="B13" s="6">
        <v>103.18</v>
      </c>
      <c r="C13" s="12">
        <v>2.4</v>
      </c>
      <c r="D13" s="3">
        <v>2.2204000000000002</v>
      </c>
      <c r="E13" s="3">
        <v>377.13</v>
      </c>
      <c r="F13" s="3">
        <v>6.8471000000000002</v>
      </c>
      <c r="H13" s="3">
        <f>E13-E12</f>
        <v>83.70999999999998</v>
      </c>
      <c r="I13" s="3">
        <f>H13*$N$2</f>
        <v>16.581555833333326</v>
      </c>
      <c r="J13" s="3" t="s">
        <v>13</v>
      </c>
      <c r="L13" s="3" t="s">
        <v>9</v>
      </c>
      <c r="M13" s="3">
        <v>78.099999999999994</v>
      </c>
      <c r="N13" s="3">
        <v>2.4</v>
      </c>
      <c r="P13">
        <v>79.27</v>
      </c>
      <c r="Q13">
        <v>6.8029999999999999</v>
      </c>
      <c r="T13">
        <v>15.862</v>
      </c>
      <c r="U13" t="s">
        <v>13</v>
      </c>
    </row>
    <row r="14" spans="1:21">
      <c r="A14" s="3" t="s">
        <v>10</v>
      </c>
      <c r="B14" s="11">
        <v>60</v>
      </c>
      <c r="C14" s="3">
        <v>2.4</v>
      </c>
      <c r="D14" s="3">
        <v>2.5093999999999999</v>
      </c>
      <c r="E14" s="3">
        <v>333.45</v>
      </c>
      <c r="F14" s="3">
        <v>6.7237999999999998</v>
      </c>
      <c r="H14" s="3">
        <f>E13-E14</f>
        <v>43.680000000000007</v>
      </c>
      <c r="I14" s="3">
        <f>H14*$N$2</f>
        <v>8.6522799999999993</v>
      </c>
      <c r="J14" s="3" t="s">
        <v>14</v>
      </c>
      <c r="L14" s="3" t="s">
        <v>10</v>
      </c>
      <c r="M14" s="3">
        <v>49.8</v>
      </c>
      <c r="N14" s="3">
        <v>2.4</v>
      </c>
      <c r="P14">
        <v>50.4</v>
      </c>
      <c r="Q14">
        <v>6.718</v>
      </c>
      <c r="T14">
        <v>5.6</v>
      </c>
      <c r="U14" t="s">
        <v>14</v>
      </c>
    </row>
    <row r="15" spans="1:21">
      <c r="A15" s="3" t="s">
        <v>11</v>
      </c>
      <c r="B15" s="6">
        <v>-13.817</v>
      </c>
      <c r="C15" s="3">
        <v>1</v>
      </c>
      <c r="D15" s="3">
        <v>1.3441000000000001</v>
      </c>
      <c r="E15" s="3">
        <v>259.39999999999998</v>
      </c>
      <c r="F15" s="3">
        <v>6.7237999999999998</v>
      </c>
      <c r="H15" s="3">
        <f>E14-E15</f>
        <v>74.050000000000011</v>
      </c>
      <c r="I15" s="3">
        <f>H15*$N$2</f>
        <v>14.668070833333333</v>
      </c>
      <c r="J15" s="3" t="s">
        <v>15</v>
      </c>
      <c r="L15" s="3" t="s">
        <v>11</v>
      </c>
      <c r="M15" s="3">
        <v>-20.8</v>
      </c>
      <c r="N15" s="3">
        <v>1</v>
      </c>
      <c r="P15">
        <v>-21.097999999999999</v>
      </c>
      <c r="Q15">
        <v>6.7210000000000001</v>
      </c>
      <c r="T15">
        <v>14.039</v>
      </c>
      <c r="U15" t="s">
        <v>15</v>
      </c>
    </row>
    <row r="16" spans="1:21">
      <c r="I16" s="3">
        <f>I13-I15</f>
        <v>1.9134849999999926</v>
      </c>
      <c r="J16" s="3" t="s">
        <v>7</v>
      </c>
      <c r="T16">
        <f>T13-T15</f>
        <v>1.8230000000000004</v>
      </c>
      <c r="U16" t="s">
        <v>7</v>
      </c>
    </row>
    <row r="17" spans="1:21">
      <c r="I17" s="3">
        <f>I14/I16</f>
        <v>4.5217391304348</v>
      </c>
      <c r="J17" s="3" t="s">
        <v>0</v>
      </c>
      <c r="T17">
        <f>T14/T16</f>
        <v>3.0718595721338446</v>
      </c>
      <c r="U17" t="s">
        <v>0</v>
      </c>
    </row>
    <row r="18" spans="1:21">
      <c r="L18" s="3" t="s">
        <v>28</v>
      </c>
    </row>
    <row r="19" spans="1:21" ht="15">
      <c r="A19" s="3" t="s">
        <v>8</v>
      </c>
      <c r="B19" s="5">
        <v>20</v>
      </c>
      <c r="C19" s="3">
        <v>1</v>
      </c>
      <c r="D19" s="3">
        <v>1.1884999999999999</v>
      </c>
      <c r="E19" s="3">
        <v>293.42</v>
      </c>
      <c r="F19" s="3">
        <v>6.8471000000000002</v>
      </c>
    </row>
    <row r="20" spans="1:21">
      <c r="A20" s="3" t="s">
        <v>9</v>
      </c>
      <c r="B20" s="6">
        <v>103.18</v>
      </c>
      <c r="C20" s="12">
        <v>2.4</v>
      </c>
      <c r="D20" s="3">
        <v>2.2204000000000002</v>
      </c>
      <c r="E20" s="3">
        <v>377.13</v>
      </c>
      <c r="F20" s="3">
        <v>6.8471000000000002</v>
      </c>
      <c r="H20" s="3">
        <f>E20-E19</f>
        <v>83.70999999999998</v>
      </c>
      <c r="I20" s="3">
        <f>H20*$N$2</f>
        <v>16.581555833333326</v>
      </c>
      <c r="J20" s="3" t="s">
        <v>13</v>
      </c>
      <c r="L20" s="3" t="s">
        <v>8</v>
      </c>
      <c r="M20" s="3">
        <v>0</v>
      </c>
      <c r="N20" s="3">
        <v>1</v>
      </c>
      <c r="P20" s="14">
        <v>-1.0153000000000001E-2</v>
      </c>
      <c r="Q20">
        <v>6.8010000000000002</v>
      </c>
    </row>
    <row r="21" spans="1:21">
      <c r="A21" s="3" t="s">
        <v>10</v>
      </c>
      <c r="B21" s="11">
        <v>50</v>
      </c>
      <c r="C21" s="3">
        <v>2.4</v>
      </c>
      <c r="D21" s="3">
        <v>2.5874000000000001</v>
      </c>
      <c r="E21" s="3">
        <v>323.36</v>
      </c>
      <c r="F21" s="3">
        <v>6.6931000000000003</v>
      </c>
      <c r="H21" s="3">
        <f>E20-E21</f>
        <v>53.769999999999982</v>
      </c>
      <c r="I21" s="3">
        <f>H21*$N$2</f>
        <v>10.650940833333328</v>
      </c>
      <c r="J21" s="3" t="s">
        <v>14</v>
      </c>
      <c r="L21" s="3" t="s">
        <v>29</v>
      </c>
      <c r="M21" s="3">
        <v>76.900000000000006</v>
      </c>
      <c r="N21" s="3">
        <v>2.3715999999999999</v>
      </c>
      <c r="P21">
        <v>78.102000000000004</v>
      </c>
      <c r="Q21">
        <v>6.8040000000000003</v>
      </c>
      <c r="T21">
        <f>7.479+8.467</f>
        <v>15.946000000000002</v>
      </c>
      <c r="U21" t="s">
        <v>13</v>
      </c>
    </row>
    <row r="22" spans="1:21">
      <c r="A22" s="3" t="s">
        <v>11</v>
      </c>
      <c r="B22" s="6">
        <v>-21.614000000000001</v>
      </c>
      <c r="C22" s="3">
        <v>1</v>
      </c>
      <c r="D22" s="3">
        <v>1.3858999999999999</v>
      </c>
      <c r="E22" s="3">
        <v>251.56</v>
      </c>
      <c r="F22" s="3">
        <v>6.6931000000000003</v>
      </c>
      <c r="H22" s="3">
        <f>E21-E22</f>
        <v>71.800000000000011</v>
      </c>
      <c r="I22" s="3">
        <f>H22*$N$2</f>
        <v>14.222383333333333</v>
      </c>
      <c r="J22" s="3" t="s">
        <v>15</v>
      </c>
      <c r="L22" s="3" t="s">
        <v>10</v>
      </c>
      <c r="M22" s="3">
        <v>49.6</v>
      </c>
      <c r="N22" s="3">
        <v>2.3715999999999999</v>
      </c>
      <c r="P22">
        <v>50.335000000000001</v>
      </c>
      <c r="Q22">
        <v>6.7210000000000001</v>
      </c>
      <c r="T22">
        <v>5.4</v>
      </c>
      <c r="U22" t="s">
        <v>14</v>
      </c>
    </row>
    <row r="23" spans="1:21">
      <c r="I23" s="3">
        <f>I20-I22</f>
        <v>2.3591724999999926</v>
      </c>
      <c r="J23" s="3" t="s">
        <v>7</v>
      </c>
      <c r="L23" s="3" t="s">
        <v>11</v>
      </c>
      <c r="M23" s="3">
        <v>-20</v>
      </c>
      <c r="N23" s="3">
        <v>1</v>
      </c>
      <c r="P23">
        <v>-20.363</v>
      </c>
      <c r="Q23">
        <v>6.7240000000000002</v>
      </c>
      <c r="T23">
        <v>13.864000000000001</v>
      </c>
      <c r="U23" t="s">
        <v>15</v>
      </c>
    </row>
    <row r="24" spans="1:21">
      <c r="I24" s="3">
        <f>I21/I23</f>
        <v>4.5146935348446799</v>
      </c>
      <c r="J24" s="3" t="s">
        <v>0</v>
      </c>
      <c r="T24">
        <f>T21-T23</f>
        <v>2.0820000000000007</v>
      </c>
      <c r="U24" t="s">
        <v>7</v>
      </c>
    </row>
    <row r="25" spans="1:21">
      <c r="T25">
        <f>T22/T24</f>
        <v>2.5936599423631117</v>
      </c>
      <c r="U25" t="s">
        <v>0</v>
      </c>
    </row>
    <row r="26" spans="1:21" ht="15">
      <c r="A26" s="3" t="s">
        <v>8</v>
      </c>
      <c r="B26" s="5">
        <v>0</v>
      </c>
      <c r="C26" s="3">
        <v>1</v>
      </c>
      <c r="D26" s="3">
        <v>1.2758</v>
      </c>
      <c r="E26" s="3">
        <v>273.3</v>
      </c>
      <c r="F26" s="3">
        <v>6.7759999999999998</v>
      </c>
    </row>
    <row r="27" spans="1:21">
      <c r="A27" s="3" t="s">
        <v>9</v>
      </c>
      <c r="B27" s="6">
        <v>77.647999999999996</v>
      </c>
      <c r="C27" s="12">
        <v>2.4</v>
      </c>
      <c r="D27" s="3">
        <v>2.3826000000000001</v>
      </c>
      <c r="E27" s="3">
        <v>351.29</v>
      </c>
      <c r="F27" s="3">
        <v>6.7759999999999998</v>
      </c>
      <c r="H27" s="3">
        <f>E27-E26</f>
        <v>77.990000000000009</v>
      </c>
      <c r="I27" s="3">
        <f>H27*$N$2</f>
        <v>15.448519166666665</v>
      </c>
      <c r="J27" s="3" t="s">
        <v>13</v>
      </c>
      <c r="L27" s="3" t="s">
        <v>33</v>
      </c>
    </row>
    <row r="28" spans="1:21">
      <c r="A28" s="3" t="s">
        <v>10</v>
      </c>
      <c r="B28" s="11">
        <v>50</v>
      </c>
      <c r="C28" s="3">
        <v>2.4</v>
      </c>
      <c r="D28" s="3">
        <v>2.5874000000000001</v>
      </c>
      <c r="E28" s="3">
        <v>323.36</v>
      </c>
      <c r="F28" s="3">
        <v>6.6931000000000003</v>
      </c>
      <c r="H28" s="3">
        <f>E27-E28</f>
        <v>27.930000000000007</v>
      </c>
      <c r="I28" s="3">
        <f>H28*$N$2</f>
        <v>5.532467500000001</v>
      </c>
      <c r="J28" s="3" t="s">
        <v>14</v>
      </c>
    </row>
    <row r="29" spans="1:21">
      <c r="A29" s="3" t="s">
        <v>11</v>
      </c>
      <c r="B29" s="6">
        <v>-21.614000000000001</v>
      </c>
      <c r="C29" s="3">
        <v>1</v>
      </c>
      <c r="D29" s="3">
        <v>1.3858999999999999</v>
      </c>
      <c r="E29" s="3">
        <v>251.56</v>
      </c>
      <c r="F29" s="3">
        <v>6.6931000000000003</v>
      </c>
      <c r="H29" s="3">
        <f>E28-E29</f>
        <v>71.800000000000011</v>
      </c>
      <c r="I29" s="3">
        <f>H29*$N$2</f>
        <v>14.222383333333333</v>
      </c>
      <c r="J29" s="3" t="s">
        <v>15</v>
      </c>
      <c r="L29" s="3" t="s">
        <v>8</v>
      </c>
      <c r="M29" s="3">
        <v>0</v>
      </c>
      <c r="N29" s="3">
        <v>1</v>
      </c>
      <c r="P29" s="14">
        <v>-1.0153000000000001E-2</v>
      </c>
      <c r="Q29">
        <v>6.8010000000000002</v>
      </c>
    </row>
    <row r="30" spans="1:21">
      <c r="I30" s="3">
        <f>I27-I29</f>
        <v>1.2261358333333323</v>
      </c>
      <c r="J30" s="3" t="s">
        <v>7</v>
      </c>
      <c r="L30" s="3" t="s">
        <v>34</v>
      </c>
      <c r="M30" s="3">
        <v>19.899999999999999</v>
      </c>
      <c r="N30" s="3">
        <v>2.3715999999999999</v>
      </c>
      <c r="P30">
        <v>20.184000000000001</v>
      </c>
      <c r="Q30">
        <v>6.8730000000000002</v>
      </c>
      <c r="T30">
        <f>8.024+9.083</f>
        <v>17.106999999999999</v>
      </c>
      <c r="U30" t="s">
        <v>13</v>
      </c>
    </row>
    <row r="31" spans="1:21">
      <c r="I31" s="3">
        <f>I28/I30</f>
        <v>4.5121163166397462</v>
      </c>
      <c r="J31" s="3" t="s">
        <v>0</v>
      </c>
      <c r="L31" s="3" t="s">
        <v>29</v>
      </c>
      <c r="M31" s="3">
        <v>102.3</v>
      </c>
      <c r="N31" s="3">
        <v>2.3715999999999999</v>
      </c>
      <c r="P31">
        <v>104</v>
      </c>
      <c r="Q31">
        <v>6.875</v>
      </c>
      <c r="T31">
        <f>8.4+4</f>
        <v>12.4</v>
      </c>
      <c r="U31" t="s">
        <v>14</v>
      </c>
    </row>
    <row r="32" spans="1:21">
      <c r="L32" s="3" t="s">
        <v>35</v>
      </c>
      <c r="M32" s="3">
        <v>40.299999999999997</v>
      </c>
      <c r="N32" s="3">
        <v>2.3715999999999999</v>
      </c>
      <c r="P32">
        <v>40.874000000000002</v>
      </c>
      <c r="Q32">
        <v>6.6909999999999998</v>
      </c>
      <c r="T32">
        <v>13.484999999999999</v>
      </c>
      <c r="U32" t="s">
        <v>15</v>
      </c>
    </row>
    <row r="33" spans="1:21" ht="15">
      <c r="A33" s="3" t="s">
        <v>8</v>
      </c>
      <c r="B33" s="5">
        <v>-15</v>
      </c>
      <c r="C33" s="3">
        <v>1</v>
      </c>
      <c r="D33" s="3">
        <v>1.3502000000000001</v>
      </c>
      <c r="E33" s="3">
        <v>258.20999999999998</v>
      </c>
      <c r="F33" s="3">
        <v>6.7191999999999998</v>
      </c>
      <c r="L33" s="3" t="s">
        <v>11</v>
      </c>
      <c r="M33" s="3">
        <v>-26.9</v>
      </c>
      <c r="N33" s="3">
        <v>1</v>
      </c>
      <c r="P33">
        <v>-27.388000000000002</v>
      </c>
      <c r="Q33">
        <v>6.6959999999999997</v>
      </c>
      <c r="T33">
        <f>T30-T32</f>
        <v>3.6219999999999999</v>
      </c>
      <c r="U33" t="s">
        <v>7</v>
      </c>
    </row>
    <row r="34" spans="1:21">
      <c r="A34" s="3" t="s">
        <v>9</v>
      </c>
      <c r="B34" s="6">
        <v>58.472999999999999</v>
      </c>
      <c r="C34" s="12">
        <v>2.4</v>
      </c>
      <c r="D34" s="3">
        <v>2.5209999999999999</v>
      </c>
      <c r="E34" s="3">
        <v>331.91</v>
      </c>
      <c r="F34" s="3">
        <v>6.7191999999999998</v>
      </c>
      <c r="H34" s="3">
        <f>E34-E33</f>
        <v>73.700000000000045</v>
      </c>
      <c r="I34" s="3">
        <f>H34*$N$2</f>
        <v>14.598741666666674</v>
      </c>
      <c r="J34" s="3" t="s">
        <v>13</v>
      </c>
      <c r="T34">
        <f>T31/T33</f>
        <v>3.4235229155162896</v>
      </c>
      <c r="U34" t="s">
        <v>0</v>
      </c>
    </row>
    <row r="35" spans="1:21">
      <c r="A35" s="3" t="s">
        <v>10</v>
      </c>
      <c r="B35" s="11">
        <v>50</v>
      </c>
      <c r="C35" s="3">
        <v>2.4</v>
      </c>
      <c r="D35" s="3">
        <v>2.5874000000000001</v>
      </c>
      <c r="E35" s="3">
        <v>323.36</v>
      </c>
      <c r="F35" s="3">
        <v>6.6931000000000003</v>
      </c>
      <c r="H35" s="3">
        <f>E34-E35</f>
        <v>8.5500000000000114</v>
      </c>
      <c r="I35" s="3">
        <f>H35*$N$2</f>
        <v>1.693612500000002</v>
      </c>
      <c r="J35" s="3" t="s">
        <v>14</v>
      </c>
    </row>
    <row r="36" spans="1:21">
      <c r="A36" s="3" t="s">
        <v>11</v>
      </c>
      <c r="B36" s="6">
        <v>-21.614000000000001</v>
      </c>
      <c r="C36" s="3">
        <v>1</v>
      </c>
      <c r="D36" s="3">
        <v>1.3858999999999999</v>
      </c>
      <c r="E36" s="3">
        <v>251.56</v>
      </c>
      <c r="F36" s="3">
        <v>6.6931000000000003</v>
      </c>
      <c r="H36" s="3">
        <f>E35-E36</f>
        <v>71.800000000000011</v>
      </c>
      <c r="I36" s="3">
        <f>H36*$N$2</f>
        <v>14.222383333333333</v>
      </c>
      <c r="J36" s="3" t="s">
        <v>15</v>
      </c>
    </row>
    <row r="37" spans="1:21">
      <c r="I37" s="3">
        <f>I34-I36</f>
        <v>0.37635833333334112</v>
      </c>
      <c r="J37" s="3" t="s">
        <v>7</v>
      </c>
    </row>
    <row r="38" spans="1:21">
      <c r="I38" s="3">
        <f>I35/I37</f>
        <v>4.4999999999999121</v>
      </c>
      <c r="J38" s="3" t="s">
        <v>0</v>
      </c>
    </row>
    <row r="40" spans="1:21" ht="15">
      <c r="A40" s="3" t="s">
        <v>8</v>
      </c>
      <c r="B40" s="5">
        <v>20</v>
      </c>
      <c r="C40" s="3">
        <v>1</v>
      </c>
      <c r="D40" s="3">
        <v>1.1884999999999999</v>
      </c>
      <c r="E40" s="3">
        <v>293.42</v>
      </c>
      <c r="F40" s="3">
        <v>6.8471000000000002</v>
      </c>
    </row>
    <row r="41" spans="1:21">
      <c r="A41" s="3" t="s">
        <v>9</v>
      </c>
      <c r="B41" s="6">
        <v>169.01</v>
      </c>
      <c r="C41" s="12">
        <v>4.24</v>
      </c>
      <c r="D41" s="3">
        <v>3.3357999999999999</v>
      </c>
      <c r="E41" s="3">
        <v>443.91</v>
      </c>
      <c r="F41" s="3">
        <v>6.8471000000000002</v>
      </c>
      <c r="H41" s="3">
        <f>E41-E40</f>
        <v>150.49</v>
      </c>
      <c r="I41" s="3">
        <f>H41*$N$2</f>
        <v>29.809560833333332</v>
      </c>
      <c r="J41" s="3" t="s">
        <v>13</v>
      </c>
    </row>
    <row r="42" spans="1:21">
      <c r="A42" s="3" t="s">
        <v>10</v>
      </c>
      <c r="B42" s="11">
        <v>50</v>
      </c>
      <c r="C42" s="3">
        <v>4.24</v>
      </c>
      <c r="D42" s="3">
        <v>4.5719000000000003</v>
      </c>
      <c r="E42" s="3">
        <v>323</v>
      </c>
      <c r="F42" s="3">
        <v>6.5286</v>
      </c>
      <c r="H42" s="3">
        <f>E41-E42</f>
        <v>120.91000000000003</v>
      </c>
      <c r="I42" s="3">
        <f>H42*$N$2</f>
        <v>23.950255833333333</v>
      </c>
      <c r="J42" s="3" t="s">
        <v>14</v>
      </c>
    </row>
    <row r="43" spans="1:21">
      <c r="A43" s="3" t="s">
        <v>11</v>
      </c>
      <c r="B43" s="6">
        <v>-59.558</v>
      </c>
      <c r="C43" s="3">
        <v>1</v>
      </c>
      <c r="D43" s="3">
        <v>1.6335999999999999</v>
      </c>
      <c r="E43" s="3">
        <v>213.38</v>
      </c>
      <c r="F43" s="3">
        <v>6.5286</v>
      </c>
      <c r="H43" s="3">
        <f>E42-E43</f>
        <v>109.62</v>
      </c>
      <c r="I43" s="3">
        <f>H43*$N$2</f>
        <v>21.713894999999997</v>
      </c>
      <c r="J43" s="3" t="s">
        <v>15</v>
      </c>
    </row>
    <row r="44" spans="1:21">
      <c r="I44" s="3">
        <f>I41-I43</f>
        <v>8.0956658333333351</v>
      </c>
      <c r="J44" s="3" t="s">
        <v>7</v>
      </c>
    </row>
    <row r="45" spans="1:21">
      <c r="I45" s="3">
        <f>I42/I44</f>
        <v>2.9584046978223628</v>
      </c>
      <c r="J45" s="3" t="s">
        <v>0</v>
      </c>
    </row>
    <row r="47" spans="1:21">
      <c r="A47" s="15" t="s">
        <v>24</v>
      </c>
      <c r="B47" s="16"/>
      <c r="C47" s="15"/>
      <c r="D47" s="15"/>
      <c r="E47" s="15"/>
      <c r="F47" s="15"/>
      <c r="G47" s="15"/>
      <c r="H47" s="15"/>
      <c r="I47" s="15"/>
      <c r="J47" s="15"/>
    </row>
    <row r="48" spans="1:21">
      <c r="A48" s="13"/>
      <c r="B48" s="11"/>
      <c r="C48" s="13"/>
      <c r="D48" s="13"/>
      <c r="E48" s="13"/>
      <c r="F48" s="13"/>
      <c r="G48" s="13"/>
      <c r="H48" s="13"/>
      <c r="I48" s="13"/>
      <c r="J48" s="13"/>
    </row>
    <row r="49" spans="1:10" ht="15">
      <c r="A49" s="3" t="s">
        <v>8</v>
      </c>
      <c r="B49" s="5">
        <v>20</v>
      </c>
      <c r="C49" s="3">
        <v>1</v>
      </c>
      <c r="D49" s="3">
        <v>1.1884999999999999</v>
      </c>
      <c r="E49" s="3">
        <v>293.42</v>
      </c>
      <c r="F49" s="3">
        <v>6.8471000000000002</v>
      </c>
    </row>
    <row r="50" spans="1:10">
      <c r="A50" s="3" t="s">
        <v>17</v>
      </c>
      <c r="B50" s="6">
        <v>120.03</v>
      </c>
      <c r="C50" s="12">
        <v>2.8</v>
      </c>
      <c r="D50" s="3">
        <v>2.4790000000000001</v>
      </c>
      <c r="E50" s="3">
        <v>394.16</v>
      </c>
      <c r="F50" s="3">
        <v>6.8471000000000002</v>
      </c>
      <c r="H50" s="3">
        <f>E50-E49</f>
        <v>100.74000000000001</v>
      </c>
      <c r="I50" s="3">
        <f>H50*$N$2</f>
        <v>19.954915</v>
      </c>
      <c r="J50" s="3" t="s">
        <v>19</v>
      </c>
    </row>
    <row r="51" spans="1:10">
      <c r="A51" s="3" t="s">
        <v>16</v>
      </c>
      <c r="B51" s="11">
        <v>50</v>
      </c>
      <c r="C51" s="3">
        <v>2.8</v>
      </c>
      <c r="D51" s="3">
        <v>3.0186999999999999</v>
      </c>
      <c r="E51" s="3">
        <v>323.27999999999997</v>
      </c>
      <c r="F51" s="3">
        <v>6.6486000000000001</v>
      </c>
      <c r="H51" s="3">
        <f>E50-E51</f>
        <v>70.880000000000052</v>
      </c>
      <c r="I51" s="3">
        <f>H51*$N$2</f>
        <v>14.040146666666676</v>
      </c>
      <c r="J51" s="3" t="s">
        <v>20</v>
      </c>
    </row>
    <row r="52" spans="1:10">
      <c r="A52" s="3" t="s">
        <v>17</v>
      </c>
      <c r="B52" s="11">
        <v>90.638000000000005</v>
      </c>
      <c r="C52" s="3">
        <v>4.24</v>
      </c>
      <c r="D52" s="3">
        <v>4.0576999999999996</v>
      </c>
      <c r="E52" s="3">
        <v>364.16</v>
      </c>
      <c r="F52" s="3">
        <v>6.6486000000000001</v>
      </c>
      <c r="H52" s="3">
        <f>E52-E51</f>
        <v>40.880000000000052</v>
      </c>
      <c r="I52" s="3">
        <f>H52*$N$2</f>
        <v>8.0976466666666767</v>
      </c>
      <c r="J52" s="3" t="s">
        <v>21</v>
      </c>
    </row>
    <row r="53" spans="1:10">
      <c r="A53" s="3" t="s">
        <v>18</v>
      </c>
      <c r="B53" s="11">
        <v>50</v>
      </c>
      <c r="C53" s="3">
        <v>4.24</v>
      </c>
      <c r="D53" s="3">
        <v>4.5719000000000003</v>
      </c>
      <c r="E53" s="3">
        <v>323</v>
      </c>
      <c r="F53" s="3">
        <v>6.5286</v>
      </c>
      <c r="H53" s="3">
        <f>E52-E53</f>
        <v>41.160000000000025</v>
      </c>
      <c r="I53" s="3">
        <f>H53*$N$2</f>
        <v>8.1531100000000034</v>
      </c>
      <c r="J53" s="3" t="s">
        <v>22</v>
      </c>
    </row>
    <row r="54" spans="1:10">
      <c r="A54" s="3" t="s">
        <v>11</v>
      </c>
      <c r="B54" s="6">
        <v>-59.558</v>
      </c>
      <c r="C54" s="3">
        <v>1</v>
      </c>
      <c r="D54" s="3">
        <v>1.6335999999999999</v>
      </c>
      <c r="E54" s="3">
        <v>213.38</v>
      </c>
      <c r="F54" s="3">
        <v>6.5286</v>
      </c>
      <c r="H54" s="3">
        <f>E51-E54</f>
        <v>109.89999999999998</v>
      </c>
      <c r="I54" s="3">
        <f>H54*$N$2</f>
        <v>21.769358333333326</v>
      </c>
      <c r="J54" s="3" t="s">
        <v>15</v>
      </c>
    </row>
    <row r="55" spans="1:10">
      <c r="I55" s="3">
        <f>I51+I53</f>
        <v>22.193256666666677</v>
      </c>
      <c r="J55" s="3" t="s">
        <v>14</v>
      </c>
    </row>
    <row r="56" spans="1:10">
      <c r="I56" s="3">
        <f>I50+I52-I54</f>
        <v>6.2832033333333506</v>
      </c>
      <c r="J56" s="3" t="s">
        <v>7</v>
      </c>
    </row>
    <row r="57" spans="1:10">
      <c r="I57" s="3">
        <f>I55/I56</f>
        <v>3.5321563682219339</v>
      </c>
      <c r="J57" s="3" t="s">
        <v>0</v>
      </c>
    </row>
    <row r="59" spans="1:10" ht="15">
      <c r="A59" s="3" t="s">
        <v>8</v>
      </c>
      <c r="B59" s="5">
        <v>0</v>
      </c>
      <c r="C59" s="3">
        <v>1</v>
      </c>
      <c r="D59" s="3">
        <v>1.2758</v>
      </c>
      <c r="E59" s="3">
        <v>273.3</v>
      </c>
      <c r="F59" s="3">
        <v>6.7759999999999998</v>
      </c>
    </row>
    <row r="60" spans="1:10">
      <c r="A60" s="3" t="s">
        <v>17</v>
      </c>
      <c r="B60" s="6">
        <v>93.397000000000006</v>
      </c>
      <c r="C60" s="12">
        <v>2.8</v>
      </c>
      <c r="D60" s="3">
        <v>2.6597</v>
      </c>
      <c r="E60" s="3">
        <v>367.16</v>
      </c>
      <c r="F60" s="3">
        <v>6.7759999999999998</v>
      </c>
      <c r="H60" s="3">
        <f>E60-E59</f>
        <v>93.860000000000014</v>
      </c>
      <c r="I60" s="3">
        <f>H60*$N$2</f>
        <v>18.592101666666668</v>
      </c>
      <c r="J60" s="3" t="s">
        <v>19</v>
      </c>
    </row>
    <row r="61" spans="1:10">
      <c r="A61" s="3" t="s">
        <v>16</v>
      </c>
      <c r="B61" s="11">
        <v>50</v>
      </c>
      <c r="C61" s="3">
        <v>2.8</v>
      </c>
      <c r="D61" s="3">
        <v>3.0186999999999999</v>
      </c>
      <c r="E61" s="3">
        <v>323.27999999999997</v>
      </c>
      <c r="F61" s="3">
        <v>6.6486000000000001</v>
      </c>
      <c r="H61" s="3">
        <f>E60-E61</f>
        <v>43.880000000000052</v>
      </c>
      <c r="I61" s="3">
        <f>H61*$N$2</f>
        <v>8.6918966666666755</v>
      </c>
      <c r="J61" s="3" t="s">
        <v>20</v>
      </c>
    </row>
    <row r="62" spans="1:10">
      <c r="A62" s="3" t="s">
        <v>17</v>
      </c>
      <c r="B62" s="11">
        <v>90.638000000000005</v>
      </c>
      <c r="C62" s="3">
        <v>4.24</v>
      </c>
      <c r="D62" s="3">
        <v>4.0576999999999996</v>
      </c>
      <c r="E62" s="3">
        <v>364.16</v>
      </c>
      <c r="F62" s="3">
        <v>6.6486000000000001</v>
      </c>
      <c r="H62" s="3">
        <f>E62-E61</f>
        <v>40.880000000000052</v>
      </c>
      <c r="I62" s="3">
        <f>H62*$N$2</f>
        <v>8.0976466666666767</v>
      </c>
      <c r="J62" s="3" t="s">
        <v>21</v>
      </c>
    </row>
    <row r="63" spans="1:10">
      <c r="A63" s="3" t="s">
        <v>18</v>
      </c>
      <c r="B63" s="11">
        <v>50</v>
      </c>
      <c r="C63" s="3">
        <v>4.24</v>
      </c>
      <c r="D63" s="3">
        <v>4.5719000000000003</v>
      </c>
      <c r="E63" s="3">
        <v>323</v>
      </c>
      <c r="F63" s="3">
        <v>6.5286</v>
      </c>
      <c r="H63" s="3">
        <f>E62-E63</f>
        <v>41.160000000000025</v>
      </c>
      <c r="I63" s="3">
        <f>H63*$N$2</f>
        <v>8.1531100000000034</v>
      </c>
      <c r="J63" s="3" t="s">
        <v>22</v>
      </c>
    </row>
    <row r="64" spans="1:10">
      <c r="A64" s="3" t="s">
        <v>11</v>
      </c>
      <c r="B64" s="6">
        <v>-59.558</v>
      </c>
      <c r="C64" s="3">
        <v>1</v>
      </c>
      <c r="D64" s="3">
        <v>1.6335999999999999</v>
      </c>
      <c r="E64" s="3">
        <v>213.38</v>
      </c>
      <c r="F64" s="3">
        <v>6.5286</v>
      </c>
      <c r="H64" s="3">
        <f>E61-E64</f>
        <v>109.89999999999998</v>
      </c>
      <c r="I64" s="3">
        <f>H64*$N$2</f>
        <v>21.769358333333326</v>
      </c>
      <c r="J64" s="3" t="s">
        <v>15</v>
      </c>
    </row>
    <row r="65" spans="1:10">
      <c r="I65" s="3">
        <f>I61+I63</f>
        <v>16.845006666666677</v>
      </c>
      <c r="J65" s="3" t="s">
        <v>14</v>
      </c>
    </row>
    <row r="66" spans="1:10">
      <c r="I66" s="3">
        <f>I60+I62-I64</f>
        <v>4.9203900000000189</v>
      </c>
      <c r="J66" s="3" t="s">
        <v>7</v>
      </c>
    </row>
    <row r="67" spans="1:10">
      <c r="I67" s="3">
        <f>I65/I66</f>
        <v>3.4235104669887169</v>
      </c>
      <c r="J67" s="3" t="s">
        <v>0</v>
      </c>
    </row>
    <row r="69" spans="1:10" ht="15">
      <c r="A69" s="3" t="s">
        <v>8</v>
      </c>
      <c r="B69" s="5">
        <v>-15</v>
      </c>
      <c r="C69" s="3">
        <v>1</v>
      </c>
      <c r="D69" s="3">
        <v>1.3502000000000001</v>
      </c>
      <c r="E69" s="3">
        <v>258.20999999999998</v>
      </c>
      <c r="F69" s="3">
        <v>6.7191999999999998</v>
      </c>
    </row>
    <row r="70" spans="1:10">
      <c r="A70" s="3" t="s">
        <v>17</v>
      </c>
      <c r="B70" s="6">
        <v>73.388999999999996</v>
      </c>
      <c r="C70" s="12">
        <v>2.8</v>
      </c>
      <c r="D70" s="3">
        <v>2.8140000000000001</v>
      </c>
      <c r="E70" s="3">
        <v>346.92</v>
      </c>
      <c r="F70" s="3">
        <v>6.7191999999999998</v>
      </c>
      <c r="H70" s="3">
        <f>E70-E69</f>
        <v>88.710000000000036</v>
      </c>
      <c r="I70" s="3">
        <f>H70*$N$2</f>
        <v>17.571972500000005</v>
      </c>
      <c r="J70" s="3" t="s">
        <v>19</v>
      </c>
    </row>
    <row r="71" spans="1:10">
      <c r="A71" s="3" t="s">
        <v>16</v>
      </c>
      <c r="B71" s="11">
        <v>50</v>
      </c>
      <c r="C71" s="3">
        <v>2.8</v>
      </c>
      <c r="D71" s="3">
        <v>3.0186999999999999</v>
      </c>
      <c r="E71" s="3">
        <v>323.27999999999997</v>
      </c>
      <c r="F71" s="3">
        <v>6.6486000000000001</v>
      </c>
      <c r="H71" s="3">
        <f>E70-E71</f>
        <v>23.640000000000043</v>
      </c>
      <c r="I71" s="3">
        <f>H71*$N$2</f>
        <v>4.682690000000008</v>
      </c>
      <c r="J71" s="3" t="s">
        <v>20</v>
      </c>
    </row>
    <row r="72" spans="1:10">
      <c r="A72" s="3" t="s">
        <v>17</v>
      </c>
      <c r="B72" s="11">
        <v>90.638000000000005</v>
      </c>
      <c r="C72" s="3">
        <v>4.24</v>
      </c>
      <c r="D72" s="3">
        <v>4.0576999999999996</v>
      </c>
      <c r="E72" s="3">
        <v>364.16</v>
      </c>
      <c r="F72" s="3">
        <v>6.6486000000000001</v>
      </c>
      <c r="H72" s="3">
        <f>E72-E71</f>
        <v>40.880000000000052</v>
      </c>
      <c r="I72" s="3">
        <f>H72*$N$2</f>
        <v>8.0976466666666767</v>
      </c>
      <c r="J72" s="3" t="s">
        <v>21</v>
      </c>
    </row>
    <row r="73" spans="1:10">
      <c r="A73" s="3" t="s">
        <v>18</v>
      </c>
      <c r="B73" s="11">
        <v>50</v>
      </c>
      <c r="C73" s="3">
        <v>4.24</v>
      </c>
      <c r="D73" s="3">
        <v>4.5719000000000003</v>
      </c>
      <c r="E73" s="3">
        <v>323</v>
      </c>
      <c r="F73" s="3">
        <v>6.5286</v>
      </c>
      <c r="H73" s="3">
        <f>E72-E73</f>
        <v>41.160000000000025</v>
      </c>
      <c r="I73" s="3">
        <f>H73*$N$2</f>
        <v>8.1531100000000034</v>
      </c>
      <c r="J73" s="3" t="s">
        <v>22</v>
      </c>
    </row>
    <row r="74" spans="1:10">
      <c r="A74" s="3" t="s">
        <v>11</v>
      </c>
      <c r="B74" s="6">
        <v>-59.558</v>
      </c>
      <c r="C74" s="3">
        <v>1</v>
      </c>
      <c r="D74" s="3">
        <v>1.6335999999999999</v>
      </c>
      <c r="E74" s="3">
        <v>213.38</v>
      </c>
      <c r="F74" s="3">
        <v>6.5286</v>
      </c>
      <c r="H74" s="3">
        <f>E71-E74</f>
        <v>109.89999999999998</v>
      </c>
      <c r="I74" s="3">
        <f>H74*$N$2</f>
        <v>21.769358333333326</v>
      </c>
      <c r="J74" s="3" t="s">
        <v>15</v>
      </c>
    </row>
    <row r="75" spans="1:10">
      <c r="I75" s="3">
        <f>I71+I73</f>
        <v>12.835800000000011</v>
      </c>
      <c r="J75" s="3" t="s">
        <v>14</v>
      </c>
    </row>
    <row r="76" spans="1:10">
      <c r="I76" s="3">
        <f>I70+I72-I74</f>
        <v>3.9002608333333555</v>
      </c>
      <c r="J76" s="3" t="s">
        <v>7</v>
      </c>
    </row>
    <row r="77" spans="1:10">
      <c r="I77" s="3">
        <f>I75/I76</f>
        <v>3.2910106653123257</v>
      </c>
      <c r="J77" s="3" t="s">
        <v>0</v>
      </c>
    </row>
  </sheetData>
  <mergeCells count="2">
    <mergeCell ref="A3:J3"/>
    <mergeCell ref="A47:J47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8AE0-9904-4CBD-B29D-CBE4AB006E91}">
  <dimension ref="A1:U77"/>
  <sheetViews>
    <sheetView topLeftCell="L8" workbookViewId="0">
      <selection activeCell="T33" sqref="T33"/>
    </sheetView>
  </sheetViews>
  <sheetFormatPr defaultRowHeight="14.25"/>
  <cols>
    <col min="1" max="1" width="15.125" style="3" customWidth="1"/>
    <col min="2" max="2" width="12" style="6" customWidth="1"/>
    <col min="3" max="9" width="9" style="3"/>
    <col min="10" max="10" width="14.375" style="3" customWidth="1"/>
    <col min="11" max="11" width="9" style="3"/>
    <col min="12" max="12" width="17.25" style="3" customWidth="1"/>
    <col min="13" max="13" width="11.625" style="3" customWidth="1"/>
    <col min="14" max="14" width="9" style="3"/>
    <col min="16" max="16" width="9.375" bestFit="1" customWidth="1"/>
  </cols>
  <sheetData>
    <row r="1" spans="1:21" s="1" customFormat="1" ht="28.5">
      <c r="A1" s="2"/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7" t="s">
        <v>6</v>
      </c>
      <c r="N1" s="8" t="s">
        <v>12</v>
      </c>
    </row>
    <row r="2" spans="1:21" s="1" customFormat="1" ht="15" thickBot="1">
      <c r="A2" s="2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9">
        <v>600</v>
      </c>
      <c r="N2" s="10">
        <f>M2/3600*D5</f>
        <v>0.19808333333333331</v>
      </c>
    </row>
    <row r="3" spans="1:21">
      <c r="A3" s="15" t="s">
        <v>23</v>
      </c>
      <c r="B3" s="16"/>
      <c r="C3" s="15"/>
      <c r="D3" s="15"/>
      <c r="E3" s="15"/>
      <c r="F3" s="15"/>
      <c r="G3" s="15"/>
      <c r="H3" s="15"/>
      <c r="I3" s="15"/>
      <c r="J3" s="15"/>
    </row>
    <row r="4" spans="1:21" s="1" customFormat="1">
      <c r="A4" s="2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</row>
    <row r="5" spans="1:21" ht="15">
      <c r="A5" s="3" t="s">
        <v>8</v>
      </c>
      <c r="B5" s="5">
        <v>20</v>
      </c>
      <c r="C5" s="3">
        <v>1</v>
      </c>
      <c r="D5" s="3">
        <v>1.1884999999999999</v>
      </c>
      <c r="E5" s="3">
        <v>293.42</v>
      </c>
      <c r="F5" s="3">
        <v>6.8471000000000002</v>
      </c>
    </row>
    <row r="6" spans="1:21">
      <c r="A6" s="3" t="s">
        <v>9</v>
      </c>
      <c r="B6" s="6">
        <v>288.7</v>
      </c>
      <c r="C6" s="12">
        <v>10</v>
      </c>
      <c r="D6" s="3">
        <v>6.1756000000000002</v>
      </c>
      <c r="E6" s="3">
        <v>567.34</v>
      </c>
      <c r="F6" s="3">
        <v>6.8471000000000002</v>
      </c>
      <c r="H6" s="3">
        <f>E6-E5</f>
        <v>273.92</v>
      </c>
      <c r="I6" s="3">
        <f>H6*$N$2</f>
        <v>54.258986666666665</v>
      </c>
      <c r="J6" s="3" t="s">
        <v>13</v>
      </c>
    </row>
    <row r="7" spans="1:21">
      <c r="A7" s="3" t="s">
        <v>10</v>
      </c>
      <c r="B7" s="11">
        <v>100</v>
      </c>
      <c r="C7" s="3">
        <v>10</v>
      </c>
      <c r="D7" s="3">
        <v>9.3208000000000002</v>
      </c>
      <c r="E7" s="3">
        <v>372.88</v>
      </c>
      <c r="F7" s="3">
        <v>6.4257</v>
      </c>
      <c r="H7" s="3">
        <f>E6-E7</f>
        <v>194.46000000000004</v>
      </c>
      <c r="I7" s="3">
        <f>H7*$N$2</f>
        <v>38.519285000000004</v>
      </c>
      <c r="J7" s="3" t="s">
        <v>14</v>
      </c>
      <c r="L7" s="3" t="s">
        <v>27</v>
      </c>
    </row>
    <row r="8" spans="1:21">
      <c r="A8" s="3" t="s">
        <v>11</v>
      </c>
      <c r="B8" s="6">
        <v>-80.308000000000007</v>
      </c>
      <c r="C8" s="3">
        <v>1</v>
      </c>
      <c r="D8" s="3">
        <v>1.8109</v>
      </c>
      <c r="E8" s="3">
        <v>192.49</v>
      </c>
      <c r="F8" s="3">
        <v>6.4257</v>
      </c>
      <c r="H8" s="3">
        <f>E7-E8</f>
        <v>180.39</v>
      </c>
      <c r="I8" s="3">
        <f>H8*$N$2</f>
        <v>35.732252499999994</v>
      </c>
      <c r="J8" s="3" t="s">
        <v>15</v>
      </c>
    </row>
    <row r="9" spans="1:21">
      <c r="I9" s="3">
        <f>I6-I8</f>
        <v>18.526734166666671</v>
      </c>
      <c r="J9" s="3" t="s">
        <v>7</v>
      </c>
      <c r="M9" s="3" t="s">
        <v>32</v>
      </c>
      <c r="N9" s="3" t="s">
        <v>31</v>
      </c>
      <c r="P9" t="s">
        <v>25</v>
      </c>
      <c r="Q9" t="s">
        <v>26</v>
      </c>
    </row>
    <row r="10" spans="1:21">
      <c r="I10" s="3">
        <f>I7/I9</f>
        <v>2.0791189992515768</v>
      </c>
      <c r="J10" s="3" t="s">
        <v>0</v>
      </c>
      <c r="M10" s="4" t="s">
        <v>1</v>
      </c>
      <c r="N10" s="2" t="s">
        <v>2</v>
      </c>
      <c r="O10" s="2"/>
      <c r="P10" s="2" t="s">
        <v>4</v>
      </c>
      <c r="Q10" s="2" t="s">
        <v>5</v>
      </c>
    </row>
    <row r="11" spans="1:21">
      <c r="T11" t="s">
        <v>30</v>
      </c>
    </row>
    <row r="12" spans="1:21" ht="15">
      <c r="A12" s="3" t="s">
        <v>8</v>
      </c>
      <c r="B12" s="5">
        <v>20</v>
      </c>
      <c r="C12" s="3">
        <v>1</v>
      </c>
      <c r="D12" s="3">
        <v>1.1884999999999999</v>
      </c>
      <c r="E12" s="3">
        <v>293.42</v>
      </c>
      <c r="F12" s="3">
        <v>6.8471000000000002</v>
      </c>
      <c r="L12" s="3" t="s">
        <v>8</v>
      </c>
      <c r="M12" s="3">
        <v>-10</v>
      </c>
      <c r="N12" s="3">
        <v>1</v>
      </c>
      <c r="P12" s="14">
        <v>-10.164999999999999</v>
      </c>
      <c r="Q12">
        <v>6.7629999999999999</v>
      </c>
    </row>
    <row r="13" spans="1:21">
      <c r="A13" s="3" t="s">
        <v>9</v>
      </c>
      <c r="B13" s="6">
        <v>103.18</v>
      </c>
      <c r="C13" s="12">
        <v>2.4</v>
      </c>
      <c r="D13" s="3">
        <v>2.2204000000000002</v>
      </c>
      <c r="E13" s="3">
        <v>377.13</v>
      </c>
      <c r="F13" s="3">
        <v>6.8471000000000002</v>
      </c>
      <c r="H13" s="3">
        <f>E13-E12</f>
        <v>83.70999999999998</v>
      </c>
      <c r="I13" s="3">
        <f>H13*$N$2</f>
        <v>16.581555833333326</v>
      </c>
      <c r="J13" s="3" t="s">
        <v>13</v>
      </c>
      <c r="L13" s="3" t="s">
        <v>9</v>
      </c>
      <c r="M13" s="3">
        <v>65.2</v>
      </c>
      <c r="N13" s="3">
        <v>2.4</v>
      </c>
      <c r="P13">
        <v>66.209999999999994</v>
      </c>
      <c r="Q13">
        <v>6.7649999999999997</v>
      </c>
      <c r="T13">
        <v>15.592000000000001</v>
      </c>
      <c r="U13" t="s">
        <v>13</v>
      </c>
    </row>
    <row r="14" spans="1:21">
      <c r="A14" s="3" t="s">
        <v>10</v>
      </c>
      <c r="B14" s="11">
        <v>60</v>
      </c>
      <c r="C14" s="3">
        <v>2.4</v>
      </c>
      <c r="D14" s="3">
        <v>2.5093999999999999</v>
      </c>
      <c r="E14" s="3">
        <v>333.45</v>
      </c>
      <c r="F14" s="3">
        <v>6.7237999999999998</v>
      </c>
      <c r="H14" s="3">
        <f>E13-E14</f>
        <v>43.680000000000007</v>
      </c>
      <c r="I14" s="3">
        <f>H14*$N$2</f>
        <v>8.6522799999999993</v>
      </c>
      <c r="J14" s="3" t="s">
        <v>14</v>
      </c>
      <c r="L14" s="3" t="s">
        <v>10</v>
      </c>
      <c r="M14" s="3">
        <v>49.82</v>
      </c>
      <c r="N14" s="3">
        <v>2.4</v>
      </c>
      <c r="P14">
        <v>49.82</v>
      </c>
      <c r="Q14">
        <v>6.718</v>
      </c>
      <c r="T14">
        <v>3</v>
      </c>
      <c r="U14" t="s">
        <v>14</v>
      </c>
    </row>
    <row r="15" spans="1:21">
      <c r="A15" s="3" t="s">
        <v>11</v>
      </c>
      <c r="B15" s="6">
        <v>-13.817</v>
      </c>
      <c r="C15" s="3">
        <v>1</v>
      </c>
      <c r="D15" s="3">
        <v>1.3441000000000001</v>
      </c>
      <c r="E15" s="3">
        <v>259.39999999999998</v>
      </c>
      <c r="F15" s="3">
        <v>6.7237999999999998</v>
      </c>
      <c r="H15" s="3">
        <f>E14-E15</f>
        <v>74.050000000000011</v>
      </c>
      <c r="I15" s="3">
        <f>H15*$N$2</f>
        <v>14.668070833333333</v>
      </c>
      <c r="J15" s="3" t="s">
        <v>15</v>
      </c>
      <c r="L15" s="3" t="s">
        <v>11</v>
      </c>
      <c r="M15" s="3">
        <v>-20.7</v>
      </c>
      <c r="N15" s="3">
        <v>1</v>
      </c>
      <c r="P15">
        <v>-21.045999999999999</v>
      </c>
      <c r="Q15">
        <v>6.7210000000000001</v>
      </c>
      <c r="T15">
        <v>14.042</v>
      </c>
      <c r="U15" t="s">
        <v>15</v>
      </c>
    </row>
    <row r="16" spans="1:21">
      <c r="I16" s="3">
        <f>I13-I15</f>
        <v>1.9134849999999926</v>
      </c>
      <c r="J16" s="3" t="s">
        <v>7</v>
      </c>
      <c r="T16">
        <f>T13-T15</f>
        <v>1.5500000000000007</v>
      </c>
      <c r="U16" t="s">
        <v>7</v>
      </c>
    </row>
    <row r="17" spans="1:21">
      <c r="I17" s="3">
        <f>I14/I16</f>
        <v>4.5217391304348</v>
      </c>
      <c r="J17" s="3" t="s">
        <v>0</v>
      </c>
      <c r="T17">
        <f>T14/T16</f>
        <v>1.9354838709677411</v>
      </c>
      <c r="U17" t="s">
        <v>0</v>
      </c>
    </row>
    <row r="18" spans="1:21">
      <c r="L18" s="3" t="s">
        <v>28</v>
      </c>
    </row>
    <row r="19" spans="1:21" ht="15">
      <c r="A19" s="3" t="s">
        <v>8</v>
      </c>
      <c r="B19" s="5">
        <v>20</v>
      </c>
      <c r="C19" s="3">
        <v>1</v>
      </c>
      <c r="D19" s="3">
        <v>1.1884999999999999</v>
      </c>
      <c r="E19" s="3">
        <v>293.42</v>
      </c>
      <c r="F19" s="3">
        <v>6.8471000000000002</v>
      </c>
    </row>
    <row r="20" spans="1:21">
      <c r="A20" s="3" t="s">
        <v>9</v>
      </c>
      <c r="B20" s="6">
        <v>103.18</v>
      </c>
      <c r="C20" s="12">
        <v>2.4</v>
      </c>
      <c r="D20" s="3">
        <v>2.2204000000000002</v>
      </c>
      <c r="E20" s="3">
        <v>377.13</v>
      </c>
      <c r="F20" s="3">
        <v>6.8471000000000002</v>
      </c>
      <c r="H20" s="3">
        <f>E20-E19</f>
        <v>83.70999999999998</v>
      </c>
      <c r="I20" s="3">
        <f>H20*$N$2</f>
        <v>16.581555833333326</v>
      </c>
      <c r="J20" s="3" t="s">
        <v>13</v>
      </c>
      <c r="L20" s="3" t="s">
        <v>8</v>
      </c>
      <c r="M20" s="3">
        <v>-10</v>
      </c>
      <c r="N20" s="3">
        <v>1</v>
      </c>
      <c r="P20" s="14">
        <v>-10.164999999999999</v>
      </c>
      <c r="Q20">
        <v>6.7629999999999999</v>
      </c>
    </row>
    <row r="21" spans="1:21">
      <c r="A21" s="3" t="s">
        <v>10</v>
      </c>
      <c r="B21" s="11">
        <v>50</v>
      </c>
      <c r="C21" s="3">
        <v>2.4</v>
      </c>
      <c r="D21" s="3">
        <v>2.5874000000000001</v>
      </c>
      <c r="E21" s="3">
        <v>323.36</v>
      </c>
      <c r="F21" s="3">
        <v>6.6931000000000003</v>
      </c>
      <c r="H21" s="3">
        <f>E20-E21</f>
        <v>53.769999999999982</v>
      </c>
      <c r="I21" s="3">
        <f>H21*$N$2</f>
        <v>10.650940833333328</v>
      </c>
      <c r="J21" s="3" t="s">
        <v>14</v>
      </c>
      <c r="L21" s="3" t="s">
        <v>29</v>
      </c>
      <c r="M21" s="3">
        <v>64.099999999999994</v>
      </c>
      <c r="N21" s="3">
        <v>2.3715999999999999</v>
      </c>
      <c r="P21">
        <v>65.087999999999994</v>
      </c>
      <c r="Q21">
        <v>6.766</v>
      </c>
      <c r="T21">
        <f>7.205+8.157</f>
        <v>15.362</v>
      </c>
      <c r="U21" t="s">
        <v>13</v>
      </c>
    </row>
    <row r="22" spans="1:21">
      <c r="A22" s="3" t="s">
        <v>11</v>
      </c>
      <c r="B22" s="6">
        <v>-21.614000000000001</v>
      </c>
      <c r="C22" s="3">
        <v>1</v>
      </c>
      <c r="D22" s="3">
        <v>1.3858999999999999</v>
      </c>
      <c r="E22" s="3">
        <v>251.56</v>
      </c>
      <c r="F22" s="3">
        <v>6.6931000000000003</v>
      </c>
      <c r="H22" s="3">
        <f>E21-E22</f>
        <v>71.800000000000011</v>
      </c>
      <c r="I22" s="3">
        <f>H22*$N$2</f>
        <v>14.222383333333333</v>
      </c>
      <c r="J22" s="3" t="s">
        <v>15</v>
      </c>
      <c r="L22" s="3" t="s">
        <v>10</v>
      </c>
      <c r="M22" s="3">
        <v>49.7</v>
      </c>
      <c r="N22" s="3">
        <v>2.3715999999999999</v>
      </c>
      <c r="P22">
        <v>50.447000000000003</v>
      </c>
      <c r="Q22">
        <v>6.7210000000000001</v>
      </c>
      <c r="T22">
        <v>2.8</v>
      </c>
      <c r="U22" t="s">
        <v>14</v>
      </c>
    </row>
    <row r="23" spans="1:21">
      <c r="I23" s="3">
        <f>I20-I22</f>
        <v>2.3591724999999926</v>
      </c>
      <c r="J23" s="3" t="s">
        <v>7</v>
      </c>
      <c r="L23" s="3" t="s">
        <v>11</v>
      </c>
      <c r="M23" s="3">
        <v>-20</v>
      </c>
      <c r="N23" s="3">
        <v>1</v>
      </c>
      <c r="P23">
        <v>-20.276</v>
      </c>
      <c r="Q23">
        <v>6.7240000000000002</v>
      </c>
      <c r="T23">
        <v>13.869</v>
      </c>
      <c r="U23" t="s">
        <v>15</v>
      </c>
    </row>
    <row r="24" spans="1:21">
      <c r="I24" s="3">
        <f>I21/I23</f>
        <v>4.5146935348446799</v>
      </c>
      <c r="J24" s="3" t="s">
        <v>0</v>
      </c>
      <c r="T24">
        <f>T21-T23</f>
        <v>1.4930000000000003</v>
      </c>
      <c r="U24" t="s">
        <v>7</v>
      </c>
    </row>
    <row r="25" spans="1:21">
      <c r="T25">
        <f>T22/T24</f>
        <v>1.875418620227729</v>
      </c>
      <c r="U25" t="s">
        <v>0</v>
      </c>
    </row>
    <row r="26" spans="1:21" ht="15">
      <c r="A26" s="3" t="s">
        <v>8</v>
      </c>
      <c r="B26" s="5">
        <v>0</v>
      </c>
      <c r="C26" s="3">
        <v>1</v>
      </c>
      <c r="D26" s="3">
        <v>1.2758</v>
      </c>
      <c r="E26" s="3">
        <v>273.3</v>
      </c>
      <c r="F26" s="3">
        <v>6.7759999999999998</v>
      </c>
    </row>
    <row r="27" spans="1:21">
      <c r="A27" s="3" t="s">
        <v>9</v>
      </c>
      <c r="B27" s="6">
        <v>77.647999999999996</v>
      </c>
      <c r="C27" s="12">
        <v>2.4</v>
      </c>
      <c r="D27" s="3">
        <v>2.3826000000000001</v>
      </c>
      <c r="E27" s="3">
        <v>351.29</v>
      </c>
      <c r="F27" s="3">
        <v>6.7759999999999998</v>
      </c>
      <c r="H27" s="3">
        <f>E27-E26</f>
        <v>77.990000000000009</v>
      </c>
      <c r="I27" s="3">
        <f>H27*$N$2</f>
        <v>15.448519166666665</v>
      </c>
      <c r="J27" s="3" t="s">
        <v>13</v>
      </c>
      <c r="L27" s="3" t="s">
        <v>33</v>
      </c>
    </row>
    <row r="28" spans="1:21">
      <c r="A28" s="3" t="s">
        <v>10</v>
      </c>
      <c r="B28" s="11">
        <v>50</v>
      </c>
      <c r="C28" s="3">
        <v>2.4</v>
      </c>
      <c r="D28" s="3">
        <v>2.5874000000000001</v>
      </c>
      <c r="E28" s="3">
        <v>323.36</v>
      </c>
      <c r="F28" s="3">
        <v>6.6931000000000003</v>
      </c>
      <c r="H28" s="3">
        <f>E27-E28</f>
        <v>27.930000000000007</v>
      </c>
      <c r="I28" s="3">
        <f>H28*$N$2</f>
        <v>5.532467500000001</v>
      </c>
      <c r="J28" s="3" t="s">
        <v>14</v>
      </c>
    </row>
    <row r="29" spans="1:21">
      <c r="A29" s="3" t="s">
        <v>11</v>
      </c>
      <c r="B29" s="6">
        <v>-21.614000000000001</v>
      </c>
      <c r="C29" s="3">
        <v>1</v>
      </c>
      <c r="D29" s="3">
        <v>1.3858999999999999</v>
      </c>
      <c r="E29" s="3">
        <v>251.56</v>
      </c>
      <c r="F29" s="3">
        <v>6.6931000000000003</v>
      </c>
      <c r="H29" s="3">
        <f>E28-E29</f>
        <v>71.800000000000011</v>
      </c>
      <c r="I29" s="3">
        <f>H29*$N$2</f>
        <v>14.222383333333333</v>
      </c>
      <c r="J29" s="3" t="s">
        <v>15</v>
      </c>
      <c r="L29" s="3" t="s">
        <v>8</v>
      </c>
      <c r="M29" s="3">
        <v>-10</v>
      </c>
      <c r="N29" s="3">
        <v>1</v>
      </c>
      <c r="P29">
        <v>-10.164999999999999</v>
      </c>
      <c r="Q29">
        <v>6.7629999999999999</v>
      </c>
    </row>
    <row r="30" spans="1:21">
      <c r="I30" s="3">
        <f>I27-I29</f>
        <v>1.2261358333333323</v>
      </c>
      <c r="J30" s="3" t="s">
        <v>7</v>
      </c>
      <c r="L30" s="3" t="s">
        <v>34</v>
      </c>
      <c r="M30" s="3">
        <v>9.9</v>
      </c>
      <c r="N30" s="3">
        <v>2.3715999999999999</v>
      </c>
      <c r="P30">
        <v>10.029</v>
      </c>
      <c r="Q30">
        <v>6.8369999999999997</v>
      </c>
      <c r="T30">
        <f>7.75+8.77</f>
        <v>16.52</v>
      </c>
      <c r="U30" t="s">
        <v>13</v>
      </c>
    </row>
    <row r="31" spans="1:21">
      <c r="I31" s="3">
        <f>I28/I30</f>
        <v>4.5121163166397462</v>
      </c>
      <c r="J31" s="3" t="s">
        <v>0</v>
      </c>
      <c r="L31" s="3" t="s">
        <v>29</v>
      </c>
      <c r="M31" s="3">
        <v>89.6</v>
      </c>
      <c r="N31" s="3">
        <v>2.3715999999999999</v>
      </c>
      <c r="P31">
        <v>90.968000000000004</v>
      </c>
      <c r="Q31">
        <v>6.8395999999999999</v>
      </c>
      <c r="T31">
        <f>5.8+4</f>
        <v>9.8000000000000007</v>
      </c>
      <c r="U31" t="s">
        <v>14</v>
      </c>
    </row>
    <row r="32" spans="1:21">
      <c r="L32" s="3" t="s">
        <v>35</v>
      </c>
      <c r="M32" s="3">
        <v>40.4</v>
      </c>
      <c r="N32" s="3">
        <v>2.3715999999999999</v>
      </c>
      <c r="P32">
        <v>40.988</v>
      </c>
      <c r="Q32">
        <v>6.6920000000000002</v>
      </c>
      <c r="T32">
        <v>13.49</v>
      </c>
      <c r="U32" t="s">
        <v>15</v>
      </c>
    </row>
    <row r="33" spans="1:21" ht="15">
      <c r="A33" s="3" t="s">
        <v>8</v>
      </c>
      <c r="B33" s="5">
        <v>-15</v>
      </c>
      <c r="C33" s="3">
        <v>1</v>
      </c>
      <c r="D33" s="3">
        <v>1.3502000000000001</v>
      </c>
      <c r="E33" s="3">
        <v>258.20999999999998</v>
      </c>
      <c r="F33" s="3">
        <v>6.7191999999999998</v>
      </c>
      <c r="L33" s="3" t="s">
        <v>11</v>
      </c>
      <c r="M33" s="3">
        <v>-26.9</v>
      </c>
      <c r="N33" s="3">
        <v>1</v>
      </c>
      <c r="P33">
        <v>-27.297999999999998</v>
      </c>
      <c r="Q33">
        <v>6.6959999999999997</v>
      </c>
      <c r="T33">
        <f>T30-T32</f>
        <v>3.0299999999999994</v>
      </c>
      <c r="U33" t="s">
        <v>7</v>
      </c>
    </row>
    <row r="34" spans="1:21">
      <c r="A34" s="3" t="s">
        <v>9</v>
      </c>
      <c r="B34" s="6">
        <v>58.472999999999999</v>
      </c>
      <c r="C34" s="12">
        <v>2.4</v>
      </c>
      <c r="D34" s="3">
        <v>2.5209999999999999</v>
      </c>
      <c r="E34" s="3">
        <v>331.91</v>
      </c>
      <c r="F34" s="3">
        <v>6.7191999999999998</v>
      </c>
      <c r="H34" s="3">
        <f>E34-E33</f>
        <v>73.700000000000045</v>
      </c>
      <c r="I34" s="3">
        <f>H34*$N$2</f>
        <v>14.598741666666674</v>
      </c>
      <c r="J34" s="3" t="s">
        <v>13</v>
      </c>
      <c r="T34">
        <f>T31/T33</f>
        <v>3.2343234323432353</v>
      </c>
      <c r="U34" t="s">
        <v>0</v>
      </c>
    </row>
    <row r="35" spans="1:21">
      <c r="A35" s="3" t="s">
        <v>10</v>
      </c>
      <c r="B35" s="11">
        <v>50</v>
      </c>
      <c r="C35" s="3">
        <v>2.4</v>
      </c>
      <c r="D35" s="3">
        <v>2.5874000000000001</v>
      </c>
      <c r="E35" s="3">
        <v>323.36</v>
      </c>
      <c r="F35" s="3">
        <v>6.6931000000000003</v>
      </c>
      <c r="H35" s="3">
        <f>E34-E35</f>
        <v>8.5500000000000114</v>
      </c>
      <c r="I35" s="3">
        <f>H35*$N$2</f>
        <v>1.693612500000002</v>
      </c>
      <c r="J35" s="3" t="s">
        <v>14</v>
      </c>
    </row>
    <row r="36" spans="1:21">
      <c r="A36" s="3" t="s">
        <v>11</v>
      </c>
      <c r="B36" s="6">
        <v>-21.614000000000001</v>
      </c>
      <c r="C36" s="3">
        <v>1</v>
      </c>
      <c r="D36" s="3">
        <v>1.3858999999999999</v>
      </c>
      <c r="E36" s="3">
        <v>251.56</v>
      </c>
      <c r="F36" s="3">
        <v>6.6931000000000003</v>
      </c>
      <c r="H36" s="3">
        <f>E35-E36</f>
        <v>71.800000000000011</v>
      </c>
      <c r="I36" s="3">
        <f>H36*$N$2</f>
        <v>14.222383333333333</v>
      </c>
      <c r="J36" s="3" t="s">
        <v>15</v>
      </c>
    </row>
    <row r="37" spans="1:21">
      <c r="I37" s="3">
        <f>I34-I36</f>
        <v>0.37635833333334112</v>
      </c>
      <c r="J37" s="3" t="s">
        <v>7</v>
      </c>
    </row>
    <row r="38" spans="1:21">
      <c r="I38" s="3">
        <f>I35/I37</f>
        <v>4.4999999999999121</v>
      </c>
      <c r="J38" s="3" t="s">
        <v>0</v>
      </c>
    </row>
    <row r="40" spans="1:21" ht="15">
      <c r="A40" s="3" t="s">
        <v>8</v>
      </c>
      <c r="B40" s="5">
        <v>20</v>
      </c>
      <c r="C40" s="3">
        <v>1</v>
      </c>
      <c r="D40" s="3">
        <v>1.1884999999999999</v>
      </c>
      <c r="E40" s="3">
        <v>293.42</v>
      </c>
      <c r="F40" s="3">
        <v>6.8471000000000002</v>
      </c>
    </row>
    <row r="41" spans="1:21">
      <c r="A41" s="3" t="s">
        <v>9</v>
      </c>
      <c r="B41" s="6">
        <v>169.01</v>
      </c>
      <c r="C41" s="12">
        <v>4.24</v>
      </c>
      <c r="D41" s="3">
        <v>3.3357999999999999</v>
      </c>
      <c r="E41" s="3">
        <v>443.91</v>
      </c>
      <c r="F41" s="3">
        <v>6.8471000000000002</v>
      </c>
      <c r="H41" s="3">
        <f>E41-E40</f>
        <v>150.49</v>
      </c>
      <c r="I41" s="3">
        <f>H41*$N$2</f>
        <v>29.809560833333332</v>
      </c>
      <c r="J41" s="3" t="s">
        <v>13</v>
      </c>
    </row>
    <row r="42" spans="1:21">
      <c r="A42" s="3" t="s">
        <v>10</v>
      </c>
      <c r="B42" s="11">
        <v>50</v>
      </c>
      <c r="C42" s="3">
        <v>4.24</v>
      </c>
      <c r="D42" s="3">
        <v>4.5719000000000003</v>
      </c>
      <c r="E42" s="3">
        <v>323</v>
      </c>
      <c r="F42" s="3">
        <v>6.5286</v>
      </c>
      <c r="H42" s="3">
        <f>E41-E42</f>
        <v>120.91000000000003</v>
      </c>
      <c r="I42" s="3">
        <f>H42*$N$2</f>
        <v>23.950255833333333</v>
      </c>
      <c r="J42" s="3" t="s">
        <v>14</v>
      </c>
    </row>
    <row r="43" spans="1:21">
      <c r="A43" s="3" t="s">
        <v>11</v>
      </c>
      <c r="B43" s="6">
        <v>-59.558</v>
      </c>
      <c r="C43" s="3">
        <v>1</v>
      </c>
      <c r="D43" s="3">
        <v>1.6335999999999999</v>
      </c>
      <c r="E43" s="3">
        <v>213.38</v>
      </c>
      <c r="F43" s="3">
        <v>6.5286</v>
      </c>
      <c r="H43" s="3">
        <f>E42-E43</f>
        <v>109.62</v>
      </c>
      <c r="I43" s="3">
        <f>H43*$N$2</f>
        <v>21.713894999999997</v>
      </c>
      <c r="J43" s="3" t="s">
        <v>15</v>
      </c>
    </row>
    <row r="44" spans="1:21">
      <c r="I44" s="3">
        <f>I41-I43</f>
        <v>8.0956658333333351</v>
      </c>
      <c r="J44" s="3" t="s">
        <v>7</v>
      </c>
    </row>
    <row r="45" spans="1:21">
      <c r="I45" s="3">
        <f>I42/I44</f>
        <v>2.9584046978223628</v>
      </c>
      <c r="J45" s="3" t="s">
        <v>0</v>
      </c>
    </row>
    <row r="47" spans="1:21">
      <c r="A47" s="15" t="s">
        <v>24</v>
      </c>
      <c r="B47" s="16"/>
      <c r="C47" s="15"/>
      <c r="D47" s="15"/>
      <c r="E47" s="15"/>
      <c r="F47" s="15"/>
      <c r="G47" s="15"/>
      <c r="H47" s="15"/>
      <c r="I47" s="15"/>
      <c r="J47" s="15"/>
    </row>
    <row r="48" spans="1:21">
      <c r="A48" s="13"/>
      <c r="B48" s="11"/>
      <c r="C48" s="13"/>
      <c r="D48" s="13"/>
      <c r="E48" s="13"/>
      <c r="F48" s="13"/>
      <c r="G48" s="13"/>
      <c r="H48" s="13"/>
      <c r="I48" s="13"/>
      <c r="J48" s="13"/>
    </row>
    <row r="49" spans="1:10" ht="15">
      <c r="A49" s="3" t="s">
        <v>8</v>
      </c>
      <c r="B49" s="5">
        <v>20</v>
      </c>
      <c r="C49" s="3">
        <v>1</v>
      </c>
      <c r="D49" s="3">
        <v>1.1884999999999999</v>
      </c>
      <c r="E49" s="3">
        <v>293.42</v>
      </c>
      <c r="F49" s="3">
        <v>6.8471000000000002</v>
      </c>
    </row>
    <row r="50" spans="1:10">
      <c r="A50" s="3" t="s">
        <v>17</v>
      </c>
      <c r="B50" s="6">
        <v>120.03</v>
      </c>
      <c r="C50" s="12">
        <v>2.8</v>
      </c>
      <c r="D50" s="3">
        <v>2.4790000000000001</v>
      </c>
      <c r="E50" s="3">
        <v>394.16</v>
      </c>
      <c r="F50" s="3">
        <v>6.8471000000000002</v>
      </c>
      <c r="H50" s="3">
        <f>E50-E49</f>
        <v>100.74000000000001</v>
      </c>
      <c r="I50" s="3">
        <f>H50*$N$2</f>
        <v>19.954915</v>
      </c>
      <c r="J50" s="3" t="s">
        <v>19</v>
      </c>
    </row>
    <row r="51" spans="1:10">
      <c r="A51" s="3" t="s">
        <v>16</v>
      </c>
      <c r="B51" s="11">
        <v>50</v>
      </c>
      <c r="C51" s="3">
        <v>2.8</v>
      </c>
      <c r="D51" s="3">
        <v>3.0186999999999999</v>
      </c>
      <c r="E51" s="3">
        <v>323.27999999999997</v>
      </c>
      <c r="F51" s="3">
        <v>6.6486000000000001</v>
      </c>
      <c r="H51" s="3">
        <f>E50-E51</f>
        <v>70.880000000000052</v>
      </c>
      <c r="I51" s="3">
        <f>H51*$N$2</f>
        <v>14.040146666666676</v>
      </c>
      <c r="J51" s="3" t="s">
        <v>20</v>
      </c>
    </row>
    <row r="52" spans="1:10">
      <c r="A52" s="3" t="s">
        <v>17</v>
      </c>
      <c r="B52" s="11">
        <v>90.638000000000005</v>
      </c>
      <c r="C52" s="3">
        <v>4.24</v>
      </c>
      <c r="D52" s="3">
        <v>4.0576999999999996</v>
      </c>
      <c r="E52" s="3">
        <v>364.16</v>
      </c>
      <c r="F52" s="3">
        <v>6.6486000000000001</v>
      </c>
      <c r="H52" s="3">
        <f>E52-E51</f>
        <v>40.880000000000052</v>
      </c>
      <c r="I52" s="3">
        <f>H52*$N$2</f>
        <v>8.0976466666666767</v>
      </c>
      <c r="J52" s="3" t="s">
        <v>21</v>
      </c>
    </row>
    <row r="53" spans="1:10">
      <c r="A53" s="3" t="s">
        <v>18</v>
      </c>
      <c r="B53" s="11">
        <v>50</v>
      </c>
      <c r="C53" s="3">
        <v>4.24</v>
      </c>
      <c r="D53" s="3">
        <v>4.5719000000000003</v>
      </c>
      <c r="E53" s="3">
        <v>323</v>
      </c>
      <c r="F53" s="3">
        <v>6.5286</v>
      </c>
      <c r="H53" s="3">
        <f>E52-E53</f>
        <v>41.160000000000025</v>
      </c>
      <c r="I53" s="3">
        <f>H53*$N$2</f>
        <v>8.1531100000000034</v>
      </c>
      <c r="J53" s="3" t="s">
        <v>22</v>
      </c>
    </row>
    <row r="54" spans="1:10">
      <c r="A54" s="3" t="s">
        <v>11</v>
      </c>
      <c r="B54" s="6">
        <v>-59.558</v>
      </c>
      <c r="C54" s="3">
        <v>1</v>
      </c>
      <c r="D54" s="3">
        <v>1.6335999999999999</v>
      </c>
      <c r="E54" s="3">
        <v>213.38</v>
      </c>
      <c r="F54" s="3">
        <v>6.5286</v>
      </c>
      <c r="H54" s="3">
        <f>E51-E54</f>
        <v>109.89999999999998</v>
      </c>
      <c r="I54" s="3">
        <f>H54*$N$2</f>
        <v>21.769358333333326</v>
      </c>
      <c r="J54" s="3" t="s">
        <v>15</v>
      </c>
    </row>
    <row r="55" spans="1:10">
      <c r="I55" s="3">
        <f>I51+I53</f>
        <v>22.193256666666677</v>
      </c>
      <c r="J55" s="3" t="s">
        <v>14</v>
      </c>
    </row>
    <row r="56" spans="1:10">
      <c r="I56" s="3">
        <f>I50+I52-I54</f>
        <v>6.2832033333333506</v>
      </c>
      <c r="J56" s="3" t="s">
        <v>7</v>
      </c>
    </row>
    <row r="57" spans="1:10">
      <c r="I57" s="3">
        <f>I55/I56</f>
        <v>3.5321563682219339</v>
      </c>
      <c r="J57" s="3" t="s">
        <v>0</v>
      </c>
    </row>
    <row r="59" spans="1:10" ht="15">
      <c r="A59" s="3" t="s">
        <v>8</v>
      </c>
      <c r="B59" s="5">
        <v>0</v>
      </c>
      <c r="C59" s="3">
        <v>1</v>
      </c>
      <c r="D59" s="3">
        <v>1.2758</v>
      </c>
      <c r="E59" s="3">
        <v>273.3</v>
      </c>
      <c r="F59" s="3">
        <v>6.7759999999999998</v>
      </c>
    </row>
    <row r="60" spans="1:10">
      <c r="A60" s="3" t="s">
        <v>17</v>
      </c>
      <c r="B60" s="6">
        <v>93.397000000000006</v>
      </c>
      <c r="C60" s="12">
        <v>2.8</v>
      </c>
      <c r="D60" s="3">
        <v>2.6597</v>
      </c>
      <c r="E60" s="3">
        <v>367.16</v>
      </c>
      <c r="F60" s="3">
        <v>6.7759999999999998</v>
      </c>
      <c r="H60" s="3">
        <f>E60-E59</f>
        <v>93.860000000000014</v>
      </c>
      <c r="I60" s="3">
        <f>H60*$N$2</f>
        <v>18.592101666666668</v>
      </c>
      <c r="J60" s="3" t="s">
        <v>19</v>
      </c>
    </row>
    <row r="61" spans="1:10">
      <c r="A61" s="3" t="s">
        <v>16</v>
      </c>
      <c r="B61" s="11">
        <v>50</v>
      </c>
      <c r="C61" s="3">
        <v>2.8</v>
      </c>
      <c r="D61" s="3">
        <v>3.0186999999999999</v>
      </c>
      <c r="E61" s="3">
        <v>323.27999999999997</v>
      </c>
      <c r="F61" s="3">
        <v>6.6486000000000001</v>
      </c>
      <c r="H61" s="3">
        <f>E60-E61</f>
        <v>43.880000000000052</v>
      </c>
      <c r="I61" s="3">
        <f>H61*$N$2</f>
        <v>8.6918966666666755</v>
      </c>
      <c r="J61" s="3" t="s">
        <v>20</v>
      </c>
    </row>
    <row r="62" spans="1:10">
      <c r="A62" s="3" t="s">
        <v>17</v>
      </c>
      <c r="B62" s="11">
        <v>90.638000000000005</v>
      </c>
      <c r="C62" s="3">
        <v>4.24</v>
      </c>
      <c r="D62" s="3">
        <v>4.0576999999999996</v>
      </c>
      <c r="E62" s="3">
        <v>364.16</v>
      </c>
      <c r="F62" s="3">
        <v>6.6486000000000001</v>
      </c>
      <c r="H62" s="3">
        <f>E62-E61</f>
        <v>40.880000000000052</v>
      </c>
      <c r="I62" s="3">
        <f>H62*$N$2</f>
        <v>8.0976466666666767</v>
      </c>
      <c r="J62" s="3" t="s">
        <v>21</v>
      </c>
    </row>
    <row r="63" spans="1:10">
      <c r="A63" s="3" t="s">
        <v>18</v>
      </c>
      <c r="B63" s="11">
        <v>50</v>
      </c>
      <c r="C63" s="3">
        <v>4.24</v>
      </c>
      <c r="D63" s="3">
        <v>4.5719000000000003</v>
      </c>
      <c r="E63" s="3">
        <v>323</v>
      </c>
      <c r="F63" s="3">
        <v>6.5286</v>
      </c>
      <c r="H63" s="3">
        <f>E62-E63</f>
        <v>41.160000000000025</v>
      </c>
      <c r="I63" s="3">
        <f>H63*$N$2</f>
        <v>8.1531100000000034</v>
      </c>
      <c r="J63" s="3" t="s">
        <v>22</v>
      </c>
    </row>
    <row r="64" spans="1:10">
      <c r="A64" s="3" t="s">
        <v>11</v>
      </c>
      <c r="B64" s="6">
        <v>-59.558</v>
      </c>
      <c r="C64" s="3">
        <v>1</v>
      </c>
      <c r="D64" s="3">
        <v>1.6335999999999999</v>
      </c>
      <c r="E64" s="3">
        <v>213.38</v>
      </c>
      <c r="F64" s="3">
        <v>6.5286</v>
      </c>
      <c r="H64" s="3">
        <f>E61-E64</f>
        <v>109.89999999999998</v>
      </c>
      <c r="I64" s="3">
        <f>H64*$N$2</f>
        <v>21.769358333333326</v>
      </c>
      <c r="J64" s="3" t="s">
        <v>15</v>
      </c>
    </row>
    <row r="65" spans="1:10">
      <c r="I65" s="3">
        <f>I61+I63</f>
        <v>16.845006666666677</v>
      </c>
      <c r="J65" s="3" t="s">
        <v>14</v>
      </c>
    </row>
    <row r="66" spans="1:10">
      <c r="I66" s="3">
        <f>I60+I62-I64</f>
        <v>4.9203900000000189</v>
      </c>
      <c r="J66" s="3" t="s">
        <v>7</v>
      </c>
    </row>
    <row r="67" spans="1:10">
      <c r="I67" s="3">
        <f>I65/I66</f>
        <v>3.4235104669887169</v>
      </c>
      <c r="J67" s="3" t="s">
        <v>0</v>
      </c>
    </row>
    <row r="69" spans="1:10" ht="15">
      <c r="A69" s="3" t="s">
        <v>8</v>
      </c>
      <c r="B69" s="5">
        <v>-15</v>
      </c>
      <c r="C69" s="3">
        <v>1</v>
      </c>
      <c r="D69" s="3">
        <v>1.3502000000000001</v>
      </c>
      <c r="E69" s="3">
        <v>258.20999999999998</v>
      </c>
      <c r="F69" s="3">
        <v>6.7191999999999998</v>
      </c>
    </row>
    <row r="70" spans="1:10">
      <c r="A70" s="3" t="s">
        <v>17</v>
      </c>
      <c r="B70" s="6">
        <v>73.388999999999996</v>
      </c>
      <c r="C70" s="12">
        <v>2.8</v>
      </c>
      <c r="D70" s="3">
        <v>2.8140000000000001</v>
      </c>
      <c r="E70" s="3">
        <v>346.92</v>
      </c>
      <c r="F70" s="3">
        <v>6.7191999999999998</v>
      </c>
      <c r="H70" s="3">
        <f>E70-E69</f>
        <v>88.710000000000036</v>
      </c>
      <c r="I70" s="3">
        <f>H70*$N$2</f>
        <v>17.571972500000005</v>
      </c>
      <c r="J70" s="3" t="s">
        <v>19</v>
      </c>
    </row>
    <row r="71" spans="1:10">
      <c r="A71" s="3" t="s">
        <v>16</v>
      </c>
      <c r="B71" s="11">
        <v>50</v>
      </c>
      <c r="C71" s="3">
        <v>2.8</v>
      </c>
      <c r="D71" s="3">
        <v>3.0186999999999999</v>
      </c>
      <c r="E71" s="3">
        <v>323.27999999999997</v>
      </c>
      <c r="F71" s="3">
        <v>6.6486000000000001</v>
      </c>
      <c r="H71" s="3">
        <f>E70-E71</f>
        <v>23.640000000000043</v>
      </c>
      <c r="I71" s="3">
        <f>H71*$N$2</f>
        <v>4.682690000000008</v>
      </c>
      <c r="J71" s="3" t="s">
        <v>20</v>
      </c>
    </row>
    <row r="72" spans="1:10">
      <c r="A72" s="3" t="s">
        <v>17</v>
      </c>
      <c r="B72" s="11">
        <v>90.638000000000005</v>
      </c>
      <c r="C72" s="3">
        <v>4.24</v>
      </c>
      <c r="D72" s="3">
        <v>4.0576999999999996</v>
      </c>
      <c r="E72" s="3">
        <v>364.16</v>
      </c>
      <c r="F72" s="3">
        <v>6.6486000000000001</v>
      </c>
      <c r="H72" s="3">
        <f>E72-E71</f>
        <v>40.880000000000052</v>
      </c>
      <c r="I72" s="3">
        <f>H72*$N$2</f>
        <v>8.0976466666666767</v>
      </c>
      <c r="J72" s="3" t="s">
        <v>21</v>
      </c>
    </row>
    <row r="73" spans="1:10">
      <c r="A73" s="3" t="s">
        <v>18</v>
      </c>
      <c r="B73" s="11">
        <v>50</v>
      </c>
      <c r="C73" s="3">
        <v>4.24</v>
      </c>
      <c r="D73" s="3">
        <v>4.5719000000000003</v>
      </c>
      <c r="E73" s="3">
        <v>323</v>
      </c>
      <c r="F73" s="3">
        <v>6.5286</v>
      </c>
      <c r="H73" s="3">
        <f>E72-E73</f>
        <v>41.160000000000025</v>
      </c>
      <c r="I73" s="3">
        <f>H73*$N$2</f>
        <v>8.1531100000000034</v>
      </c>
      <c r="J73" s="3" t="s">
        <v>22</v>
      </c>
    </row>
    <row r="74" spans="1:10">
      <c r="A74" s="3" t="s">
        <v>11</v>
      </c>
      <c r="B74" s="6">
        <v>-59.558</v>
      </c>
      <c r="C74" s="3">
        <v>1</v>
      </c>
      <c r="D74" s="3">
        <v>1.6335999999999999</v>
      </c>
      <c r="E74" s="3">
        <v>213.38</v>
      </c>
      <c r="F74" s="3">
        <v>6.5286</v>
      </c>
      <c r="H74" s="3">
        <f>E71-E74</f>
        <v>109.89999999999998</v>
      </c>
      <c r="I74" s="3">
        <f>H74*$N$2</f>
        <v>21.769358333333326</v>
      </c>
      <c r="J74" s="3" t="s">
        <v>15</v>
      </c>
    </row>
    <row r="75" spans="1:10">
      <c r="I75" s="3">
        <f>I71+I73</f>
        <v>12.835800000000011</v>
      </c>
      <c r="J75" s="3" t="s">
        <v>14</v>
      </c>
    </row>
    <row r="76" spans="1:10">
      <c r="I76" s="3">
        <f>I70+I72-I74</f>
        <v>3.9002608333333555</v>
      </c>
      <c r="J76" s="3" t="s">
        <v>7</v>
      </c>
    </row>
    <row r="77" spans="1:10">
      <c r="I77" s="3">
        <f>I75/I76</f>
        <v>3.2910106653123257</v>
      </c>
      <c r="J77" s="3" t="s">
        <v>0</v>
      </c>
    </row>
  </sheetData>
  <mergeCells count="2">
    <mergeCell ref="A3:J3"/>
    <mergeCell ref="A47:J47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3DC66-F571-4DAF-95AE-9DCB341FDB1A}">
  <dimension ref="A1:U77"/>
  <sheetViews>
    <sheetView topLeftCell="K16" workbookViewId="0">
      <selection activeCell="P38" sqref="P38"/>
    </sheetView>
  </sheetViews>
  <sheetFormatPr defaultRowHeight="14.25"/>
  <cols>
    <col min="1" max="1" width="15.125" style="3" customWidth="1"/>
    <col min="2" max="2" width="12" style="6" customWidth="1"/>
    <col min="3" max="9" width="9" style="3"/>
    <col min="10" max="10" width="14.375" style="3" customWidth="1"/>
    <col min="11" max="11" width="9" style="3"/>
    <col min="12" max="12" width="17.25" style="3" customWidth="1"/>
    <col min="13" max="13" width="11.625" style="3" customWidth="1"/>
    <col min="14" max="14" width="9" style="3"/>
    <col min="16" max="16" width="9.375" bestFit="1" customWidth="1"/>
  </cols>
  <sheetData>
    <row r="1" spans="1:21" s="1" customFormat="1" ht="28.5">
      <c r="A1" s="2"/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7" t="s">
        <v>6</v>
      </c>
      <c r="N1" s="8" t="s">
        <v>12</v>
      </c>
    </row>
    <row r="2" spans="1:21" s="1" customFormat="1" ht="15" thickBot="1">
      <c r="A2" s="2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9">
        <v>600</v>
      </c>
      <c r="N2" s="10">
        <f>M2/3600*D5</f>
        <v>0.19808333333333331</v>
      </c>
    </row>
    <row r="3" spans="1:21">
      <c r="A3" s="15" t="s">
        <v>23</v>
      </c>
      <c r="B3" s="16"/>
      <c r="C3" s="15"/>
      <c r="D3" s="15"/>
      <c r="E3" s="15"/>
      <c r="F3" s="15"/>
      <c r="G3" s="15"/>
      <c r="H3" s="15"/>
      <c r="I3" s="15"/>
      <c r="J3" s="15"/>
    </row>
    <row r="4" spans="1:21" s="1" customFormat="1">
      <c r="A4" s="2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</row>
    <row r="5" spans="1:21" ht="15">
      <c r="A5" s="3" t="s">
        <v>8</v>
      </c>
      <c r="B5" s="5">
        <v>20</v>
      </c>
      <c r="C5" s="3">
        <v>1</v>
      </c>
      <c r="D5" s="3">
        <v>1.1884999999999999</v>
      </c>
      <c r="E5" s="3">
        <v>293.42</v>
      </c>
      <c r="F5" s="3">
        <v>6.8471000000000002</v>
      </c>
    </row>
    <row r="6" spans="1:21">
      <c r="A6" s="3" t="s">
        <v>9</v>
      </c>
      <c r="B6" s="6">
        <v>288.7</v>
      </c>
      <c r="C6" s="12">
        <v>10</v>
      </c>
      <c r="D6" s="3">
        <v>6.1756000000000002</v>
      </c>
      <c r="E6" s="3">
        <v>567.34</v>
      </c>
      <c r="F6" s="3">
        <v>6.8471000000000002</v>
      </c>
      <c r="H6" s="3">
        <f>E6-E5</f>
        <v>273.92</v>
      </c>
      <c r="I6" s="3">
        <f>H6*$N$2</f>
        <v>54.258986666666665</v>
      </c>
      <c r="J6" s="3" t="s">
        <v>13</v>
      </c>
    </row>
    <row r="7" spans="1:21">
      <c r="A7" s="3" t="s">
        <v>10</v>
      </c>
      <c r="B7" s="11">
        <v>100</v>
      </c>
      <c r="C7" s="3">
        <v>10</v>
      </c>
      <c r="D7" s="3">
        <v>9.3208000000000002</v>
      </c>
      <c r="E7" s="3">
        <v>372.88</v>
      </c>
      <c r="F7" s="3">
        <v>6.4257</v>
      </c>
      <c r="H7" s="3">
        <f>E6-E7</f>
        <v>194.46000000000004</v>
      </c>
      <c r="I7" s="3">
        <f>H7*$N$2</f>
        <v>38.519285000000004</v>
      </c>
      <c r="J7" s="3" t="s">
        <v>14</v>
      </c>
      <c r="L7" s="3" t="s">
        <v>27</v>
      </c>
    </row>
    <row r="8" spans="1:21">
      <c r="A8" s="3" t="s">
        <v>11</v>
      </c>
      <c r="B8" s="6">
        <v>-80.308000000000007</v>
      </c>
      <c r="C8" s="3">
        <v>1</v>
      </c>
      <c r="D8" s="3">
        <v>1.8109</v>
      </c>
      <c r="E8" s="3">
        <v>192.49</v>
      </c>
      <c r="F8" s="3">
        <v>6.4257</v>
      </c>
      <c r="H8" s="3">
        <f>E7-E8</f>
        <v>180.39</v>
      </c>
      <c r="I8" s="3">
        <f>H8*$N$2</f>
        <v>35.732252499999994</v>
      </c>
      <c r="J8" s="3" t="s">
        <v>15</v>
      </c>
    </row>
    <row r="9" spans="1:21">
      <c r="I9" s="3">
        <f>I6-I8</f>
        <v>18.526734166666671</v>
      </c>
      <c r="J9" s="3" t="s">
        <v>7</v>
      </c>
      <c r="M9" s="3" t="s">
        <v>32</v>
      </c>
      <c r="N9" s="3" t="s">
        <v>31</v>
      </c>
      <c r="P9" t="s">
        <v>25</v>
      </c>
      <c r="Q9" t="s">
        <v>26</v>
      </c>
    </row>
    <row r="10" spans="1:21">
      <c r="I10" s="3">
        <f>I7/I9</f>
        <v>2.0791189992515768</v>
      </c>
      <c r="J10" s="3" t="s">
        <v>0</v>
      </c>
      <c r="M10" s="4" t="s">
        <v>1</v>
      </c>
      <c r="N10" s="2" t="s">
        <v>2</v>
      </c>
      <c r="O10" s="2"/>
      <c r="P10" s="2" t="s">
        <v>4</v>
      </c>
      <c r="Q10" s="2" t="s">
        <v>5</v>
      </c>
    </row>
    <row r="11" spans="1:21">
      <c r="T11" t="s">
        <v>30</v>
      </c>
    </row>
    <row r="12" spans="1:21" ht="15">
      <c r="A12" s="3" t="s">
        <v>8</v>
      </c>
      <c r="B12" s="5">
        <v>20</v>
      </c>
      <c r="C12" s="3">
        <v>1</v>
      </c>
      <c r="D12" s="3">
        <v>1.1884999999999999</v>
      </c>
      <c r="E12" s="3">
        <v>293.42</v>
      </c>
      <c r="F12" s="3">
        <v>6.8471000000000002</v>
      </c>
      <c r="L12" s="3" t="s">
        <v>8</v>
      </c>
      <c r="M12" s="3">
        <v>-20</v>
      </c>
      <c r="N12" s="3">
        <v>1</v>
      </c>
      <c r="P12" s="14">
        <v>-20.324000000000002</v>
      </c>
      <c r="Q12">
        <v>6.7240000000000002</v>
      </c>
    </row>
    <row r="13" spans="1:21">
      <c r="A13" s="3" t="s">
        <v>9</v>
      </c>
      <c r="B13" s="6">
        <v>103.18</v>
      </c>
      <c r="C13" s="12">
        <v>2.4</v>
      </c>
      <c r="D13" s="3">
        <v>2.2204000000000002</v>
      </c>
      <c r="E13" s="3">
        <v>377.13</v>
      </c>
      <c r="F13" s="3">
        <v>6.8471000000000002</v>
      </c>
      <c r="H13" s="3">
        <f>E13-E12</f>
        <v>83.70999999999998</v>
      </c>
      <c r="I13" s="3">
        <f>H13*$N$2</f>
        <v>16.581555833333326</v>
      </c>
      <c r="J13" s="3" t="s">
        <v>13</v>
      </c>
      <c r="L13" s="3" t="s">
        <v>9</v>
      </c>
      <c r="M13" s="3">
        <v>52.4</v>
      </c>
      <c r="N13" s="3">
        <v>2.4</v>
      </c>
      <c r="P13">
        <v>53.149000000000001</v>
      </c>
      <c r="Q13">
        <v>6.726</v>
      </c>
      <c r="T13">
        <v>15</v>
      </c>
      <c r="U13" t="s">
        <v>13</v>
      </c>
    </row>
    <row r="14" spans="1:21">
      <c r="A14" s="3" t="s">
        <v>10</v>
      </c>
      <c r="B14" s="11">
        <v>60</v>
      </c>
      <c r="C14" s="3">
        <v>2.4</v>
      </c>
      <c r="D14" s="3">
        <v>2.5093999999999999</v>
      </c>
      <c r="E14" s="3">
        <v>333.45</v>
      </c>
      <c r="F14" s="3">
        <v>6.7237999999999998</v>
      </c>
      <c r="H14" s="3">
        <f>E13-E14</f>
        <v>43.680000000000007</v>
      </c>
      <c r="I14" s="3">
        <f>H14*$N$2</f>
        <v>8.6522799999999993</v>
      </c>
      <c r="J14" s="3" t="s">
        <v>14</v>
      </c>
      <c r="L14" s="3" t="s">
        <v>10</v>
      </c>
      <c r="M14" s="3">
        <v>50.4</v>
      </c>
      <c r="N14" s="3">
        <v>2.4</v>
      </c>
      <c r="P14">
        <v>51.13</v>
      </c>
      <c r="Q14">
        <v>6.72</v>
      </c>
      <c r="T14">
        <v>0.4</v>
      </c>
      <c r="U14" t="s">
        <v>14</v>
      </c>
    </row>
    <row r="15" spans="1:21">
      <c r="A15" s="3" t="s">
        <v>11</v>
      </c>
      <c r="B15" s="6">
        <v>-13.817</v>
      </c>
      <c r="C15" s="3">
        <v>1</v>
      </c>
      <c r="D15" s="3">
        <v>1.3441000000000001</v>
      </c>
      <c r="E15" s="3">
        <v>259.39999999999998</v>
      </c>
      <c r="F15" s="3">
        <v>6.7237999999999998</v>
      </c>
      <c r="H15" s="3">
        <f>E14-E15</f>
        <v>74.050000000000011</v>
      </c>
      <c r="I15" s="3">
        <f>H15*$N$2</f>
        <v>14.668070833333333</v>
      </c>
      <c r="J15" s="3" t="s">
        <v>15</v>
      </c>
      <c r="L15" s="3" t="s">
        <v>11</v>
      </c>
      <c r="M15" s="3">
        <v>-20.3</v>
      </c>
      <c r="N15" s="3">
        <v>1</v>
      </c>
      <c r="P15">
        <v>-20.600999999999999</v>
      </c>
      <c r="Q15">
        <v>6.7229999999999999</v>
      </c>
      <c r="T15">
        <v>14.066000000000001</v>
      </c>
      <c r="U15" t="s">
        <v>15</v>
      </c>
    </row>
    <row r="16" spans="1:21">
      <c r="I16" s="3">
        <f>I13-I15</f>
        <v>1.9134849999999926</v>
      </c>
      <c r="J16" s="3" t="s">
        <v>7</v>
      </c>
      <c r="T16">
        <f>T13-T15</f>
        <v>0.93399999999999928</v>
      </c>
      <c r="U16" t="s">
        <v>7</v>
      </c>
    </row>
    <row r="17" spans="1:21">
      <c r="I17" s="3">
        <f>I14/I16</f>
        <v>4.5217391304348</v>
      </c>
      <c r="J17" s="3" t="s">
        <v>0</v>
      </c>
      <c r="T17">
        <f>T14/T16</f>
        <v>0.42826552462526801</v>
      </c>
      <c r="U17" t="s">
        <v>0</v>
      </c>
    </row>
    <row r="18" spans="1:21">
      <c r="L18" s="3" t="s">
        <v>28</v>
      </c>
    </row>
    <row r="19" spans="1:21" ht="15">
      <c r="A19" s="3" t="s">
        <v>8</v>
      </c>
      <c r="B19" s="5">
        <v>20</v>
      </c>
      <c r="C19" s="3">
        <v>1</v>
      </c>
      <c r="D19" s="3">
        <v>1.1884999999999999</v>
      </c>
      <c r="E19" s="3">
        <v>293.42</v>
      </c>
      <c r="F19" s="3">
        <v>6.8471000000000002</v>
      </c>
    </row>
    <row r="20" spans="1:21">
      <c r="A20" s="3" t="s">
        <v>9</v>
      </c>
      <c r="B20" s="6">
        <v>103.18</v>
      </c>
      <c r="C20" s="12">
        <v>2.4</v>
      </c>
      <c r="D20" s="3">
        <v>2.2204000000000002</v>
      </c>
      <c r="E20" s="3">
        <v>377.13</v>
      </c>
      <c r="F20" s="3">
        <v>6.8471000000000002</v>
      </c>
      <c r="H20" s="3">
        <f>E20-E19</f>
        <v>83.70999999999998</v>
      </c>
      <c r="I20" s="3">
        <f>H20*$N$2</f>
        <v>16.581555833333326</v>
      </c>
      <c r="J20" s="3" t="s">
        <v>13</v>
      </c>
      <c r="L20" s="3" t="s">
        <v>8</v>
      </c>
      <c r="M20" s="3">
        <v>-20</v>
      </c>
      <c r="N20" s="3">
        <v>1</v>
      </c>
      <c r="P20">
        <v>-20.324000000000002</v>
      </c>
      <c r="Q20">
        <v>6.7240000000000002</v>
      </c>
    </row>
    <row r="21" spans="1:21">
      <c r="A21" s="3" t="s">
        <v>10</v>
      </c>
      <c r="B21" s="11">
        <v>50</v>
      </c>
      <c r="C21" s="3">
        <v>2.4</v>
      </c>
      <c r="D21" s="3">
        <v>2.5874000000000001</v>
      </c>
      <c r="E21" s="3">
        <v>323.36</v>
      </c>
      <c r="F21" s="3">
        <v>6.6931000000000003</v>
      </c>
      <c r="H21" s="3">
        <f>E20-E21</f>
        <v>53.769999999999982</v>
      </c>
      <c r="I21" s="3">
        <f>H21*$N$2</f>
        <v>10.650940833333328</v>
      </c>
      <c r="J21" s="3" t="s">
        <v>14</v>
      </c>
      <c r="L21" s="3" t="s">
        <v>29</v>
      </c>
      <c r="M21" s="3">
        <v>51.3</v>
      </c>
      <c r="N21" s="3">
        <v>2.3715999999999999</v>
      </c>
      <c r="P21">
        <v>52.067</v>
      </c>
      <c r="Q21">
        <v>6.726</v>
      </c>
      <c r="T21">
        <f>6.931+7.847</f>
        <v>14.778</v>
      </c>
      <c r="U21" t="s">
        <v>13</v>
      </c>
    </row>
    <row r="22" spans="1:21">
      <c r="A22" s="3" t="s">
        <v>11</v>
      </c>
      <c r="B22" s="6">
        <v>-21.614000000000001</v>
      </c>
      <c r="C22" s="3">
        <v>1</v>
      </c>
      <c r="D22" s="3">
        <v>1.3858999999999999</v>
      </c>
      <c r="E22" s="3">
        <v>251.56</v>
      </c>
      <c r="F22" s="3">
        <v>6.6931000000000003</v>
      </c>
      <c r="H22" s="3">
        <f>E21-E22</f>
        <v>71.800000000000011</v>
      </c>
      <c r="I22" s="3">
        <f>H22*$N$2</f>
        <v>14.222383333333333</v>
      </c>
      <c r="J22" s="3" t="s">
        <v>15</v>
      </c>
      <c r="L22" s="3" t="s">
        <v>10</v>
      </c>
      <c r="M22" s="3">
        <v>49.8</v>
      </c>
      <c r="N22" s="3">
        <v>2.3715999999999999</v>
      </c>
      <c r="P22">
        <v>50.552</v>
      </c>
      <c r="Q22">
        <v>6.7220000000000004</v>
      </c>
      <c r="T22">
        <v>0.25</v>
      </c>
      <c r="U22" t="s">
        <v>14</v>
      </c>
    </row>
    <row r="23" spans="1:21">
      <c r="I23" s="3">
        <f>I20-I22</f>
        <v>2.3591724999999926</v>
      </c>
      <c r="J23" s="3" t="s">
        <v>7</v>
      </c>
      <c r="L23" s="3" t="s">
        <v>11</v>
      </c>
      <c r="M23" s="3">
        <v>-19.899999999999999</v>
      </c>
      <c r="N23" s="3">
        <v>1</v>
      </c>
      <c r="P23">
        <v>-20.193000000000001</v>
      </c>
      <c r="Q23">
        <v>6.7240000000000002</v>
      </c>
      <c r="T23">
        <v>13.872999999999999</v>
      </c>
      <c r="U23" t="s">
        <v>15</v>
      </c>
    </row>
    <row r="24" spans="1:21">
      <c r="I24" s="3">
        <f>I21/I23</f>
        <v>4.5146935348446799</v>
      </c>
      <c r="J24" s="3" t="s">
        <v>0</v>
      </c>
      <c r="T24">
        <f>T21-T23</f>
        <v>0.90500000000000114</v>
      </c>
      <c r="U24" t="s">
        <v>7</v>
      </c>
    </row>
    <row r="25" spans="1:21">
      <c r="T25">
        <f>T22/T24</f>
        <v>0.27624309392265156</v>
      </c>
      <c r="U25" t="s">
        <v>0</v>
      </c>
    </row>
    <row r="26" spans="1:21" ht="15">
      <c r="A26" s="3" t="s">
        <v>8</v>
      </c>
      <c r="B26" s="5">
        <v>0</v>
      </c>
      <c r="C26" s="3">
        <v>1</v>
      </c>
      <c r="D26" s="3">
        <v>1.2758</v>
      </c>
      <c r="E26" s="3">
        <v>273.3</v>
      </c>
      <c r="F26" s="3">
        <v>6.7759999999999998</v>
      </c>
    </row>
    <row r="27" spans="1:21">
      <c r="A27" s="3" t="s">
        <v>9</v>
      </c>
      <c r="B27" s="6">
        <v>77.647999999999996</v>
      </c>
      <c r="C27" s="12">
        <v>2.4</v>
      </c>
      <c r="D27" s="3">
        <v>2.3826000000000001</v>
      </c>
      <c r="E27" s="3">
        <v>351.29</v>
      </c>
      <c r="F27" s="3">
        <v>6.7759999999999998</v>
      </c>
      <c r="H27" s="3">
        <f>E27-E26</f>
        <v>77.990000000000009</v>
      </c>
      <c r="I27" s="3">
        <f>H27*$N$2</f>
        <v>15.448519166666665</v>
      </c>
      <c r="J27" s="3" t="s">
        <v>13</v>
      </c>
      <c r="L27" s="3" t="s">
        <v>33</v>
      </c>
    </row>
    <row r="28" spans="1:21">
      <c r="A28" s="3" t="s">
        <v>10</v>
      </c>
      <c r="B28" s="11">
        <v>50</v>
      </c>
      <c r="C28" s="3">
        <v>2.4</v>
      </c>
      <c r="D28" s="3">
        <v>2.5874000000000001</v>
      </c>
      <c r="E28" s="3">
        <v>323.36</v>
      </c>
      <c r="F28" s="3">
        <v>6.6931000000000003</v>
      </c>
      <c r="H28" s="3">
        <f>E27-E28</f>
        <v>27.930000000000007</v>
      </c>
      <c r="I28" s="3">
        <f>H28*$N$2</f>
        <v>5.532467500000001</v>
      </c>
      <c r="J28" s="3" t="s">
        <v>14</v>
      </c>
    </row>
    <row r="29" spans="1:21">
      <c r="A29" s="3" t="s">
        <v>11</v>
      </c>
      <c r="B29" s="6">
        <v>-21.614000000000001</v>
      </c>
      <c r="C29" s="3">
        <v>1</v>
      </c>
      <c r="D29" s="3">
        <v>1.3858999999999999</v>
      </c>
      <c r="E29" s="3">
        <v>251.56</v>
      </c>
      <c r="F29" s="3">
        <v>6.6931000000000003</v>
      </c>
      <c r="H29" s="3">
        <f>E28-E29</f>
        <v>71.800000000000011</v>
      </c>
      <c r="I29" s="3">
        <f>H29*$N$2</f>
        <v>14.222383333333333</v>
      </c>
      <c r="J29" s="3" t="s">
        <v>15</v>
      </c>
      <c r="L29" s="3" t="s">
        <v>8</v>
      </c>
      <c r="M29" s="3">
        <v>-20</v>
      </c>
      <c r="N29" s="3">
        <v>1</v>
      </c>
      <c r="P29">
        <v>-20.324000000000002</v>
      </c>
      <c r="Q29">
        <v>6.7240000000000002</v>
      </c>
    </row>
    <row r="30" spans="1:21">
      <c r="I30" s="3">
        <f>I27-I29</f>
        <v>1.2261358333333323</v>
      </c>
      <c r="J30" s="3" t="s">
        <v>7</v>
      </c>
      <c r="L30" s="3" t="s">
        <v>34</v>
      </c>
      <c r="M30" s="3">
        <v>-0.1</v>
      </c>
      <c r="N30" s="3">
        <v>2.3715999999999999</v>
      </c>
      <c r="P30">
        <v>-0.1305</v>
      </c>
      <c r="Q30">
        <v>6.8007</v>
      </c>
      <c r="T30">
        <f>7.4758+8.4634</f>
        <v>15.9392</v>
      </c>
      <c r="U30" t="s">
        <v>13</v>
      </c>
    </row>
    <row r="31" spans="1:21">
      <c r="I31" s="3">
        <f>I28/I30</f>
        <v>4.5121163166397462</v>
      </c>
      <c r="J31" s="3" t="s">
        <v>0</v>
      </c>
      <c r="L31" s="3" t="s">
        <v>29</v>
      </c>
      <c r="M31" s="3">
        <v>76.8</v>
      </c>
      <c r="N31" s="3">
        <v>2.3715999999999999</v>
      </c>
      <c r="P31">
        <v>77.947999999999993</v>
      </c>
      <c r="Q31">
        <v>6.8030999999999997</v>
      </c>
      <c r="T31">
        <f>3.2+4</f>
        <v>7.2</v>
      </c>
      <c r="U31" t="s">
        <v>14</v>
      </c>
    </row>
    <row r="32" spans="1:21">
      <c r="L32" s="3" t="s">
        <v>35</v>
      </c>
      <c r="M32" s="3">
        <v>40.5</v>
      </c>
      <c r="N32" s="3">
        <v>2.3715999999999999</v>
      </c>
      <c r="P32">
        <v>41.094000000000001</v>
      </c>
      <c r="Q32">
        <v>6.6920000000000002</v>
      </c>
      <c r="T32">
        <v>13.537000000000001</v>
      </c>
      <c r="U32" t="s">
        <v>15</v>
      </c>
    </row>
    <row r="33" spans="1:21" ht="15">
      <c r="A33" s="3" t="s">
        <v>8</v>
      </c>
      <c r="B33" s="5">
        <v>-15</v>
      </c>
      <c r="C33" s="3">
        <v>1</v>
      </c>
      <c r="D33" s="3">
        <v>1.3502000000000001</v>
      </c>
      <c r="E33" s="3">
        <v>258.20999999999998</v>
      </c>
      <c r="F33" s="3">
        <v>6.7191999999999998</v>
      </c>
      <c r="L33" s="3" t="s">
        <v>11</v>
      </c>
      <c r="M33" s="3">
        <v>-26</v>
      </c>
      <c r="N33" s="3">
        <v>1</v>
      </c>
      <c r="P33">
        <v>-26.422999999999998</v>
      </c>
      <c r="Q33">
        <v>6.7</v>
      </c>
      <c r="T33">
        <f>T30-T32</f>
        <v>2.4021999999999988</v>
      </c>
      <c r="U33" t="s">
        <v>7</v>
      </c>
    </row>
    <row r="34" spans="1:21">
      <c r="A34" s="3" t="s">
        <v>9</v>
      </c>
      <c r="B34" s="6">
        <v>58.472999999999999</v>
      </c>
      <c r="C34" s="12">
        <v>2.4</v>
      </c>
      <c r="D34" s="3">
        <v>2.5209999999999999</v>
      </c>
      <c r="E34" s="3">
        <v>331.91</v>
      </c>
      <c r="F34" s="3">
        <v>6.7191999999999998</v>
      </c>
      <c r="H34" s="3">
        <f>E34-E33</f>
        <v>73.700000000000045</v>
      </c>
      <c r="I34" s="3">
        <f>H34*$N$2</f>
        <v>14.598741666666674</v>
      </c>
      <c r="J34" s="3" t="s">
        <v>13</v>
      </c>
      <c r="T34">
        <f>T31/T33</f>
        <v>2.9972525185246872</v>
      </c>
      <c r="U34" t="s">
        <v>0</v>
      </c>
    </row>
    <row r="35" spans="1:21">
      <c r="A35" s="3" t="s">
        <v>10</v>
      </c>
      <c r="B35" s="11">
        <v>50</v>
      </c>
      <c r="C35" s="3">
        <v>2.4</v>
      </c>
      <c r="D35" s="3">
        <v>2.5874000000000001</v>
      </c>
      <c r="E35" s="3">
        <v>323.36</v>
      </c>
      <c r="F35" s="3">
        <v>6.6931000000000003</v>
      </c>
      <c r="H35" s="3">
        <f>E34-E35</f>
        <v>8.5500000000000114</v>
      </c>
      <c r="I35" s="3">
        <f>H35*$N$2</f>
        <v>1.693612500000002</v>
      </c>
      <c r="J35" s="3" t="s">
        <v>14</v>
      </c>
    </row>
    <row r="36" spans="1:21">
      <c r="A36" s="3" t="s">
        <v>11</v>
      </c>
      <c r="B36" s="6">
        <v>-21.614000000000001</v>
      </c>
      <c r="C36" s="3">
        <v>1</v>
      </c>
      <c r="D36" s="3">
        <v>1.3858999999999999</v>
      </c>
      <c r="E36" s="3">
        <v>251.56</v>
      </c>
      <c r="F36" s="3">
        <v>6.6931000000000003</v>
      </c>
      <c r="H36" s="3">
        <f>E35-E36</f>
        <v>71.800000000000011</v>
      </c>
      <c r="I36" s="3">
        <f>H36*$N$2</f>
        <v>14.222383333333333</v>
      </c>
      <c r="J36" s="3" t="s">
        <v>15</v>
      </c>
      <c r="L36" s="3" t="s">
        <v>33</v>
      </c>
      <c r="N36" s="3" t="s">
        <v>36</v>
      </c>
    </row>
    <row r="37" spans="1:21">
      <c r="I37" s="3">
        <f>I34-I36</f>
        <v>0.37635833333334112</v>
      </c>
      <c r="J37" s="3" t="s">
        <v>7</v>
      </c>
    </row>
    <row r="38" spans="1:21">
      <c r="I38" s="3">
        <f>I35/I37</f>
        <v>4.4999999999999121</v>
      </c>
      <c r="J38" s="3" t="s">
        <v>0</v>
      </c>
      <c r="L38" s="3" t="s">
        <v>8</v>
      </c>
      <c r="M38" s="3">
        <v>-20</v>
      </c>
      <c r="N38" s="3">
        <v>1</v>
      </c>
      <c r="P38">
        <v>-20.324000000000002</v>
      </c>
      <c r="Q38">
        <v>6.7240000000000002</v>
      </c>
    </row>
    <row r="39" spans="1:21">
      <c r="L39" s="3" t="s">
        <v>34</v>
      </c>
      <c r="M39" s="3">
        <v>-0.1</v>
      </c>
      <c r="N39" s="3">
        <v>2.89</v>
      </c>
      <c r="P39">
        <v>-0.1305</v>
      </c>
      <c r="Q39">
        <v>6.8007</v>
      </c>
      <c r="T39">
        <f>7.4758+8.4634</f>
        <v>15.9392</v>
      </c>
      <c r="U39" t="s">
        <v>13</v>
      </c>
    </row>
    <row r="40" spans="1:21" ht="15">
      <c r="A40" s="3" t="s">
        <v>8</v>
      </c>
      <c r="B40" s="5">
        <v>20</v>
      </c>
      <c r="C40" s="3">
        <v>1</v>
      </c>
      <c r="D40" s="3">
        <v>1.1884999999999999</v>
      </c>
      <c r="E40" s="3">
        <v>293.42</v>
      </c>
      <c r="F40" s="3">
        <v>6.8471000000000002</v>
      </c>
      <c r="L40" s="3" t="s">
        <v>29</v>
      </c>
      <c r="M40" s="3">
        <v>76.8</v>
      </c>
      <c r="N40" s="3">
        <v>2.89</v>
      </c>
      <c r="P40">
        <v>77.947999999999993</v>
      </c>
      <c r="Q40">
        <v>6.8030999999999997</v>
      </c>
      <c r="T40">
        <f>3.2+4</f>
        <v>7.2</v>
      </c>
      <c r="U40" t="s">
        <v>14</v>
      </c>
    </row>
    <row r="41" spans="1:21">
      <c r="A41" s="3" t="s">
        <v>9</v>
      </c>
      <c r="B41" s="6">
        <v>169.01</v>
      </c>
      <c r="C41" s="12">
        <v>4.24</v>
      </c>
      <c r="D41" s="3">
        <v>3.3357999999999999</v>
      </c>
      <c r="E41" s="3">
        <v>443.91</v>
      </c>
      <c r="F41" s="3">
        <v>6.8471000000000002</v>
      </c>
      <c r="H41" s="3">
        <f>E41-E40</f>
        <v>150.49</v>
      </c>
      <c r="I41" s="3">
        <f>H41*$N$2</f>
        <v>29.809560833333332</v>
      </c>
      <c r="J41" s="3" t="s">
        <v>13</v>
      </c>
      <c r="L41" s="3" t="s">
        <v>35</v>
      </c>
      <c r="M41" s="3">
        <v>40.5</v>
      </c>
      <c r="N41" s="3">
        <v>2.89</v>
      </c>
      <c r="P41">
        <v>41.094000000000001</v>
      </c>
      <c r="Q41">
        <v>6.6920000000000002</v>
      </c>
      <c r="T41">
        <v>13.537000000000001</v>
      </c>
      <c r="U41" t="s">
        <v>15</v>
      </c>
    </row>
    <row r="42" spans="1:21">
      <c r="A42" s="3" t="s">
        <v>10</v>
      </c>
      <c r="B42" s="11">
        <v>50</v>
      </c>
      <c r="C42" s="3">
        <v>4.24</v>
      </c>
      <c r="D42" s="3">
        <v>4.5719000000000003</v>
      </c>
      <c r="E42" s="3">
        <v>323</v>
      </c>
      <c r="F42" s="3">
        <v>6.5286</v>
      </c>
      <c r="H42" s="3">
        <f>E41-E42</f>
        <v>120.91000000000003</v>
      </c>
      <c r="I42" s="3">
        <f>H42*$N$2</f>
        <v>23.950255833333333</v>
      </c>
      <c r="J42" s="3" t="s">
        <v>14</v>
      </c>
      <c r="L42" s="3" t="s">
        <v>11</v>
      </c>
      <c r="M42" s="3">
        <v>-26</v>
      </c>
      <c r="N42" s="3">
        <v>1</v>
      </c>
      <c r="P42">
        <v>-26.422999999999998</v>
      </c>
      <c r="Q42">
        <v>6.7</v>
      </c>
      <c r="T42">
        <f>T39-T41</f>
        <v>2.4021999999999988</v>
      </c>
      <c r="U42" t="s">
        <v>7</v>
      </c>
    </row>
    <row r="43" spans="1:21">
      <c r="A43" s="3" t="s">
        <v>11</v>
      </c>
      <c r="B43" s="6">
        <v>-59.558</v>
      </c>
      <c r="C43" s="3">
        <v>1</v>
      </c>
      <c r="D43" s="3">
        <v>1.6335999999999999</v>
      </c>
      <c r="E43" s="3">
        <v>213.38</v>
      </c>
      <c r="F43" s="3">
        <v>6.5286</v>
      </c>
      <c r="H43" s="3">
        <f>E42-E43</f>
        <v>109.62</v>
      </c>
      <c r="I43" s="3">
        <f>H43*$N$2</f>
        <v>21.713894999999997</v>
      </c>
      <c r="J43" s="3" t="s">
        <v>15</v>
      </c>
      <c r="T43">
        <f>T40/T42</f>
        <v>2.9972525185246872</v>
      </c>
      <c r="U43" t="s">
        <v>0</v>
      </c>
    </row>
    <row r="44" spans="1:21">
      <c r="I44" s="3">
        <f>I41-I43</f>
        <v>8.0956658333333351</v>
      </c>
      <c r="J44" s="3" t="s">
        <v>7</v>
      </c>
    </row>
    <row r="45" spans="1:21">
      <c r="I45" s="3">
        <f>I42/I44</f>
        <v>2.9584046978223628</v>
      </c>
      <c r="J45" s="3" t="s">
        <v>0</v>
      </c>
    </row>
    <row r="47" spans="1:21">
      <c r="A47" s="15" t="s">
        <v>24</v>
      </c>
      <c r="B47" s="16"/>
      <c r="C47" s="15"/>
      <c r="D47" s="15"/>
      <c r="E47" s="15"/>
      <c r="F47" s="15"/>
      <c r="G47" s="15"/>
      <c r="H47" s="15"/>
      <c r="I47" s="15"/>
      <c r="J47" s="15"/>
    </row>
    <row r="48" spans="1:21">
      <c r="A48" s="13"/>
      <c r="B48" s="11"/>
      <c r="C48" s="13"/>
      <c r="D48" s="13"/>
      <c r="E48" s="13"/>
      <c r="F48" s="13"/>
      <c r="G48" s="13"/>
      <c r="H48" s="13"/>
      <c r="I48" s="13"/>
      <c r="J48" s="13"/>
    </row>
    <row r="49" spans="1:10" ht="15">
      <c r="A49" s="3" t="s">
        <v>8</v>
      </c>
      <c r="B49" s="5">
        <v>20</v>
      </c>
      <c r="C49" s="3">
        <v>1</v>
      </c>
      <c r="D49" s="3">
        <v>1.1884999999999999</v>
      </c>
      <c r="E49" s="3">
        <v>293.42</v>
      </c>
      <c r="F49" s="3">
        <v>6.8471000000000002</v>
      </c>
    </row>
    <row r="50" spans="1:10">
      <c r="A50" s="3" t="s">
        <v>17</v>
      </c>
      <c r="B50" s="6">
        <v>120.03</v>
      </c>
      <c r="C50" s="12">
        <v>2.8</v>
      </c>
      <c r="D50" s="3">
        <v>2.4790000000000001</v>
      </c>
      <c r="E50" s="3">
        <v>394.16</v>
      </c>
      <c r="F50" s="3">
        <v>6.8471000000000002</v>
      </c>
      <c r="H50" s="3">
        <f>E50-E49</f>
        <v>100.74000000000001</v>
      </c>
      <c r="I50" s="3">
        <f>H50*$N$2</f>
        <v>19.954915</v>
      </c>
      <c r="J50" s="3" t="s">
        <v>19</v>
      </c>
    </row>
    <row r="51" spans="1:10">
      <c r="A51" s="3" t="s">
        <v>16</v>
      </c>
      <c r="B51" s="11">
        <v>50</v>
      </c>
      <c r="C51" s="3">
        <v>2.8</v>
      </c>
      <c r="D51" s="3">
        <v>3.0186999999999999</v>
      </c>
      <c r="E51" s="3">
        <v>323.27999999999997</v>
      </c>
      <c r="F51" s="3">
        <v>6.6486000000000001</v>
      </c>
      <c r="H51" s="3">
        <f>E50-E51</f>
        <v>70.880000000000052</v>
      </c>
      <c r="I51" s="3">
        <f>H51*$N$2</f>
        <v>14.040146666666676</v>
      </c>
      <c r="J51" s="3" t="s">
        <v>20</v>
      </c>
    </row>
    <row r="52" spans="1:10">
      <c r="A52" s="3" t="s">
        <v>17</v>
      </c>
      <c r="B52" s="11">
        <v>90.638000000000005</v>
      </c>
      <c r="C52" s="3">
        <v>4.24</v>
      </c>
      <c r="D52" s="3">
        <v>4.0576999999999996</v>
      </c>
      <c r="E52" s="3">
        <v>364.16</v>
      </c>
      <c r="F52" s="3">
        <v>6.6486000000000001</v>
      </c>
      <c r="H52" s="3">
        <f>E52-E51</f>
        <v>40.880000000000052</v>
      </c>
      <c r="I52" s="3">
        <f>H52*$N$2</f>
        <v>8.0976466666666767</v>
      </c>
      <c r="J52" s="3" t="s">
        <v>21</v>
      </c>
    </row>
    <row r="53" spans="1:10">
      <c r="A53" s="3" t="s">
        <v>18</v>
      </c>
      <c r="B53" s="11">
        <v>50</v>
      </c>
      <c r="C53" s="3">
        <v>4.24</v>
      </c>
      <c r="D53" s="3">
        <v>4.5719000000000003</v>
      </c>
      <c r="E53" s="3">
        <v>323</v>
      </c>
      <c r="F53" s="3">
        <v>6.5286</v>
      </c>
      <c r="H53" s="3">
        <f>E52-E53</f>
        <v>41.160000000000025</v>
      </c>
      <c r="I53" s="3">
        <f>H53*$N$2</f>
        <v>8.1531100000000034</v>
      </c>
      <c r="J53" s="3" t="s">
        <v>22</v>
      </c>
    </row>
    <row r="54" spans="1:10">
      <c r="A54" s="3" t="s">
        <v>11</v>
      </c>
      <c r="B54" s="6">
        <v>-59.558</v>
      </c>
      <c r="C54" s="3">
        <v>1</v>
      </c>
      <c r="D54" s="3">
        <v>1.6335999999999999</v>
      </c>
      <c r="E54" s="3">
        <v>213.38</v>
      </c>
      <c r="F54" s="3">
        <v>6.5286</v>
      </c>
      <c r="H54" s="3">
        <f>E51-E54</f>
        <v>109.89999999999998</v>
      </c>
      <c r="I54" s="3">
        <f>H54*$N$2</f>
        <v>21.769358333333326</v>
      </c>
      <c r="J54" s="3" t="s">
        <v>15</v>
      </c>
    </row>
    <row r="55" spans="1:10">
      <c r="I55" s="3">
        <f>I51+I53</f>
        <v>22.193256666666677</v>
      </c>
      <c r="J55" s="3" t="s">
        <v>14</v>
      </c>
    </row>
    <row r="56" spans="1:10">
      <c r="I56" s="3">
        <f>I50+I52-I54</f>
        <v>6.2832033333333506</v>
      </c>
      <c r="J56" s="3" t="s">
        <v>7</v>
      </c>
    </row>
    <row r="57" spans="1:10">
      <c r="I57" s="3">
        <f>I55/I56</f>
        <v>3.5321563682219339</v>
      </c>
      <c r="J57" s="3" t="s">
        <v>0</v>
      </c>
    </row>
    <row r="59" spans="1:10" ht="15">
      <c r="A59" s="3" t="s">
        <v>8</v>
      </c>
      <c r="B59" s="5">
        <v>0</v>
      </c>
      <c r="C59" s="3">
        <v>1</v>
      </c>
      <c r="D59" s="3">
        <v>1.2758</v>
      </c>
      <c r="E59" s="3">
        <v>273.3</v>
      </c>
      <c r="F59" s="3">
        <v>6.7759999999999998</v>
      </c>
    </row>
    <row r="60" spans="1:10">
      <c r="A60" s="3" t="s">
        <v>17</v>
      </c>
      <c r="B60" s="6">
        <v>93.397000000000006</v>
      </c>
      <c r="C60" s="12">
        <v>2.8</v>
      </c>
      <c r="D60" s="3">
        <v>2.6597</v>
      </c>
      <c r="E60" s="3">
        <v>367.16</v>
      </c>
      <c r="F60" s="3">
        <v>6.7759999999999998</v>
      </c>
      <c r="H60" s="3">
        <f>E60-E59</f>
        <v>93.860000000000014</v>
      </c>
      <c r="I60" s="3">
        <f>H60*$N$2</f>
        <v>18.592101666666668</v>
      </c>
      <c r="J60" s="3" t="s">
        <v>19</v>
      </c>
    </row>
    <row r="61" spans="1:10">
      <c r="A61" s="3" t="s">
        <v>16</v>
      </c>
      <c r="B61" s="11">
        <v>50</v>
      </c>
      <c r="C61" s="3">
        <v>2.8</v>
      </c>
      <c r="D61" s="3">
        <v>3.0186999999999999</v>
      </c>
      <c r="E61" s="3">
        <v>323.27999999999997</v>
      </c>
      <c r="F61" s="3">
        <v>6.6486000000000001</v>
      </c>
      <c r="H61" s="3">
        <f>E60-E61</f>
        <v>43.880000000000052</v>
      </c>
      <c r="I61" s="3">
        <f>H61*$N$2</f>
        <v>8.6918966666666755</v>
      </c>
      <c r="J61" s="3" t="s">
        <v>20</v>
      </c>
    </row>
    <row r="62" spans="1:10">
      <c r="A62" s="3" t="s">
        <v>17</v>
      </c>
      <c r="B62" s="11">
        <v>90.638000000000005</v>
      </c>
      <c r="C62" s="3">
        <v>4.24</v>
      </c>
      <c r="D62" s="3">
        <v>4.0576999999999996</v>
      </c>
      <c r="E62" s="3">
        <v>364.16</v>
      </c>
      <c r="F62" s="3">
        <v>6.6486000000000001</v>
      </c>
      <c r="H62" s="3">
        <f>E62-E61</f>
        <v>40.880000000000052</v>
      </c>
      <c r="I62" s="3">
        <f>H62*$N$2</f>
        <v>8.0976466666666767</v>
      </c>
      <c r="J62" s="3" t="s">
        <v>21</v>
      </c>
    </row>
    <row r="63" spans="1:10">
      <c r="A63" s="3" t="s">
        <v>18</v>
      </c>
      <c r="B63" s="11">
        <v>50</v>
      </c>
      <c r="C63" s="3">
        <v>4.24</v>
      </c>
      <c r="D63" s="3">
        <v>4.5719000000000003</v>
      </c>
      <c r="E63" s="3">
        <v>323</v>
      </c>
      <c r="F63" s="3">
        <v>6.5286</v>
      </c>
      <c r="H63" s="3">
        <f>E62-E63</f>
        <v>41.160000000000025</v>
      </c>
      <c r="I63" s="3">
        <f>H63*$N$2</f>
        <v>8.1531100000000034</v>
      </c>
      <c r="J63" s="3" t="s">
        <v>22</v>
      </c>
    </row>
    <row r="64" spans="1:10">
      <c r="A64" s="3" t="s">
        <v>11</v>
      </c>
      <c r="B64" s="6">
        <v>-59.558</v>
      </c>
      <c r="C64" s="3">
        <v>1</v>
      </c>
      <c r="D64" s="3">
        <v>1.6335999999999999</v>
      </c>
      <c r="E64" s="3">
        <v>213.38</v>
      </c>
      <c r="F64" s="3">
        <v>6.5286</v>
      </c>
      <c r="H64" s="3">
        <f>E61-E64</f>
        <v>109.89999999999998</v>
      </c>
      <c r="I64" s="3">
        <f>H64*$N$2</f>
        <v>21.769358333333326</v>
      </c>
      <c r="J64" s="3" t="s">
        <v>15</v>
      </c>
    </row>
    <row r="65" spans="1:10">
      <c r="I65" s="3">
        <f>I61+I63</f>
        <v>16.845006666666677</v>
      </c>
      <c r="J65" s="3" t="s">
        <v>14</v>
      </c>
    </row>
    <row r="66" spans="1:10">
      <c r="I66" s="3">
        <f>I60+I62-I64</f>
        <v>4.9203900000000189</v>
      </c>
      <c r="J66" s="3" t="s">
        <v>7</v>
      </c>
    </row>
    <row r="67" spans="1:10">
      <c r="I67" s="3">
        <f>I65/I66</f>
        <v>3.4235104669887169</v>
      </c>
      <c r="J67" s="3" t="s">
        <v>0</v>
      </c>
    </row>
    <row r="69" spans="1:10" ht="15">
      <c r="A69" s="3" t="s">
        <v>8</v>
      </c>
      <c r="B69" s="5">
        <v>-15</v>
      </c>
      <c r="C69" s="3">
        <v>1</v>
      </c>
      <c r="D69" s="3">
        <v>1.3502000000000001</v>
      </c>
      <c r="E69" s="3">
        <v>258.20999999999998</v>
      </c>
      <c r="F69" s="3">
        <v>6.7191999999999998</v>
      </c>
    </row>
    <row r="70" spans="1:10">
      <c r="A70" s="3" t="s">
        <v>17</v>
      </c>
      <c r="B70" s="6">
        <v>73.388999999999996</v>
      </c>
      <c r="C70" s="12">
        <v>2.8</v>
      </c>
      <c r="D70" s="3">
        <v>2.8140000000000001</v>
      </c>
      <c r="E70" s="3">
        <v>346.92</v>
      </c>
      <c r="F70" s="3">
        <v>6.7191999999999998</v>
      </c>
      <c r="H70" s="3">
        <f>E70-E69</f>
        <v>88.710000000000036</v>
      </c>
      <c r="I70" s="3">
        <f>H70*$N$2</f>
        <v>17.571972500000005</v>
      </c>
      <c r="J70" s="3" t="s">
        <v>19</v>
      </c>
    </row>
    <row r="71" spans="1:10">
      <c r="A71" s="3" t="s">
        <v>16</v>
      </c>
      <c r="B71" s="11">
        <v>50</v>
      </c>
      <c r="C71" s="3">
        <v>2.8</v>
      </c>
      <c r="D71" s="3">
        <v>3.0186999999999999</v>
      </c>
      <c r="E71" s="3">
        <v>323.27999999999997</v>
      </c>
      <c r="F71" s="3">
        <v>6.6486000000000001</v>
      </c>
      <c r="H71" s="3">
        <f>E70-E71</f>
        <v>23.640000000000043</v>
      </c>
      <c r="I71" s="3">
        <f>H71*$N$2</f>
        <v>4.682690000000008</v>
      </c>
      <c r="J71" s="3" t="s">
        <v>20</v>
      </c>
    </row>
    <row r="72" spans="1:10">
      <c r="A72" s="3" t="s">
        <v>17</v>
      </c>
      <c r="B72" s="11">
        <v>90.638000000000005</v>
      </c>
      <c r="C72" s="3">
        <v>4.24</v>
      </c>
      <c r="D72" s="3">
        <v>4.0576999999999996</v>
      </c>
      <c r="E72" s="3">
        <v>364.16</v>
      </c>
      <c r="F72" s="3">
        <v>6.6486000000000001</v>
      </c>
      <c r="H72" s="3">
        <f>E72-E71</f>
        <v>40.880000000000052</v>
      </c>
      <c r="I72" s="3">
        <f>H72*$N$2</f>
        <v>8.0976466666666767</v>
      </c>
      <c r="J72" s="3" t="s">
        <v>21</v>
      </c>
    </row>
    <row r="73" spans="1:10">
      <c r="A73" s="3" t="s">
        <v>18</v>
      </c>
      <c r="B73" s="11">
        <v>50</v>
      </c>
      <c r="C73" s="3">
        <v>4.24</v>
      </c>
      <c r="D73" s="3">
        <v>4.5719000000000003</v>
      </c>
      <c r="E73" s="3">
        <v>323</v>
      </c>
      <c r="F73" s="3">
        <v>6.5286</v>
      </c>
      <c r="H73" s="3">
        <f>E72-E73</f>
        <v>41.160000000000025</v>
      </c>
      <c r="I73" s="3">
        <f>H73*$N$2</f>
        <v>8.1531100000000034</v>
      </c>
      <c r="J73" s="3" t="s">
        <v>22</v>
      </c>
    </row>
    <row r="74" spans="1:10">
      <c r="A74" s="3" t="s">
        <v>11</v>
      </c>
      <c r="B74" s="6">
        <v>-59.558</v>
      </c>
      <c r="C74" s="3">
        <v>1</v>
      </c>
      <c r="D74" s="3">
        <v>1.6335999999999999</v>
      </c>
      <c r="E74" s="3">
        <v>213.38</v>
      </c>
      <c r="F74" s="3">
        <v>6.5286</v>
      </c>
      <c r="H74" s="3">
        <f>E71-E74</f>
        <v>109.89999999999998</v>
      </c>
      <c r="I74" s="3">
        <f>H74*$N$2</f>
        <v>21.769358333333326</v>
      </c>
      <c r="J74" s="3" t="s">
        <v>15</v>
      </c>
    </row>
    <row r="75" spans="1:10">
      <c r="I75" s="3">
        <f>I71+I73</f>
        <v>12.835800000000011</v>
      </c>
      <c r="J75" s="3" t="s">
        <v>14</v>
      </c>
    </row>
    <row r="76" spans="1:10">
      <c r="I76" s="3">
        <f>I70+I72-I74</f>
        <v>3.9002608333333555</v>
      </c>
      <c r="J76" s="3" t="s">
        <v>7</v>
      </c>
    </row>
    <row r="77" spans="1:10">
      <c r="I77" s="3">
        <f>I75/I76</f>
        <v>3.2910106653123257</v>
      </c>
      <c r="J77" s="3" t="s">
        <v>0</v>
      </c>
    </row>
  </sheetData>
  <mergeCells count="2">
    <mergeCell ref="A3:J3"/>
    <mergeCell ref="A47:J47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Arkusz2</vt:lpstr>
      <vt:lpstr>20stC</vt:lpstr>
      <vt:lpstr>10stC</vt:lpstr>
      <vt:lpstr>0stC</vt:lpstr>
      <vt:lpstr>-10stC</vt:lpstr>
      <vt:lpstr>-20stC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</dc:creator>
  <cp:lastModifiedBy>user</cp:lastModifiedBy>
  <cp:lastPrinted>2022-06-19T16:59:39Z</cp:lastPrinted>
  <dcterms:created xsi:type="dcterms:W3CDTF">2022-05-30T06:27:53Z</dcterms:created>
  <dcterms:modified xsi:type="dcterms:W3CDTF">2023-07-27T09:13:22Z</dcterms:modified>
</cp:coreProperties>
</file>