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ryby\"/>
    </mc:Choice>
  </mc:AlternateContent>
  <xr:revisionPtr revIDLastSave="0" documentId="13_ncr:1_{1A39B8AC-B9EB-4FE2-94BE-CA45270E3B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 -31 października 2024 r" sheetId="1" r:id="rId1"/>
    <sheet name="dane finansowe" sheetId="2" r:id="rId2"/>
    <sheet name="Rezerwa wykonania" sheetId="3" r:id="rId3"/>
  </sheets>
  <definedNames>
    <definedName name="_xlnm.Print_Area" localSheetId="2">'Rezerwa wykonania'!$A$1:$J$28</definedName>
    <definedName name="Z_2873A789_6170_4CFA_BADB_B25CD45A8A76_.wvu.PrintArea" localSheetId="2" hidden="1">'Rezerwa wykonania'!$A$1:$J$28</definedName>
    <definedName name="Z_FA7C7B0E_9AF3_4910_8EDA_44352FCA0144_.wvu.PrintArea" localSheetId="2" hidden="1">'Rezerwa wykonania'!$A$1:$J$28</definedName>
  </definedName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AA46" i="1"/>
  <c r="AA47" i="1"/>
  <c r="AA48" i="1"/>
  <c r="AA50" i="1"/>
  <c r="AA51" i="1"/>
  <c r="AA52" i="1"/>
  <c r="AA53" i="1"/>
  <c r="AA55" i="1"/>
  <c r="AA59" i="1"/>
  <c r="AA6" i="1"/>
  <c r="AA61" i="1" l="1"/>
  <c r="AA62" i="1"/>
  <c r="AN46" i="1" l="1"/>
  <c r="AN47" i="1"/>
  <c r="AN48" i="1"/>
  <c r="B54" i="1" l="1"/>
  <c r="AA54" i="1" s="1"/>
  <c r="L28" i="3" l="1"/>
  <c r="L23" i="3"/>
  <c r="M23" i="3" s="1"/>
  <c r="J23" i="3"/>
  <c r="I23" i="3"/>
  <c r="H23" i="3"/>
  <c r="G23" i="3"/>
  <c r="F23" i="3"/>
  <c r="E23" i="3"/>
  <c r="D23" i="3"/>
  <c r="C23" i="3"/>
  <c r="L24" i="3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AN6" i="1" l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AF46" i="1"/>
  <c r="AR46" i="1"/>
  <c r="AF47" i="1"/>
  <c r="AR47" i="1"/>
  <c r="AF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F59" i="1"/>
  <c r="H35" i="2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B40" i="1"/>
  <c r="Q39" i="1"/>
  <c r="J40" i="1" l="1"/>
  <c r="AA40" i="1"/>
  <c r="J28" i="1"/>
  <c r="AA28" i="1"/>
  <c r="AF40" i="1"/>
  <c r="AN40" i="1"/>
  <c r="AF28" i="1"/>
  <c r="AN28" i="1"/>
  <c r="AR40" i="1"/>
  <c r="AR28" i="1"/>
  <c r="F40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M28" i="3" l="1"/>
  <c r="L25" i="3" l="1"/>
  <c r="M25" i="3" s="1"/>
  <c r="L20" i="3" l="1"/>
  <c r="M20" i="3" s="1"/>
  <c r="L17" i="3"/>
  <c r="M17" i="3" s="1"/>
  <c r="L14" i="3"/>
  <c r="M14" i="3" s="1"/>
  <c r="L9" i="3"/>
  <c r="M9" i="3" s="1"/>
  <c r="B45" i="1" l="1"/>
  <c r="B49" i="1"/>
  <c r="AA49" i="1" s="1"/>
  <c r="B58" i="1"/>
  <c r="AA58" i="1" s="1"/>
  <c r="AN45" i="1" l="1"/>
  <c r="AA45" i="1"/>
  <c r="J58" i="1"/>
  <c r="J49" i="1"/>
  <c r="AN54" i="1"/>
  <c r="J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AA60" i="1" s="1"/>
  <c r="J60" i="1" l="1"/>
  <c r="AF60" i="1"/>
  <c r="Q60" i="1"/>
  <c r="F60" i="1"/>
  <c r="AN60" i="1"/>
  <c r="AR60" i="1"/>
  <c r="J24" i="3"/>
  <c r="I24" i="3"/>
  <c r="H24" i="3"/>
  <c r="G24" i="3"/>
  <c r="M24" i="3" s="1"/>
  <c r="F24" i="3"/>
  <c r="E24" i="3"/>
  <c r="D24" i="3"/>
  <c r="C24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L51" i="2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7" i="3"/>
  <c r="G27" i="3"/>
  <c r="M27" i="3" s="1"/>
  <c r="E27" i="3"/>
  <c r="C27" i="3"/>
  <c r="L54" i="2" l="1"/>
  <c r="O54" i="2"/>
  <c r="J18" i="2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7" i="3"/>
  <c r="F27" i="3"/>
  <c r="H27" i="3"/>
  <c r="F50" i="2"/>
  <c r="F27" i="2"/>
  <c r="F36" i="2" s="1"/>
  <c r="F54" i="2"/>
  <c r="M51" i="2"/>
  <c r="N51" i="2" s="1"/>
  <c r="G51" i="2"/>
  <c r="G54" i="2" s="1"/>
  <c r="H54" i="2" s="1"/>
  <c r="J27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<sst xmlns="http://schemas.openxmlformats.org/spreadsheetml/2006/main" count="336" uniqueCount="234">
  <si>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</si>
  <si>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</si>
  <si>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</si>
  <si>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</si>
  <si>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</si>
  <si>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</si>
  <si>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</si>
  <si>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</si>
  <si>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</si>
  <si>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</si>
  <si>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</si>
  <si>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</si>
  <si>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</si>
  <si>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</si>
  <si>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</si>
  <si>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</si>
  <si>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</si>
  <si>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</si>
  <si>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</si>
  <si>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</si>
  <si>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</si>
  <si>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</si>
  <si>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</si>
  <si>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</si>
  <si>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</si>
  <si>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</si>
  <si>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</si>
  <si>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</si>
  <si>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</si>
  <si>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</si>
  <si>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</si>
  <si>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</si>
  <si>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</si>
  <si>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</si>
  <si>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</si>
  <si>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</si>
  <si>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</si>
  <si>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</si>
  <si>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</si>
  <si>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</si>
  <si>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</si>
  <si>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</si>
  <si>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</si>
  <si>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</si>
  <si>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</si>
  <si>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</si>
  <si>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</si>
  <si>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</si>
  <si>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</si>
  <si>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</si>
  <si>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</si>
  <si>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</si>
  <si>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</si>
  <si>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</si>
  <si>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</si>
  <si>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</si>
  <si>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</si>
  <si>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</si>
  <si>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</si>
  <si>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</si>
  <si>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</si>
  <si>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</si>
  <si>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</si>
  <si>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</si>
  <si>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</si>
  <si>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</si>
  <si>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</si>
  <si>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</si>
  <si>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</si>
  <si>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</si>
  <si>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</si>
  <si>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</si>
  <si>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</si>
  <si>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</si>
  <si>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</si>
  <si>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</si>
  <si>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</si>
  <si>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</si>
  <si>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</si>
  <si>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</si>
  <si>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</si>
  <si>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</si>
  <si>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</si>
  <si>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</si>
  <si>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</si>
  <si>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</si>
  <si>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</si>
  <si>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</si>
  <si>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</si>
  <si>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</si>
  <si>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</si>
  <si>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</si>
  <si>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</si>
  <si>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</si>
  <si>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</si>
  <si>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</si>
  <si>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</si>
  <si>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</si>
  <si>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</si>
  <si>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</si>
  <si>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</si>
  <si>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</si>
  <si>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</si>
  <si>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</si>
  <si>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</si>
  <si>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</si>
  <si>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</si>
  <si>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</si>
  <si>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</si>
  <si>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</si>
  <si>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</si>
  <si>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</si>
  <si>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</si>
  <si>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</si>
  <si>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</si>
  <si>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</si>
  <si>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</si>
  <si>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</si>
  <si>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</si>
  <si>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</si>
  <si>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</si>
  <si>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</si>
  <si>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</si>
  <si>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</si>
  <si>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</si>
  <si>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</si>
  <si>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</si>
  <si>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</si>
  <si>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</si>
  <si>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</si>
  <si>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</si>
  <si>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</si>
  <si>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</si>
  <si>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</si>
  <si>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</si>
  <si>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</si>
  <si>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</si>
  <si>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</si>
  <si>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</si>
  <si>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</si>
  <si>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</si>
  <si>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</si>
  <si>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</si>
  <si>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</si>
  <si>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</si>
  <si>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</si>
  <si>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</si>
  <si>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</si>
  <si>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</si>
  <si>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</si>
  <si>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</si>
  <si>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</si>
  <si>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</si>
  <si>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</si>
  <si>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</si>
  <si>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</si>
  <si>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</si>
  <si>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</si>
  <si>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</si>
  <si>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</si>
  <si>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</si>
  <si>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</si>
  <si>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</si>
  <si>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</si>
  <si>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</si>
  <si>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</si>
  <si>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</si>
  <si>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</si>
  <si>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</si>
  <si>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</si>
  <si>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</si>
  <si>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</si>
  <si>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</si>
  <si>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</si>
  <si>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</si>
  <si>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</si>
  <si>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</si>
  <si>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</si>
  <si>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</si>
  <si>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</si>
  <si>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</si>
  <si>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</si>
  <si>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</si>
  <si>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</si>
  <si>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</si>
  <si>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</si>
  <si>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</si>
  <si>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</si>
  <si>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</si>
  <si>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</si>
  <si>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</si>
  <si>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</si>
  <si>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</si>
  <si>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</si>
  <si>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</si>
  <si>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</si>
  <si>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</si>
  <si>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</si>
  <si>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</si>
  <si>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</si>
  <si>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</si>
  <si>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</si>
  <si>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</si>
  <si>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</si>
  <si>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</si>
  <si>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</si>
  <si>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</si>
  <si>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</si>
  <si>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</si>
  <si>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</si>
  <si>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</si>
  <si>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</si>
  <si>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</si>
  <si>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</si>
  <si>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</si>
  <si>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</si>
  <si>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</si>
  <si>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</si>
  <si>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</si>
  <si>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</si>
  <si>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</si>
  <si>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</si>
  <si>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</si>
  <si>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</si>
  <si>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</si>
  <si>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</si>
  <si>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</si>
  <si>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</si>
  <si>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</si>
  <si>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</si>
  <si>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 xml:space="preserve"> Liczba projektów dot. środków w zakresie wprowadzania do obrotu oraz dopłat do przechowywania</t>
  </si>
  <si>
    <t>5.3.</t>
  </si>
  <si>
    <t>dane na dzień  31.10.2024</t>
  </si>
  <si>
    <t>Limit finansowy zgodny z arkuszem kalkulacyjnym z dnia 05.11.2024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</si>
</sst>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%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  <font>
      <b/>
      <sz val="14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2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/>
    <xf numFmtId="4" fontId="10" fillId="0" borderId="0" xfId="5" applyNumberFormat="1" applyFont="1"/>
    <xf numFmtId="165" fontId="10" fillId="0" borderId="0" xfId="3" applyNumberFormat="1" applyFont="1" applyAlignment="1">
      <alignment horizontal="center" wrapText="1"/>
    </xf>
    <xf numFmtId="4" fontId="11" fillId="0" borderId="0" xfId="0" applyNumberFormat="1" applyFont="1" applyAlignment="1">
      <alignment wrapText="1"/>
    </xf>
    <xf numFmtId="0" fontId="10" fillId="0" borderId="0" xfId="0" applyFont="1"/>
    <xf numFmtId="165" fontId="10" fillId="0" borderId="0" xfId="0" applyNumberFormat="1" applyFont="1"/>
    <xf numFmtId="4" fontId="10" fillId="0" borderId="0" xfId="0" applyNumberFormat="1" applyFont="1"/>
    <xf numFmtId="0" fontId="8" fillId="0" borderId="0" xfId="3" applyFont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Alignment="1">
      <alignment wrapText="1"/>
    </xf>
    <xf numFmtId="4" fontId="8" fillId="2" borderId="0" xfId="3" applyNumberFormat="1" applyFont="1" applyFill="1" applyAlignment="1">
      <alignment horizontal="center" wrapText="1"/>
    </xf>
    <xf numFmtId="4" fontId="8" fillId="2" borderId="0" xfId="3" applyNumberFormat="1" applyFont="1" applyFill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horizontal="center" vertical="center"/>
    </xf>
    <xf numFmtId="4" fontId="12" fillId="0" borderId="0" xfId="0" applyNumberFormat="1" applyFont="1"/>
    <xf numFmtId="165" fontId="12" fillId="0" borderId="0" xfId="0" applyNumberFormat="1" applyFont="1"/>
    <xf numFmtId="10" fontId="15" fillId="0" borderId="17" xfId="0" applyNumberFormat="1" applyFont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4" fontId="10" fillId="0" borderId="5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52" xfId="0" applyNumberFormat="1" applyFont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4" fontId="10" fillId="0" borderId="54" xfId="0" applyNumberFormat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4" fontId="10" fillId="0" borderId="53" xfId="0" applyNumberFormat="1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0" fontId="10" fillId="0" borderId="23" xfId="0" applyNumberFormat="1" applyFont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169" fontId="19" fillId="13" borderId="48" xfId="0" applyNumberFormat="1" applyFont="1" applyFill="1" applyBorder="1" applyAlignment="1">
      <alignment horizontal="center" vertical="center" wrapText="1" readingOrder="1"/>
    </xf>
    <xf numFmtId="0" fontId="10" fillId="4" borderId="21" xfId="0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4" fontId="29" fillId="3" borderId="17" xfId="0" applyNumberFormat="1" applyFont="1" applyFill="1" applyBorder="1" applyAlignment="1">
      <alignment horizontal="center" vertical="center"/>
    </xf>
    <xf numFmtId="10" fontId="29" fillId="3" borderId="17" xfId="0" applyNumberFormat="1" applyFont="1" applyFill="1" applyBorder="1" applyAlignment="1">
      <alignment horizontal="center" vertical="center"/>
    </xf>
    <xf numFmtId="0" fontId="29" fillId="15" borderId="17" xfId="0" applyFont="1" applyFill="1" applyBorder="1" applyAlignment="1">
      <alignment horizontal="center" vertical="center"/>
    </xf>
    <xf numFmtId="4" fontId="29" fillId="15" borderId="17" xfId="0" applyNumberFormat="1" applyFont="1" applyFill="1" applyBorder="1" applyAlignment="1">
      <alignment horizontal="center" vertical="center"/>
    </xf>
    <xf numFmtId="10" fontId="29" fillId="15" borderId="17" xfId="0" applyNumberFormat="1" applyFont="1" applyFill="1" applyBorder="1" applyAlignment="1">
      <alignment horizontal="center" vertical="center"/>
    </xf>
    <xf numFmtId="165" fontId="29" fillId="2" borderId="13" xfId="0" applyNumberFormat="1" applyFont="1" applyFill="1" applyBorder="1" applyAlignment="1">
      <alignment horizontal="center" vertical="center" wrapText="1"/>
    </xf>
    <xf numFmtId="171" fontId="29" fillId="2" borderId="17" xfId="0" applyNumberFormat="1" applyFont="1" applyFill="1" applyBorder="1" applyAlignment="1">
      <alignment horizontal="center" vertical="center"/>
    </xf>
    <xf numFmtId="3" fontId="10" fillId="6" borderId="6" xfId="0" applyNumberFormat="1" applyFont="1" applyFill="1" applyBorder="1" applyAlignment="1">
      <alignment horizontal="center" vertical="center"/>
    </xf>
    <xf numFmtId="3" fontId="13" fillId="6" borderId="6" xfId="0" applyNumberFormat="1" applyFont="1" applyFill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3" fillId="4" borderId="8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8" fillId="10" borderId="82" xfId="0" applyFont="1" applyFill="1" applyBorder="1" applyAlignment="1">
      <alignment horizontal="center" wrapText="1" readingOrder="1"/>
    </xf>
    <xf numFmtId="16" fontId="19" fillId="11" borderId="83" xfId="0" applyNumberFormat="1" applyFont="1" applyFill="1" applyBorder="1" applyAlignment="1">
      <alignment horizontal="center" vertical="center" wrapText="1" readingOrder="1"/>
    </xf>
    <xf numFmtId="3" fontId="19" fillId="11" borderId="32" xfId="0" applyNumberFormat="1" applyFont="1" applyFill="1" applyBorder="1" applyAlignment="1">
      <alignment horizontal="center" vertical="center" wrapText="1" readingOrder="1"/>
    </xf>
    <xf numFmtId="172" fontId="12" fillId="0" borderId="0" xfId="0" applyNumberFormat="1" applyFont="1"/>
    <xf numFmtId="0" fontId="15" fillId="0" borderId="17" xfId="0" applyFont="1" applyBorder="1" applyAlignment="1">
      <alignment horizontal="left" vertical="center" wrapText="1"/>
    </xf>
    <xf numFmtId="4" fontId="15" fillId="0" borderId="17" xfId="0" applyNumberFormat="1" applyFont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Alignment="1">
      <alignment horizontal="center" vertical="center"/>
    </xf>
    <xf numFmtId="0" fontId="8" fillId="2" borderId="0" xfId="0" applyFont="1" applyFill="1"/>
    <xf numFmtId="4" fontId="10" fillId="0" borderId="0" xfId="3" applyNumberFormat="1" applyFont="1" applyAlignment="1">
      <alignment horizontal="center" wrapText="1"/>
    </xf>
    <xf numFmtId="166" fontId="10" fillId="0" borderId="0" xfId="3" applyNumberFormat="1" applyFont="1" applyAlignment="1">
      <alignment horizontal="center" wrapText="1"/>
    </xf>
    <xf numFmtId="4" fontId="8" fillId="2" borderId="0" xfId="3" applyNumberFormat="1" applyFont="1" applyFill="1" applyAlignment="1">
      <alignment horizont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8">
    <cellStyle name="Dziesiętny" xfId="1" builtinId="3"/>
    <cellStyle name="Dziesiętny 2" xfId="10" xr:uid="{00000000-0005-0000-0000-000001000000}"/>
    <cellStyle name="Dziesiętny 2 2" xfId="16" xr:uid="{00000000-0005-0000-0000-000002000000}"/>
    <cellStyle name="Dziesiętny 3" xfId="13" xr:uid="{00000000-0005-0000-0000-000003000000}"/>
    <cellStyle name="Normalny" xfId="0" builtinId="0"/>
    <cellStyle name="Normalny 17" xfId="7" xr:uid="{00000000-0005-0000-0000-000005000000}"/>
    <cellStyle name="Normalny 2" xfId="9" xr:uid="{00000000-0005-0000-0000-000006000000}"/>
    <cellStyle name="Normalny 2 2" xfId="15" xr:uid="{00000000-0005-0000-0000-000007000000}"/>
    <cellStyle name="Normalny 3" xfId="12" xr:uid="{00000000-0005-0000-0000-000008000000}"/>
    <cellStyle name="Normalny 3 2" xfId="17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8" xr:uid="{00000000-0005-0000-0000-00000E000000}"/>
    <cellStyle name="Procentowy 8" xfId="11" xr:uid="{00000000-0005-0000-0000-00000F000000}"/>
    <cellStyle name="Walutowy" xfId="6" builtinId="4"/>
    <cellStyle name="Walutowy 2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pane ySplit="1" topLeftCell="A2" activePane="bottomLeft" state="frozen"/>
      <selection pane="bottomLeft" activeCell="Z28" sqref="Z28"/>
    </sheetView>
  </sheetViews>
  <sheetFormatPr defaultColWidth="9.1796875" defaultRowHeight="13.5" outlineLevelRow="1" x14ac:dyDescent="0.3"/>
  <cols>
    <col min="1" max="1" width="59.54296875" style="71" customWidth="1"/>
    <col min="2" max="3" width="39.1796875" style="71" customWidth="1"/>
    <col min="4" max="4" width="30.1796875" style="75" bestFit="1" customWidth="1"/>
    <col min="5" max="5" width="30.1796875" style="56" bestFit="1" customWidth="1"/>
    <col min="6" max="6" width="23" style="71" customWidth="1"/>
    <col min="7" max="7" width="11.54296875" style="55" bestFit="1" customWidth="1"/>
    <col min="8" max="9" width="30.1796875" style="55" bestFit="1" customWidth="1"/>
    <col min="10" max="10" width="21.81640625" style="55" customWidth="1"/>
    <col min="11" max="11" width="17.1796875" style="71" customWidth="1"/>
    <col min="12" max="13" width="30.1796875" style="71" bestFit="1" customWidth="1"/>
    <col min="14" max="14" width="11.54296875" style="55" bestFit="1" customWidth="1"/>
    <col min="15" max="16" width="30.1796875" style="55" bestFit="1" customWidth="1"/>
    <col min="17" max="17" width="23" style="55" customWidth="1"/>
    <col min="18" max="18" width="21.1796875" style="55" customWidth="1"/>
    <col min="19" max="19" width="26" style="71" customWidth="1"/>
    <col min="20" max="20" width="27.1796875" style="71" bestFit="1" customWidth="1"/>
    <col min="21" max="21" width="19" style="71" customWidth="1"/>
    <col min="22" max="22" width="24.81640625" style="71" customWidth="1"/>
    <col min="23" max="23" width="25" style="71" bestFit="1" customWidth="1"/>
    <col min="24" max="24" width="19.81640625" style="71" customWidth="1"/>
    <col min="25" max="26" width="30.1796875" style="71" bestFit="1" customWidth="1"/>
    <col min="27" max="27" width="23" style="71" customWidth="1"/>
    <col min="28" max="28" width="25" style="71" bestFit="1" customWidth="1"/>
    <col min="29" max="29" width="16.1796875" style="71" customWidth="1"/>
    <col min="30" max="31" width="30.1796875" style="71" bestFit="1" customWidth="1"/>
    <col min="32" max="32" width="21.81640625" style="71" customWidth="1"/>
    <col min="33" max="33" width="21.54296875" style="71" customWidth="1"/>
    <col min="34" max="34" width="25" style="71" customWidth="1"/>
    <col min="35" max="35" width="14.1796875" style="71" customWidth="1"/>
    <col min="36" max="36" width="30.54296875" style="71" customWidth="1"/>
    <col min="37" max="38" width="30.1796875" style="71" bestFit="1" customWidth="1"/>
    <col min="39" max="39" width="27.1796875" style="71" bestFit="1" customWidth="1"/>
    <col min="40" max="40" width="21.54296875" style="71" customWidth="1"/>
    <col min="41" max="41" width="13.453125" style="71" customWidth="1"/>
    <col min="42" max="43" width="30.1796875" style="74" bestFit="1" customWidth="1"/>
    <col min="44" max="44" width="23.1796875" style="71" customWidth="1"/>
    <col min="45" max="16384" width="9.1796875" style="71"/>
  </cols>
  <sheetData>
    <row r="1" spans="1:44" s="51" customFormat="1" ht="20.25" customHeight="1" x14ac:dyDescent="0.3">
      <c r="A1" s="58" t="s">
        <v>227</v>
      </c>
      <c r="B1" s="59"/>
      <c r="C1" s="47"/>
      <c r="D1" s="48"/>
      <c r="E1" s="48"/>
      <c r="F1" s="49"/>
      <c r="G1" s="49"/>
      <c r="H1" s="49"/>
      <c r="I1" s="49"/>
      <c r="J1" s="49"/>
      <c r="K1" s="256"/>
      <c r="L1" s="256"/>
      <c r="M1" s="256"/>
      <c r="N1" s="50"/>
      <c r="AP1" s="52"/>
      <c r="AQ1" s="52"/>
    </row>
    <row r="2" spans="1:44" s="51" customFormat="1" x14ac:dyDescent="0.3">
      <c r="A2" s="58"/>
      <c r="B2" s="115"/>
      <c r="C2" s="47"/>
      <c r="D2" s="48"/>
      <c r="E2" s="48"/>
      <c r="F2" s="49"/>
      <c r="G2" s="49"/>
      <c r="H2" s="49"/>
      <c r="I2" s="49"/>
      <c r="J2" s="49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J2" s="52"/>
      <c r="AP2" s="52"/>
      <c r="AQ2" s="52"/>
    </row>
    <row r="3" spans="1:44" s="51" customFormat="1" ht="45" customHeight="1" thickBot="1" x14ac:dyDescent="0.35">
      <c r="A3" s="60" t="s">
        <v>233</v>
      </c>
      <c r="B3" s="116">
        <v>4.3463000000000003</v>
      </c>
      <c r="C3" s="258"/>
      <c r="D3" s="258"/>
      <c r="E3" s="53"/>
      <c r="F3" s="259"/>
      <c r="G3" s="259"/>
      <c r="H3" s="259"/>
      <c r="I3" s="259"/>
      <c r="J3" s="259"/>
      <c r="K3" s="61"/>
      <c r="L3" s="61"/>
      <c r="M3" s="62"/>
      <c r="N3" s="63"/>
      <c r="O3" s="64" t="s">
        <v>232</v>
      </c>
      <c r="P3" s="264"/>
      <c r="Q3" s="264"/>
      <c r="R3" s="260"/>
      <c r="S3" s="260"/>
      <c r="T3" s="260"/>
      <c r="U3" s="61"/>
      <c r="V3" s="61"/>
      <c r="W3" s="61"/>
      <c r="X3" s="197"/>
      <c r="Y3" s="61"/>
      <c r="Z3" s="61"/>
      <c r="AA3" s="61"/>
      <c r="AB3" s="64"/>
      <c r="AP3" s="52"/>
      <c r="AQ3" s="52"/>
    </row>
    <row r="4" spans="1:44" s="65" customFormat="1" ht="28.5" customHeight="1" thickBot="1" x14ac:dyDescent="0.4">
      <c r="A4" s="247" t="s">
        <v>221</v>
      </c>
      <c r="B4" s="248" t="s">
        <v>0</v>
      </c>
      <c r="C4" s="249" t="s">
        <v>172</v>
      </c>
      <c r="D4" s="249"/>
      <c r="E4" s="249"/>
      <c r="F4" s="250"/>
      <c r="G4" s="251" t="s">
        <v>171</v>
      </c>
      <c r="H4" s="252"/>
      <c r="I4" s="252"/>
      <c r="J4" s="253"/>
      <c r="K4" s="254" t="s">
        <v>173</v>
      </c>
      <c r="L4" s="254"/>
      <c r="M4" s="254"/>
      <c r="N4" s="254" t="s">
        <v>1</v>
      </c>
      <c r="O4" s="254"/>
      <c r="P4" s="254"/>
      <c r="Q4" s="261"/>
      <c r="R4" s="262"/>
      <c r="S4" s="262"/>
      <c r="T4" s="262"/>
      <c r="U4" s="254" t="s">
        <v>2</v>
      </c>
      <c r="V4" s="254"/>
      <c r="W4" s="254"/>
      <c r="X4" s="254" t="s">
        <v>223</v>
      </c>
      <c r="Y4" s="254"/>
      <c r="Z4" s="254"/>
      <c r="AA4" s="261"/>
      <c r="AB4" s="249" t="s">
        <v>3</v>
      </c>
      <c r="AC4" s="263"/>
      <c r="AD4" s="263"/>
      <c r="AE4" s="263"/>
      <c r="AF4" s="255"/>
      <c r="AG4" s="263"/>
      <c r="AH4" s="263"/>
      <c r="AI4" s="249" t="s">
        <v>228</v>
      </c>
      <c r="AJ4" s="249"/>
      <c r="AK4" s="249"/>
      <c r="AL4" s="249"/>
      <c r="AM4" s="249"/>
      <c r="AN4" s="255"/>
      <c r="AO4" s="249" t="s">
        <v>229</v>
      </c>
      <c r="AP4" s="249"/>
      <c r="AQ4" s="249"/>
      <c r="AR4" s="255"/>
    </row>
    <row r="5" spans="1:44" s="65" customFormat="1" ht="58.5" thickBot="1" x14ac:dyDescent="0.4">
      <c r="A5" s="247"/>
      <c r="B5" s="248"/>
      <c r="C5" s="99" t="s">
        <v>4</v>
      </c>
      <c r="D5" s="98" t="s">
        <v>5</v>
      </c>
      <c r="E5" s="98" t="s">
        <v>6</v>
      </c>
      <c r="F5" s="76" t="s">
        <v>7</v>
      </c>
      <c r="G5" s="99" t="s">
        <v>4</v>
      </c>
      <c r="H5" s="98" t="s">
        <v>5</v>
      </c>
      <c r="I5" s="98" t="s">
        <v>6</v>
      </c>
      <c r="J5" s="76" t="s">
        <v>7</v>
      </c>
      <c r="K5" s="100" t="s">
        <v>170</v>
      </c>
      <c r="L5" s="98" t="s">
        <v>174</v>
      </c>
      <c r="M5" s="98" t="s">
        <v>6</v>
      </c>
      <c r="N5" s="99" t="s">
        <v>4</v>
      </c>
      <c r="O5" s="98" t="s">
        <v>8</v>
      </c>
      <c r="P5" s="98" t="s">
        <v>6</v>
      </c>
      <c r="Q5" s="76" t="s">
        <v>7</v>
      </c>
      <c r="R5" s="100" t="s">
        <v>168</v>
      </c>
      <c r="S5" s="98" t="s">
        <v>169</v>
      </c>
      <c r="T5" s="98" t="s">
        <v>6</v>
      </c>
      <c r="U5" s="99" t="s">
        <v>4</v>
      </c>
      <c r="V5" s="98" t="s">
        <v>8</v>
      </c>
      <c r="W5" s="98" t="s">
        <v>6</v>
      </c>
      <c r="X5" s="100" t="s">
        <v>4</v>
      </c>
      <c r="Y5" s="98" t="s">
        <v>8</v>
      </c>
      <c r="Z5" s="98" t="s">
        <v>6</v>
      </c>
      <c r="AA5" s="76" t="s">
        <v>7</v>
      </c>
      <c r="AB5" s="100" t="s">
        <v>9</v>
      </c>
      <c r="AC5" s="100" t="s">
        <v>10</v>
      </c>
      <c r="AD5" s="98" t="s">
        <v>5</v>
      </c>
      <c r="AE5" s="98" t="s">
        <v>6</v>
      </c>
      <c r="AF5" s="76" t="s">
        <v>7</v>
      </c>
      <c r="AG5" s="100" t="s">
        <v>170</v>
      </c>
      <c r="AH5" s="98" t="s">
        <v>174</v>
      </c>
      <c r="AI5" s="100" t="s">
        <v>9</v>
      </c>
      <c r="AJ5" s="98" t="s">
        <v>8</v>
      </c>
      <c r="AK5" s="98" t="s">
        <v>6</v>
      </c>
      <c r="AL5" s="98" t="s">
        <v>11</v>
      </c>
      <c r="AM5" s="98" t="s">
        <v>12</v>
      </c>
      <c r="AN5" s="76" t="s">
        <v>7</v>
      </c>
      <c r="AO5" s="100" t="s">
        <v>9</v>
      </c>
      <c r="AP5" s="98" t="s">
        <v>8</v>
      </c>
      <c r="AQ5" s="98" t="s">
        <v>6</v>
      </c>
      <c r="AR5" s="76" t="s">
        <v>7</v>
      </c>
    </row>
    <row r="6" spans="1:44" s="65" customFormat="1" ht="81.75" customHeight="1" thickBot="1" x14ac:dyDescent="0.4">
      <c r="A6" s="145" t="s">
        <v>175</v>
      </c>
      <c r="B6" s="119">
        <v>988953997.93338108</v>
      </c>
      <c r="C6" s="225">
        <v>7151</v>
      </c>
      <c r="D6" s="127">
        <v>1841360749.5999999</v>
      </c>
      <c r="E6" s="127">
        <v>1318741340.27</v>
      </c>
      <c r="F6" s="213">
        <f>D6/B6</f>
        <v>1.8619276057813556</v>
      </c>
      <c r="G6" s="224">
        <v>5997</v>
      </c>
      <c r="H6" s="215">
        <v>1094320902.77</v>
      </c>
      <c r="I6" s="215">
        <v>758461456.46000004</v>
      </c>
      <c r="J6" s="213">
        <f>H6/B6</f>
        <v>1.1065437877361377</v>
      </c>
      <c r="K6" s="214">
        <v>1181</v>
      </c>
      <c r="L6" s="215">
        <v>540055912.59000003</v>
      </c>
      <c r="M6" s="215">
        <v>400776680.05000001</v>
      </c>
      <c r="N6" s="224">
        <v>5970</v>
      </c>
      <c r="O6" s="215">
        <v>1243930893.98</v>
      </c>
      <c r="P6" s="215">
        <v>875568593.59000003</v>
      </c>
      <c r="Q6" s="213">
        <f>O6/B6</f>
        <v>1.2578248296477335</v>
      </c>
      <c r="R6" s="214">
        <v>148</v>
      </c>
      <c r="S6" s="215">
        <v>220813151.11000001</v>
      </c>
      <c r="T6" s="215">
        <v>164695448.80000001</v>
      </c>
      <c r="U6" s="214">
        <v>213</v>
      </c>
      <c r="V6" s="215">
        <v>10628896.6</v>
      </c>
      <c r="W6" s="215">
        <v>7971797.4400000004</v>
      </c>
      <c r="X6" s="224">
        <v>5822</v>
      </c>
      <c r="Y6" s="215">
        <v>1012488846.27</v>
      </c>
      <c r="Z6" s="127">
        <v>702901347.35000002</v>
      </c>
      <c r="AA6" s="213">
        <f>Y6/B6</f>
        <v>1.0237977179785913</v>
      </c>
      <c r="AB6" s="225">
        <v>5759</v>
      </c>
      <c r="AC6" s="225">
        <v>6037</v>
      </c>
      <c r="AD6" s="127">
        <v>980448913.77999997</v>
      </c>
      <c r="AE6" s="127">
        <v>681547428.46000004</v>
      </c>
      <c r="AF6" s="173">
        <f>AD6/B6</f>
        <v>0.99139991933785176</v>
      </c>
      <c r="AG6" s="126">
        <v>32</v>
      </c>
      <c r="AH6" s="127">
        <v>4702554.68</v>
      </c>
      <c r="AI6" s="225">
        <v>5867</v>
      </c>
      <c r="AJ6" s="127">
        <v>1009613446</v>
      </c>
      <c r="AK6" s="127">
        <v>701072144.98000002</v>
      </c>
      <c r="AL6" s="127">
        <v>486326513.98000002</v>
      </c>
      <c r="AM6" s="127">
        <v>364744884.08999997</v>
      </c>
      <c r="AN6" s="173">
        <f>AJ6/B6</f>
        <v>1.0208902012730532</v>
      </c>
      <c r="AO6" s="225">
        <v>5831</v>
      </c>
      <c r="AP6" s="127">
        <v>980583603.19000006</v>
      </c>
      <c r="AQ6" s="127">
        <v>679299763.36000001</v>
      </c>
      <c r="AR6" s="173">
        <f>AP6/B6</f>
        <v>0.99153611314492618</v>
      </c>
    </row>
    <row r="7" spans="1:44" x14ac:dyDescent="0.3">
      <c r="A7" s="146" t="s">
        <v>14</v>
      </c>
      <c r="B7" s="154">
        <v>7820048.6794346673</v>
      </c>
      <c r="C7" s="120">
        <v>3</v>
      </c>
      <c r="D7" s="121">
        <v>9954416.0800000001</v>
      </c>
      <c r="E7" s="122">
        <v>7465812.0599999996</v>
      </c>
      <c r="F7" s="172">
        <f t="shared" ref="F7:F59" si="0">D7/B7</f>
        <v>1.2729353087249109</v>
      </c>
      <c r="G7" s="136">
        <v>1</v>
      </c>
      <c r="H7" s="135">
        <v>8181268.0800000001</v>
      </c>
      <c r="I7" s="135">
        <v>6135951.0599999996</v>
      </c>
      <c r="J7" s="172">
        <f t="shared" ref="J7:J60" si="1">H7/B7</f>
        <v>1.0461914516613273</v>
      </c>
      <c r="K7" s="136">
        <v>2</v>
      </c>
      <c r="L7" s="135">
        <v>1773148</v>
      </c>
      <c r="M7" s="137">
        <v>1329861</v>
      </c>
      <c r="N7" s="136">
        <v>1</v>
      </c>
      <c r="O7" s="135">
        <v>8180770.6500000004</v>
      </c>
      <c r="P7" s="135">
        <v>6135577.9800000004</v>
      </c>
      <c r="Q7" s="185">
        <f>O7/$B7</f>
        <v>1.0461278420828719</v>
      </c>
      <c r="R7" s="136">
        <v>0</v>
      </c>
      <c r="S7" s="135">
        <v>0</v>
      </c>
      <c r="T7" s="137">
        <v>0</v>
      </c>
      <c r="U7" s="136">
        <v>1</v>
      </c>
      <c r="V7" s="135">
        <v>64908.43</v>
      </c>
      <c r="W7" s="137">
        <v>48681.32</v>
      </c>
      <c r="X7" s="136">
        <v>1</v>
      </c>
      <c r="Y7" s="121">
        <v>8115862.2199999997</v>
      </c>
      <c r="Z7" s="121">
        <v>6086896.6600000001</v>
      </c>
      <c r="AA7" s="172">
        <f t="shared" ref="AA7:AA60" si="2">Y7/B7</f>
        <v>1.0378275830102273</v>
      </c>
      <c r="AB7" s="123">
        <v>1</v>
      </c>
      <c r="AC7" s="125">
        <v>4</v>
      </c>
      <c r="AD7" s="121">
        <v>8122870.1399999997</v>
      </c>
      <c r="AE7" s="121">
        <v>6092152.5899999999</v>
      </c>
      <c r="AF7" s="172">
        <f t="shared" ref="AF7:AF59" si="3">AD7/B7</f>
        <v>1.0387237308843995</v>
      </c>
      <c r="AG7" s="125">
        <v>0</v>
      </c>
      <c r="AH7" s="124">
        <v>0</v>
      </c>
      <c r="AI7" s="123">
        <v>1</v>
      </c>
      <c r="AJ7" s="121">
        <v>8459669.5199999996</v>
      </c>
      <c r="AK7" s="121">
        <v>6344752.1299999999</v>
      </c>
      <c r="AL7" s="121">
        <v>7781300</v>
      </c>
      <c r="AM7" s="121">
        <v>5835975</v>
      </c>
      <c r="AN7" s="172">
        <f t="shared" ref="AN7:AN59" si="4">AJ7/B7</f>
        <v>1.081792437206615</v>
      </c>
      <c r="AO7" s="123">
        <v>1</v>
      </c>
      <c r="AP7" s="121">
        <v>8057846.2300000004</v>
      </c>
      <c r="AQ7" s="121">
        <v>6043384.6699999999</v>
      </c>
      <c r="AR7" s="172">
        <f t="shared" ref="AR7:AR59" si="5">AP7/B7</f>
        <v>1.0304087046402535</v>
      </c>
    </row>
    <row r="8" spans="1:44" x14ac:dyDescent="0.3">
      <c r="A8" s="147" t="s">
        <v>15</v>
      </c>
      <c r="B8" s="155">
        <v>15536632.005270667</v>
      </c>
      <c r="C8" s="66">
        <v>370</v>
      </c>
      <c r="D8" s="67">
        <v>23277761.059999999</v>
      </c>
      <c r="E8" s="77">
        <v>17458320.68</v>
      </c>
      <c r="F8" s="172">
        <f t="shared" si="0"/>
        <v>1.498250138904186</v>
      </c>
      <c r="G8" s="102">
        <v>268</v>
      </c>
      <c r="H8" s="101">
        <v>16186567.529999999</v>
      </c>
      <c r="I8" s="101">
        <v>12139925.58</v>
      </c>
      <c r="J8" s="172">
        <f t="shared" si="1"/>
        <v>1.0418324592169557</v>
      </c>
      <c r="K8" s="102">
        <v>80</v>
      </c>
      <c r="L8" s="101">
        <v>5565657.0800000001</v>
      </c>
      <c r="M8" s="103">
        <v>4174242.77</v>
      </c>
      <c r="N8" s="102">
        <v>290</v>
      </c>
      <c r="O8" s="101">
        <v>16854324.68</v>
      </c>
      <c r="P8" s="101">
        <v>12640743.470000001</v>
      </c>
      <c r="Q8" s="185">
        <f t="shared" ref="Q8:Q27" si="6">O8/$B8</f>
        <v>1.0848119897724497</v>
      </c>
      <c r="R8" s="102">
        <v>22</v>
      </c>
      <c r="S8" s="101">
        <v>1339473.9199999999</v>
      </c>
      <c r="T8" s="103">
        <v>1004605.4399999999</v>
      </c>
      <c r="U8" s="102">
        <v>16</v>
      </c>
      <c r="V8" s="101">
        <v>43459.32</v>
      </c>
      <c r="W8" s="103">
        <v>32594.5</v>
      </c>
      <c r="X8" s="102">
        <v>268</v>
      </c>
      <c r="Y8" s="67">
        <v>15471391.439999999</v>
      </c>
      <c r="Z8" s="67">
        <v>11603543.529999999</v>
      </c>
      <c r="AA8" s="172">
        <f t="shared" si="2"/>
        <v>0.99580085534313123</v>
      </c>
      <c r="AB8" s="102">
        <v>272</v>
      </c>
      <c r="AC8" s="70">
        <v>283</v>
      </c>
      <c r="AD8" s="67">
        <v>15792069.42</v>
      </c>
      <c r="AE8" s="67">
        <v>11844052.01</v>
      </c>
      <c r="AF8" s="172">
        <f t="shared" si="3"/>
        <v>1.0164409773394052</v>
      </c>
      <c r="AG8" s="70">
        <v>6</v>
      </c>
      <c r="AH8" s="68">
        <v>302286.08000000002</v>
      </c>
      <c r="AI8" s="69">
        <v>272</v>
      </c>
      <c r="AJ8" s="67">
        <v>16086299.050000001</v>
      </c>
      <c r="AK8" s="67">
        <v>12064724.140000001</v>
      </c>
      <c r="AL8" s="67">
        <v>13557492.220000001</v>
      </c>
      <c r="AM8" s="67">
        <v>10168119.16</v>
      </c>
      <c r="AN8" s="172">
        <f t="shared" si="4"/>
        <v>1.0353787773658321</v>
      </c>
      <c r="AO8" s="69">
        <v>269</v>
      </c>
      <c r="AP8" s="67">
        <v>15438357.359999999</v>
      </c>
      <c r="AQ8" s="67">
        <v>11578767.880000001</v>
      </c>
      <c r="AR8" s="172">
        <f t="shared" si="5"/>
        <v>0.99367464935532168</v>
      </c>
    </row>
    <row r="9" spans="1:44" ht="27" x14ac:dyDescent="0.3">
      <c r="A9" s="147" t="s">
        <v>16</v>
      </c>
      <c r="B9" s="155">
        <v>5917612.2204893343</v>
      </c>
      <c r="C9" s="87">
        <v>8</v>
      </c>
      <c r="D9" s="83">
        <v>27789237.25</v>
      </c>
      <c r="E9" s="84">
        <v>20841927.920000002</v>
      </c>
      <c r="F9" s="172">
        <f t="shared" si="0"/>
        <v>4.6960220126931658</v>
      </c>
      <c r="G9" s="107">
        <v>3</v>
      </c>
      <c r="H9" s="106">
        <v>6145067.1699999999</v>
      </c>
      <c r="I9" s="106">
        <v>4608800.37</v>
      </c>
      <c r="J9" s="172">
        <f t="shared" si="1"/>
        <v>1.038436947376024</v>
      </c>
      <c r="K9" s="107">
        <v>5</v>
      </c>
      <c r="L9" s="106">
        <v>21644170.079999998</v>
      </c>
      <c r="M9" s="108">
        <v>16233127.550000001</v>
      </c>
      <c r="N9" s="107">
        <v>3</v>
      </c>
      <c r="O9" s="106">
        <v>6144586.5300000003</v>
      </c>
      <c r="P9" s="106">
        <v>4608439.8899999997</v>
      </c>
      <c r="Q9" s="185">
        <f t="shared" si="6"/>
        <v>1.0383557254266818</v>
      </c>
      <c r="R9" s="107">
        <v>0</v>
      </c>
      <c r="S9" s="106">
        <v>0</v>
      </c>
      <c r="T9" s="108">
        <v>0</v>
      </c>
      <c r="U9" s="107">
        <v>4</v>
      </c>
      <c r="V9" s="106">
        <v>232240.92</v>
      </c>
      <c r="W9" s="108">
        <v>174180.69</v>
      </c>
      <c r="X9" s="107">
        <v>3</v>
      </c>
      <c r="Y9" s="83">
        <v>5912345.6100000003</v>
      </c>
      <c r="Z9" s="83">
        <v>4434259.2</v>
      </c>
      <c r="AA9" s="172">
        <f t="shared" si="2"/>
        <v>0.9991100108805544</v>
      </c>
      <c r="AB9" s="85">
        <v>3</v>
      </c>
      <c r="AC9" s="86">
        <v>5</v>
      </c>
      <c r="AD9" s="83">
        <v>5303628.92</v>
      </c>
      <c r="AE9" s="83">
        <v>3977721.67</v>
      </c>
      <c r="AF9" s="172">
        <f t="shared" si="3"/>
        <v>0.89624475588929964</v>
      </c>
      <c r="AG9" s="86">
        <v>0</v>
      </c>
      <c r="AH9" s="88">
        <v>0</v>
      </c>
      <c r="AI9" s="85">
        <v>3</v>
      </c>
      <c r="AJ9" s="106">
        <v>5908778.4000000004</v>
      </c>
      <c r="AK9" s="106">
        <v>4431583.7300000004</v>
      </c>
      <c r="AL9" s="83">
        <v>5000825.99</v>
      </c>
      <c r="AM9" s="83">
        <v>3750619.45</v>
      </c>
      <c r="AN9" s="172">
        <f t="shared" si="4"/>
        <v>0.99850719848476255</v>
      </c>
      <c r="AO9" s="85">
        <v>3</v>
      </c>
      <c r="AP9" s="83">
        <v>5692240.5</v>
      </c>
      <c r="AQ9" s="83">
        <v>4269180.32</v>
      </c>
      <c r="AR9" s="172">
        <f t="shared" si="5"/>
        <v>0.96191509140984266</v>
      </c>
    </row>
    <row r="10" spans="1:44" ht="27" x14ac:dyDescent="0.3">
      <c r="A10" s="147" t="s">
        <v>17</v>
      </c>
      <c r="B10" s="155">
        <v>174236379.14929539</v>
      </c>
      <c r="C10" s="69">
        <v>76</v>
      </c>
      <c r="D10" s="89">
        <v>215290195.78</v>
      </c>
      <c r="E10" s="89">
        <v>161467646.69999999</v>
      </c>
      <c r="F10" s="172">
        <f t="shared" si="0"/>
        <v>1.235621383038082</v>
      </c>
      <c r="G10" s="102">
        <v>57</v>
      </c>
      <c r="H10" s="198">
        <v>181622870.41999999</v>
      </c>
      <c r="I10" s="198">
        <v>136217152.71000001</v>
      </c>
      <c r="J10" s="172">
        <f t="shared" si="1"/>
        <v>1.0423935076404189</v>
      </c>
      <c r="K10" s="102">
        <v>19</v>
      </c>
      <c r="L10" s="198">
        <v>33667325.359999999</v>
      </c>
      <c r="M10" s="103">
        <v>25250493.989999998</v>
      </c>
      <c r="N10" s="107">
        <v>57</v>
      </c>
      <c r="O10" s="198">
        <v>177552648.94</v>
      </c>
      <c r="P10" s="198">
        <v>133164486.56999999</v>
      </c>
      <c r="Q10" s="185">
        <f t="shared" si="6"/>
        <v>1.019033165214384</v>
      </c>
      <c r="R10" s="102">
        <v>0</v>
      </c>
      <c r="S10" s="198">
        <v>0</v>
      </c>
      <c r="T10" s="103">
        <v>0</v>
      </c>
      <c r="U10" s="107">
        <v>20</v>
      </c>
      <c r="V10" s="198">
        <v>1426257.64</v>
      </c>
      <c r="W10" s="198">
        <v>1069693.22</v>
      </c>
      <c r="X10" s="107">
        <v>57</v>
      </c>
      <c r="Y10" s="89">
        <v>176126391.30000001</v>
      </c>
      <c r="Z10" s="89">
        <v>132094793.34999999</v>
      </c>
      <c r="AA10" s="172">
        <f t="shared" si="2"/>
        <v>1.0108474025914254</v>
      </c>
      <c r="AB10" s="85">
        <v>57</v>
      </c>
      <c r="AC10" s="86">
        <v>86</v>
      </c>
      <c r="AD10" s="89">
        <v>176063741.5</v>
      </c>
      <c r="AE10" s="89">
        <v>132047805.95</v>
      </c>
      <c r="AF10" s="172">
        <f t="shared" si="3"/>
        <v>1.010487834742817</v>
      </c>
      <c r="AG10" s="85">
        <v>1</v>
      </c>
      <c r="AH10" s="68">
        <v>0</v>
      </c>
      <c r="AI10" s="85">
        <v>57</v>
      </c>
      <c r="AJ10" s="198">
        <v>179952639.56</v>
      </c>
      <c r="AK10" s="198">
        <v>134964479.38999999</v>
      </c>
      <c r="AL10" s="89">
        <v>173594226.18000001</v>
      </c>
      <c r="AM10" s="89">
        <v>130195669.51000001</v>
      </c>
      <c r="AN10" s="172">
        <f t="shared" si="4"/>
        <v>1.0328075023058565</v>
      </c>
      <c r="AO10" s="85">
        <v>57</v>
      </c>
      <c r="AP10" s="89">
        <v>174996802.13</v>
      </c>
      <c r="AQ10" s="89">
        <v>131247601.34999999</v>
      </c>
      <c r="AR10" s="172">
        <f t="shared" si="5"/>
        <v>1.0043643180856796</v>
      </c>
    </row>
    <row r="11" spans="1:44" s="117" customFormat="1" outlineLevel="1" collapsed="1" x14ac:dyDescent="0.3">
      <c r="A11" s="148" t="s">
        <v>18</v>
      </c>
      <c r="B11" s="156">
        <v>81162860.294292003</v>
      </c>
      <c r="C11" s="66">
        <v>15</v>
      </c>
      <c r="D11" s="67">
        <v>91804817.5</v>
      </c>
      <c r="E11" s="77">
        <v>68853613.099999994</v>
      </c>
      <c r="F11" s="172">
        <f t="shared" si="0"/>
        <v>1.1311185580094252</v>
      </c>
      <c r="G11" s="102">
        <v>14</v>
      </c>
      <c r="H11" s="101">
        <v>85778346.5</v>
      </c>
      <c r="I11" s="101">
        <v>64333759.850000001</v>
      </c>
      <c r="J11" s="172">
        <f t="shared" si="1"/>
        <v>1.0568669732556555</v>
      </c>
      <c r="K11" s="102">
        <v>1</v>
      </c>
      <c r="L11" s="101">
        <v>6026471</v>
      </c>
      <c r="M11" s="103">
        <v>4519853.25</v>
      </c>
      <c r="N11" s="102">
        <v>14</v>
      </c>
      <c r="O11" s="101">
        <v>83848395.319999993</v>
      </c>
      <c r="P11" s="101">
        <v>62886296.460000001</v>
      </c>
      <c r="Q11" s="185">
        <f t="shared" si="6"/>
        <v>1.0330882255254483</v>
      </c>
      <c r="R11" s="102">
        <v>0</v>
      </c>
      <c r="S11" s="101">
        <v>0</v>
      </c>
      <c r="T11" s="103">
        <v>0</v>
      </c>
      <c r="U11" s="102">
        <v>12</v>
      </c>
      <c r="V11" s="101">
        <v>809017.82</v>
      </c>
      <c r="W11" s="103">
        <v>606763.37</v>
      </c>
      <c r="X11" s="102">
        <v>14</v>
      </c>
      <c r="Y11" s="67">
        <v>83039377.5</v>
      </c>
      <c r="Z11" s="67">
        <v>62279533.090000004</v>
      </c>
      <c r="AA11" s="172">
        <f t="shared" si="2"/>
        <v>1.0231203927375632</v>
      </c>
      <c r="AB11" s="69">
        <v>14</v>
      </c>
      <c r="AC11" s="70">
        <v>29</v>
      </c>
      <c r="AD11" s="67">
        <v>83238445.459999993</v>
      </c>
      <c r="AE11" s="67">
        <v>62428834.039999999</v>
      </c>
      <c r="AF11" s="172">
        <f t="shared" si="3"/>
        <v>1.0255730904280853</v>
      </c>
      <c r="AG11" s="70">
        <v>1</v>
      </c>
      <c r="AH11" s="68">
        <v>0</v>
      </c>
      <c r="AI11" s="69">
        <v>14</v>
      </c>
      <c r="AJ11" s="101">
        <v>85155507.349999994</v>
      </c>
      <c r="AK11" s="101">
        <v>63866630.43</v>
      </c>
      <c r="AL11" s="67">
        <v>82204176.569999993</v>
      </c>
      <c r="AM11" s="67">
        <v>61653132.380000003</v>
      </c>
      <c r="AN11" s="172">
        <f t="shared" si="4"/>
        <v>1.0491930304234089</v>
      </c>
      <c r="AO11" s="102">
        <v>14</v>
      </c>
      <c r="AP11" s="101">
        <v>82387495.890000001</v>
      </c>
      <c r="AQ11" s="101">
        <v>61790621.850000001</v>
      </c>
      <c r="AR11" s="172">
        <f t="shared" si="5"/>
        <v>1.0150886204757636</v>
      </c>
    </row>
    <row r="12" spans="1:44" s="117" customFormat="1" ht="27" outlineLevel="1" x14ac:dyDescent="0.3">
      <c r="A12" s="148" t="s">
        <v>19</v>
      </c>
      <c r="B12" s="156">
        <v>91745232.21041286</v>
      </c>
      <c r="C12" s="66">
        <v>33</v>
      </c>
      <c r="D12" s="67">
        <v>121839508.68000001</v>
      </c>
      <c r="E12" s="77">
        <v>91379631.430000007</v>
      </c>
      <c r="F12" s="172">
        <f t="shared" si="0"/>
        <v>1.3280200588578543</v>
      </c>
      <c r="G12" s="102">
        <v>24</v>
      </c>
      <c r="H12" s="101">
        <v>94480115.819999993</v>
      </c>
      <c r="I12" s="101">
        <v>70860086.810000002</v>
      </c>
      <c r="J12" s="172">
        <f t="shared" si="1"/>
        <v>1.0298095447980864</v>
      </c>
      <c r="K12" s="102">
        <v>9</v>
      </c>
      <c r="L12" s="101">
        <v>27359392.859999999</v>
      </c>
      <c r="M12" s="103">
        <v>20519544.620000001</v>
      </c>
      <c r="N12" s="102">
        <v>24</v>
      </c>
      <c r="O12" s="101">
        <v>92376756.920000002</v>
      </c>
      <c r="P12" s="101">
        <v>69282567.609999999</v>
      </c>
      <c r="Q12" s="185">
        <f t="shared" si="6"/>
        <v>1.0068834608008705</v>
      </c>
      <c r="R12" s="102">
        <v>0</v>
      </c>
      <c r="S12" s="101">
        <v>0</v>
      </c>
      <c r="T12" s="103">
        <v>0</v>
      </c>
      <c r="U12" s="102">
        <v>8</v>
      </c>
      <c r="V12" s="101">
        <v>617239.81999999995</v>
      </c>
      <c r="W12" s="103">
        <v>462929.85</v>
      </c>
      <c r="X12" s="102">
        <v>24</v>
      </c>
      <c r="Y12" s="67">
        <v>91759517.099999994</v>
      </c>
      <c r="Z12" s="67">
        <v>68819637.760000005</v>
      </c>
      <c r="AA12" s="172">
        <f t="shared" si="2"/>
        <v>1.0001557017105192</v>
      </c>
      <c r="AB12" s="69">
        <v>24</v>
      </c>
      <c r="AC12" s="70">
        <v>38</v>
      </c>
      <c r="AD12" s="67">
        <v>91497799.840000004</v>
      </c>
      <c r="AE12" s="67">
        <v>68623349.790000007</v>
      </c>
      <c r="AF12" s="172">
        <f t="shared" si="3"/>
        <v>0.99730304927622415</v>
      </c>
      <c r="AG12" s="70">
        <v>0</v>
      </c>
      <c r="AH12" s="68">
        <v>0</v>
      </c>
      <c r="AI12" s="69">
        <v>24</v>
      </c>
      <c r="AJ12" s="101">
        <v>93469635.510000005</v>
      </c>
      <c r="AK12" s="101">
        <v>70102226.5</v>
      </c>
      <c r="AL12" s="67">
        <v>91390049.609999999</v>
      </c>
      <c r="AM12" s="67">
        <v>68542537.129999995</v>
      </c>
      <c r="AN12" s="172">
        <f t="shared" si="4"/>
        <v>1.0187955630831291</v>
      </c>
      <c r="AO12" s="102">
        <v>24</v>
      </c>
      <c r="AP12" s="101">
        <v>91281809.540000007</v>
      </c>
      <c r="AQ12" s="101">
        <v>68461357.040000007</v>
      </c>
      <c r="AR12" s="172">
        <f t="shared" si="5"/>
        <v>0.99494880922694684</v>
      </c>
    </row>
    <row r="13" spans="1:44" s="117" customFormat="1" ht="27" outlineLevel="1" x14ac:dyDescent="0.3">
      <c r="A13" s="148" t="s">
        <v>20</v>
      </c>
      <c r="B13" s="156">
        <v>1328286.6445905352</v>
      </c>
      <c r="C13" s="66">
        <v>28</v>
      </c>
      <c r="D13" s="67">
        <v>1645869.6</v>
      </c>
      <c r="E13" s="77">
        <v>1234402.17</v>
      </c>
      <c r="F13" s="172">
        <f t="shared" si="0"/>
        <v>1.2390921844338536</v>
      </c>
      <c r="G13" s="102">
        <v>19</v>
      </c>
      <c r="H13" s="101">
        <v>1364408.1</v>
      </c>
      <c r="I13" s="101">
        <v>1023306.05</v>
      </c>
      <c r="J13" s="172">
        <f t="shared" si="1"/>
        <v>1.0271940213782695</v>
      </c>
      <c r="K13" s="102">
        <v>9</v>
      </c>
      <c r="L13" s="101">
        <v>281461.5</v>
      </c>
      <c r="M13" s="103">
        <v>211096.12</v>
      </c>
      <c r="N13" s="102">
        <v>19</v>
      </c>
      <c r="O13" s="101">
        <v>1327496.7</v>
      </c>
      <c r="P13" s="101">
        <v>995622.5</v>
      </c>
      <c r="Q13" s="185">
        <f t="shared" si="6"/>
        <v>0.99940529057206717</v>
      </c>
      <c r="R13" s="102">
        <v>0</v>
      </c>
      <c r="S13" s="101">
        <v>0</v>
      </c>
      <c r="T13" s="103">
        <v>0</v>
      </c>
      <c r="U13" s="102">
        <v>0</v>
      </c>
      <c r="V13" s="101">
        <v>0</v>
      </c>
      <c r="W13" s="103">
        <v>0</v>
      </c>
      <c r="X13" s="102">
        <v>19</v>
      </c>
      <c r="Y13" s="67">
        <v>1327496.7</v>
      </c>
      <c r="Z13" s="67">
        <v>995622.5</v>
      </c>
      <c r="AA13" s="172">
        <f t="shared" si="2"/>
        <v>0.99940529057206717</v>
      </c>
      <c r="AB13" s="69">
        <v>19</v>
      </c>
      <c r="AC13" s="70">
        <v>19</v>
      </c>
      <c r="AD13" s="67">
        <v>1327496.2</v>
      </c>
      <c r="AE13" s="67">
        <v>995622.12</v>
      </c>
      <c r="AF13" s="172">
        <f t="shared" si="3"/>
        <v>0.99940491414729316</v>
      </c>
      <c r="AG13" s="70">
        <v>0</v>
      </c>
      <c r="AH13" s="68">
        <v>0</v>
      </c>
      <c r="AI13" s="102">
        <v>19</v>
      </c>
      <c r="AJ13" s="101">
        <v>1327496.7</v>
      </c>
      <c r="AK13" s="101">
        <v>995622.46</v>
      </c>
      <c r="AL13" s="67">
        <v>0</v>
      </c>
      <c r="AM13" s="67">
        <v>0</v>
      </c>
      <c r="AN13" s="172">
        <f t="shared" si="4"/>
        <v>0.99940529057206717</v>
      </c>
      <c r="AO13" s="102">
        <v>19</v>
      </c>
      <c r="AP13" s="101">
        <v>1327496.7</v>
      </c>
      <c r="AQ13" s="101">
        <v>995622.46</v>
      </c>
      <c r="AR13" s="172">
        <f t="shared" si="5"/>
        <v>0.99940529057206717</v>
      </c>
    </row>
    <row r="14" spans="1:44" ht="36.75" customHeight="1" x14ac:dyDescent="0.3">
      <c r="A14" s="147" t="s">
        <v>21</v>
      </c>
      <c r="B14" s="155">
        <v>24537951.107592002</v>
      </c>
      <c r="C14" s="66">
        <v>13</v>
      </c>
      <c r="D14" s="67">
        <v>30276905.75</v>
      </c>
      <c r="E14" s="77">
        <v>22707679.27</v>
      </c>
      <c r="F14" s="172">
        <f t="shared" si="0"/>
        <v>1.2338807595322161</v>
      </c>
      <c r="G14" s="102">
        <v>11</v>
      </c>
      <c r="H14" s="101">
        <v>25712899.84</v>
      </c>
      <c r="I14" s="101">
        <v>19284674.850000001</v>
      </c>
      <c r="J14" s="172">
        <f t="shared" si="1"/>
        <v>1.047882919289234</v>
      </c>
      <c r="K14" s="102">
        <v>2</v>
      </c>
      <c r="L14" s="101">
        <v>4564005.91</v>
      </c>
      <c r="M14" s="103">
        <v>3423004.42</v>
      </c>
      <c r="N14" s="102">
        <v>11</v>
      </c>
      <c r="O14" s="101">
        <v>25076104.82</v>
      </c>
      <c r="P14" s="101">
        <v>18807078.579999998</v>
      </c>
      <c r="Q14" s="185">
        <f t="shared" si="6"/>
        <v>1.0219314852347836</v>
      </c>
      <c r="R14" s="102">
        <v>0</v>
      </c>
      <c r="S14" s="101">
        <v>0</v>
      </c>
      <c r="T14" s="103">
        <v>0</v>
      </c>
      <c r="U14" s="102">
        <v>4</v>
      </c>
      <c r="V14" s="101">
        <v>2047744.93</v>
      </c>
      <c r="W14" s="103">
        <v>1535808.7</v>
      </c>
      <c r="X14" s="102">
        <v>11</v>
      </c>
      <c r="Y14" s="67">
        <v>23028359.890000001</v>
      </c>
      <c r="Z14" s="67">
        <v>17271269.879999999</v>
      </c>
      <c r="AA14" s="172">
        <f t="shared" si="2"/>
        <v>0.93847932898012276</v>
      </c>
      <c r="AB14" s="102">
        <v>11</v>
      </c>
      <c r="AC14" s="70">
        <v>16</v>
      </c>
      <c r="AD14" s="67">
        <v>22793843.239999998</v>
      </c>
      <c r="AE14" s="67">
        <v>17095382.379999999</v>
      </c>
      <c r="AF14" s="172">
        <f t="shared" si="3"/>
        <v>0.9289220253172491</v>
      </c>
      <c r="AG14" s="70">
        <v>0</v>
      </c>
      <c r="AH14" s="68">
        <v>0</v>
      </c>
      <c r="AI14" s="102">
        <v>11</v>
      </c>
      <c r="AJ14" s="101">
        <v>23112436.940000001</v>
      </c>
      <c r="AK14" s="101">
        <v>17334327.649999999</v>
      </c>
      <c r="AL14" s="67">
        <v>20789744.550000001</v>
      </c>
      <c r="AM14" s="67">
        <v>15592308.390000001</v>
      </c>
      <c r="AN14" s="172">
        <f t="shared" si="4"/>
        <v>0.94190573771454988</v>
      </c>
      <c r="AO14" s="102">
        <v>10</v>
      </c>
      <c r="AP14" s="101">
        <v>19554440.84</v>
      </c>
      <c r="AQ14" s="101">
        <v>14665830.57</v>
      </c>
      <c r="AR14" s="172">
        <f t="shared" si="5"/>
        <v>0.79690601526831994</v>
      </c>
    </row>
    <row r="15" spans="1:44" x14ac:dyDescent="0.3">
      <c r="A15" s="147" t="s">
        <v>22</v>
      </c>
      <c r="B15" s="155">
        <v>53437398.869336002</v>
      </c>
      <c r="C15" s="66">
        <v>207</v>
      </c>
      <c r="D15" s="67">
        <v>71015925.829999998</v>
      </c>
      <c r="E15" s="77">
        <v>35507962.82</v>
      </c>
      <c r="F15" s="172">
        <f t="shared" si="0"/>
        <v>1.3289555130414681</v>
      </c>
      <c r="G15" s="102">
        <v>207</v>
      </c>
      <c r="H15" s="101">
        <v>71015925.829999998</v>
      </c>
      <c r="I15" s="101">
        <v>35507962.82</v>
      </c>
      <c r="J15" s="172">
        <f t="shared" si="1"/>
        <v>1.3289555130414681</v>
      </c>
      <c r="K15" s="102">
        <v>51</v>
      </c>
      <c r="L15" s="101">
        <v>11225762.99</v>
      </c>
      <c r="M15" s="103">
        <v>5612881.4800000004</v>
      </c>
      <c r="N15" s="102">
        <v>156</v>
      </c>
      <c r="O15" s="101">
        <v>58485169.600000001</v>
      </c>
      <c r="P15" s="101">
        <v>29242584.699999999</v>
      </c>
      <c r="Q15" s="185">
        <f t="shared" si="6"/>
        <v>1.0944613854242176</v>
      </c>
      <c r="R15" s="102">
        <v>2</v>
      </c>
      <c r="S15" s="101">
        <v>3504407.4</v>
      </c>
      <c r="T15" s="103">
        <v>1752203.7</v>
      </c>
      <c r="U15" s="102">
        <v>0</v>
      </c>
      <c r="V15" s="101">
        <v>0</v>
      </c>
      <c r="W15" s="103">
        <v>0</v>
      </c>
      <c r="X15" s="102">
        <v>154</v>
      </c>
      <c r="Y15" s="67">
        <v>54980762.200000003</v>
      </c>
      <c r="Z15" s="67">
        <v>27490381</v>
      </c>
      <c r="AA15" s="172">
        <f t="shared" si="2"/>
        <v>1.0288817076302272</v>
      </c>
      <c r="AB15" s="102">
        <v>46</v>
      </c>
      <c r="AC15" s="70">
        <v>46</v>
      </c>
      <c r="AD15" s="67">
        <v>44344668.969999999</v>
      </c>
      <c r="AE15" s="67">
        <v>22172334.379999999</v>
      </c>
      <c r="AF15" s="172">
        <f t="shared" si="3"/>
        <v>0.82984332898445612</v>
      </c>
      <c r="AG15" s="70">
        <v>0</v>
      </c>
      <c r="AH15" s="68">
        <v>0</v>
      </c>
      <c r="AI15" s="102">
        <v>154</v>
      </c>
      <c r="AJ15" s="101">
        <v>53671395.950000003</v>
      </c>
      <c r="AK15" s="101">
        <v>26835697.870000001</v>
      </c>
      <c r="AL15" s="67">
        <v>0</v>
      </c>
      <c r="AM15" s="67">
        <v>0</v>
      </c>
      <c r="AN15" s="172">
        <f t="shared" si="4"/>
        <v>1.0043789010246582</v>
      </c>
      <c r="AO15" s="102">
        <v>154</v>
      </c>
      <c r="AP15" s="101">
        <v>53671395.950000003</v>
      </c>
      <c r="AQ15" s="101">
        <v>26835697.870000001</v>
      </c>
      <c r="AR15" s="172">
        <f t="shared" si="5"/>
        <v>1.0043789010246582</v>
      </c>
    </row>
    <row r="16" spans="1:44" x14ac:dyDescent="0.3">
      <c r="A16" s="147" t="s">
        <v>23</v>
      </c>
      <c r="B16" s="155">
        <v>4996983.3259386672</v>
      </c>
      <c r="C16" s="66">
        <v>4</v>
      </c>
      <c r="D16" s="67">
        <v>5200000</v>
      </c>
      <c r="E16" s="77">
        <v>3900000</v>
      </c>
      <c r="F16" s="172">
        <f t="shared" si="0"/>
        <v>1.0406278470067132</v>
      </c>
      <c r="G16" s="102">
        <v>4</v>
      </c>
      <c r="H16" s="101">
        <v>5200000</v>
      </c>
      <c r="I16" s="101">
        <v>3900000</v>
      </c>
      <c r="J16" s="172">
        <f t="shared" si="1"/>
        <v>1.0406278470067132</v>
      </c>
      <c r="K16" s="102">
        <v>0</v>
      </c>
      <c r="L16" s="101">
        <v>0</v>
      </c>
      <c r="M16" s="103">
        <v>0</v>
      </c>
      <c r="N16" s="102">
        <v>4</v>
      </c>
      <c r="O16" s="101">
        <v>5200000</v>
      </c>
      <c r="P16" s="101">
        <v>3900000</v>
      </c>
      <c r="Q16" s="185">
        <f t="shared" si="6"/>
        <v>1.0406278470067132</v>
      </c>
      <c r="R16" s="102">
        <v>0</v>
      </c>
      <c r="S16" s="101">
        <v>0</v>
      </c>
      <c r="T16" s="103">
        <v>0</v>
      </c>
      <c r="U16" s="102">
        <v>0</v>
      </c>
      <c r="V16" s="101">
        <v>0</v>
      </c>
      <c r="W16" s="103">
        <v>0</v>
      </c>
      <c r="X16" s="102">
        <v>4</v>
      </c>
      <c r="Y16" s="67">
        <v>5200000</v>
      </c>
      <c r="Z16" s="67">
        <v>3900000</v>
      </c>
      <c r="AA16" s="172">
        <f t="shared" si="2"/>
        <v>1.0406278470067132</v>
      </c>
      <c r="AB16" s="102">
        <v>4</v>
      </c>
      <c r="AC16" s="70">
        <v>8</v>
      </c>
      <c r="AD16" s="67">
        <v>4550342.5999999996</v>
      </c>
      <c r="AE16" s="67">
        <v>3412756.94</v>
      </c>
      <c r="AF16" s="172">
        <f t="shared" si="3"/>
        <v>0.91061792749633252</v>
      </c>
      <c r="AG16" s="70">
        <v>0</v>
      </c>
      <c r="AH16" s="68">
        <v>0</v>
      </c>
      <c r="AI16" s="102">
        <v>4</v>
      </c>
      <c r="AJ16" s="101">
        <v>4550342.5999999996</v>
      </c>
      <c r="AK16" s="101">
        <v>3412756.94</v>
      </c>
      <c r="AL16" s="67">
        <v>0</v>
      </c>
      <c r="AM16" s="67">
        <v>0</v>
      </c>
      <c r="AN16" s="172">
        <f t="shared" si="4"/>
        <v>0.91061792749633252</v>
      </c>
      <c r="AO16" s="102">
        <v>4</v>
      </c>
      <c r="AP16" s="101">
        <v>4550342.5999999996</v>
      </c>
      <c r="AQ16" s="101">
        <v>3412756.94</v>
      </c>
      <c r="AR16" s="172">
        <f t="shared" si="5"/>
        <v>0.91061792749633252</v>
      </c>
    </row>
    <row r="17" spans="1:44" ht="27" x14ac:dyDescent="0.3">
      <c r="A17" s="147" t="s">
        <v>24</v>
      </c>
      <c r="B17" s="155">
        <v>43168945.748329334</v>
      </c>
      <c r="C17" s="66">
        <v>468</v>
      </c>
      <c r="D17" s="67">
        <v>117886042.94</v>
      </c>
      <c r="E17" s="77">
        <v>88414531.420000002</v>
      </c>
      <c r="F17" s="172">
        <f t="shared" si="0"/>
        <v>2.7308066225954164</v>
      </c>
      <c r="G17" s="102">
        <v>197</v>
      </c>
      <c r="H17" s="101">
        <v>46377247.240000002</v>
      </c>
      <c r="I17" s="101">
        <v>34782935.109999999</v>
      </c>
      <c r="J17" s="172">
        <f t="shared" si="1"/>
        <v>1.0743196628051737</v>
      </c>
      <c r="K17" s="102">
        <v>233</v>
      </c>
      <c r="L17" s="101">
        <v>61835330.32</v>
      </c>
      <c r="M17" s="103">
        <v>46376497.350000001</v>
      </c>
      <c r="N17" s="102">
        <v>235</v>
      </c>
      <c r="O17" s="101">
        <v>49948780.450000003</v>
      </c>
      <c r="P17" s="101">
        <v>37461584.700000003</v>
      </c>
      <c r="Q17" s="185">
        <f t="shared" si="6"/>
        <v>1.1570535157656254</v>
      </c>
      <c r="R17" s="102">
        <v>38</v>
      </c>
      <c r="S17" s="101">
        <v>8436417.7599999998</v>
      </c>
      <c r="T17" s="103">
        <v>6327313.2199999997</v>
      </c>
      <c r="U17" s="102">
        <v>19</v>
      </c>
      <c r="V17" s="101">
        <v>637261.41</v>
      </c>
      <c r="W17" s="103">
        <v>477946.04</v>
      </c>
      <c r="X17" s="102">
        <v>197</v>
      </c>
      <c r="Y17" s="67">
        <v>40875101.280000001</v>
      </c>
      <c r="Z17" s="67">
        <v>30656325.440000001</v>
      </c>
      <c r="AA17" s="172">
        <f t="shared" si="2"/>
        <v>0.94686355136624789</v>
      </c>
      <c r="AB17" s="102">
        <v>204</v>
      </c>
      <c r="AC17" s="70">
        <v>226</v>
      </c>
      <c r="AD17" s="67">
        <v>41617344.969999999</v>
      </c>
      <c r="AE17" s="67">
        <v>31213008.170000002</v>
      </c>
      <c r="AF17" s="172">
        <f t="shared" si="3"/>
        <v>0.96405747809142683</v>
      </c>
      <c r="AG17" s="70">
        <v>7</v>
      </c>
      <c r="AH17" s="68">
        <v>951825.63</v>
      </c>
      <c r="AI17" s="102">
        <v>213</v>
      </c>
      <c r="AJ17" s="103">
        <v>44636003.18</v>
      </c>
      <c r="AK17" s="198">
        <v>33477001.629999999</v>
      </c>
      <c r="AL17" s="67">
        <v>39316526.509999998</v>
      </c>
      <c r="AM17" s="67">
        <v>29487394.41</v>
      </c>
      <c r="AN17" s="172">
        <f t="shared" si="4"/>
        <v>1.0339840921810661</v>
      </c>
      <c r="AO17" s="102">
        <v>200</v>
      </c>
      <c r="AP17" s="101">
        <v>40075750.079999998</v>
      </c>
      <c r="AQ17" s="101">
        <v>30056811.91</v>
      </c>
      <c r="AR17" s="172">
        <f t="shared" si="5"/>
        <v>0.92834674058610656</v>
      </c>
    </row>
    <row r="18" spans="1:44" x14ac:dyDescent="0.3">
      <c r="A18" s="147" t="s">
        <v>25</v>
      </c>
      <c r="B18" s="155">
        <v>28075834.325849339</v>
      </c>
      <c r="C18" s="66">
        <v>499</v>
      </c>
      <c r="D18" s="67">
        <v>63798204.240000002</v>
      </c>
      <c r="E18" s="77">
        <v>47848652.600000001</v>
      </c>
      <c r="F18" s="172">
        <f t="shared" si="0"/>
        <v>2.2723529245669178</v>
      </c>
      <c r="G18" s="102">
        <v>276</v>
      </c>
      <c r="H18" s="101">
        <v>34462192.840000004</v>
      </c>
      <c r="I18" s="101">
        <v>25846644.260000002</v>
      </c>
      <c r="J18" s="172">
        <f t="shared" si="1"/>
        <v>1.227468164971709</v>
      </c>
      <c r="K18" s="102">
        <v>190</v>
      </c>
      <c r="L18" s="101">
        <v>23266237.670000002</v>
      </c>
      <c r="M18" s="103">
        <v>17449678.100000001</v>
      </c>
      <c r="N18" s="102">
        <v>309</v>
      </c>
      <c r="O18" s="101">
        <v>33341360.649999999</v>
      </c>
      <c r="P18" s="101">
        <v>25006020.109999999</v>
      </c>
      <c r="Q18" s="185">
        <f t="shared" si="6"/>
        <v>1.1875465663117517</v>
      </c>
      <c r="R18" s="102">
        <v>33</v>
      </c>
      <c r="S18" s="101">
        <v>4347650.03</v>
      </c>
      <c r="T18" s="103">
        <v>3260737.48</v>
      </c>
      <c r="U18" s="102">
        <v>42</v>
      </c>
      <c r="V18" s="101">
        <v>1531769.85</v>
      </c>
      <c r="W18" s="103">
        <v>1148827.3899999999</v>
      </c>
      <c r="X18" s="102">
        <v>276</v>
      </c>
      <c r="Y18" s="67">
        <v>27461940.77</v>
      </c>
      <c r="Z18" s="67">
        <v>20596455.239999998</v>
      </c>
      <c r="AA18" s="172">
        <f t="shared" si="2"/>
        <v>0.97813445012089528</v>
      </c>
      <c r="AB18" s="102">
        <v>282</v>
      </c>
      <c r="AC18" s="70">
        <v>302</v>
      </c>
      <c r="AD18" s="67">
        <v>27897808.760000002</v>
      </c>
      <c r="AE18" s="67">
        <v>20923356.199999999</v>
      </c>
      <c r="AF18" s="172">
        <f t="shared" si="3"/>
        <v>0.99365911752494462</v>
      </c>
      <c r="AG18" s="70">
        <v>4</v>
      </c>
      <c r="AH18" s="68">
        <v>100187.64</v>
      </c>
      <c r="AI18" s="102">
        <v>284</v>
      </c>
      <c r="AJ18" s="101">
        <v>29702570.559999999</v>
      </c>
      <c r="AK18" s="101">
        <v>22276927.460000001</v>
      </c>
      <c r="AL18" s="67">
        <v>24935330.98</v>
      </c>
      <c r="AM18" s="67">
        <v>18701497.989999998</v>
      </c>
      <c r="AN18" s="172">
        <f t="shared" si="4"/>
        <v>1.0579407976009079</v>
      </c>
      <c r="AO18" s="102">
        <v>279</v>
      </c>
      <c r="AP18" s="101">
        <v>27379015.670000002</v>
      </c>
      <c r="AQ18" s="101">
        <v>20534261.440000001</v>
      </c>
      <c r="AR18" s="172">
        <f t="shared" si="5"/>
        <v>0.97518083887509699</v>
      </c>
    </row>
    <row r="19" spans="1:44" ht="27" x14ac:dyDescent="0.3">
      <c r="A19" s="147" t="s">
        <v>26</v>
      </c>
      <c r="B19" s="155">
        <v>337273879.51593602</v>
      </c>
      <c r="C19" s="236">
        <v>4442</v>
      </c>
      <c r="D19" s="67">
        <v>370629601</v>
      </c>
      <c r="E19" s="77">
        <v>233446963.25</v>
      </c>
      <c r="F19" s="172">
        <f t="shared" si="0"/>
        <v>1.0988980277154488</v>
      </c>
      <c r="G19" s="226">
        <v>4442</v>
      </c>
      <c r="H19" s="101">
        <v>370629601</v>
      </c>
      <c r="I19" s="101">
        <v>233446963.25</v>
      </c>
      <c r="J19" s="172">
        <f t="shared" si="1"/>
        <v>1.0988980277154488</v>
      </c>
      <c r="K19" s="102">
        <v>119</v>
      </c>
      <c r="L19" s="101">
        <v>9055650</v>
      </c>
      <c r="M19" s="103">
        <v>5332925</v>
      </c>
      <c r="N19" s="226">
        <v>4323</v>
      </c>
      <c r="O19" s="101">
        <v>359784630</v>
      </c>
      <c r="P19" s="101">
        <v>227080190</v>
      </c>
      <c r="Q19" s="185">
        <f t="shared" si="6"/>
        <v>1.0667432370285299</v>
      </c>
      <c r="R19" s="102">
        <v>3</v>
      </c>
      <c r="S19" s="101">
        <v>355600</v>
      </c>
      <c r="T19" s="103">
        <v>228387.5</v>
      </c>
      <c r="U19" s="102">
        <v>2</v>
      </c>
      <c r="V19" s="101">
        <v>24650</v>
      </c>
      <c r="W19" s="103">
        <v>18612.5</v>
      </c>
      <c r="X19" s="226">
        <v>4320</v>
      </c>
      <c r="Y19" s="67">
        <v>359404380</v>
      </c>
      <c r="Z19" s="67">
        <v>226833190</v>
      </c>
      <c r="AA19" s="172">
        <f t="shared" si="2"/>
        <v>1.0656158150041926</v>
      </c>
      <c r="AB19" s="226">
        <v>4339</v>
      </c>
      <c r="AC19" s="227">
        <v>4430</v>
      </c>
      <c r="AD19" s="67">
        <v>337354912.5</v>
      </c>
      <c r="AE19" s="67">
        <v>210313096.87</v>
      </c>
      <c r="AF19" s="172">
        <f t="shared" si="3"/>
        <v>1.0002402587006747</v>
      </c>
      <c r="AG19" s="70">
        <v>3</v>
      </c>
      <c r="AH19" s="68">
        <v>160500</v>
      </c>
      <c r="AI19" s="226">
        <v>4321</v>
      </c>
      <c r="AJ19" s="101">
        <v>336228350</v>
      </c>
      <c r="AK19" s="101">
        <v>209451175</v>
      </c>
      <c r="AL19" s="67">
        <v>0</v>
      </c>
      <c r="AM19" s="67">
        <v>0</v>
      </c>
      <c r="AN19" s="172">
        <f t="shared" si="4"/>
        <v>0.99690005784783398</v>
      </c>
      <c r="AO19" s="226">
        <v>4321</v>
      </c>
      <c r="AP19" s="101">
        <v>336228350</v>
      </c>
      <c r="AQ19" s="101">
        <v>209451175</v>
      </c>
      <c r="AR19" s="172">
        <f t="shared" si="5"/>
        <v>0.99690005784783398</v>
      </c>
    </row>
    <row r="20" spans="1:44" outlineLevel="1" x14ac:dyDescent="0.3">
      <c r="A20" s="148" t="s">
        <v>213</v>
      </c>
      <c r="B20" s="156">
        <v>172136272.83155197</v>
      </c>
      <c r="C20" s="237">
        <v>3218</v>
      </c>
      <c r="D20" s="188">
        <v>178100950</v>
      </c>
      <c r="E20" s="189">
        <v>89050475</v>
      </c>
      <c r="F20" s="190">
        <f t="shared" si="0"/>
        <v>1.0346509022783648</v>
      </c>
      <c r="G20" s="240">
        <v>3218</v>
      </c>
      <c r="H20" s="218">
        <v>178100950</v>
      </c>
      <c r="I20" s="218">
        <v>89050475</v>
      </c>
      <c r="J20" s="190">
        <f t="shared" si="1"/>
        <v>1.0346509022783648</v>
      </c>
      <c r="K20" s="217">
        <v>102</v>
      </c>
      <c r="L20" s="218">
        <v>5835250</v>
      </c>
      <c r="M20" s="220">
        <v>2917625</v>
      </c>
      <c r="N20" s="240">
        <v>3116</v>
      </c>
      <c r="O20" s="218">
        <v>171033130</v>
      </c>
      <c r="P20" s="218">
        <v>85516565</v>
      </c>
      <c r="Q20" s="219">
        <f t="shared" si="6"/>
        <v>0.99359145627237166</v>
      </c>
      <c r="R20" s="217">
        <v>2</v>
      </c>
      <c r="S20" s="218">
        <v>153250</v>
      </c>
      <c r="T20" s="220">
        <v>76625</v>
      </c>
      <c r="U20" s="217">
        <v>1</v>
      </c>
      <c r="V20" s="218">
        <v>-500</v>
      </c>
      <c r="W20" s="220">
        <v>-250</v>
      </c>
      <c r="X20" s="240">
        <v>3114</v>
      </c>
      <c r="Y20" s="188">
        <v>170880380</v>
      </c>
      <c r="Z20" s="188">
        <v>85440190</v>
      </c>
      <c r="AA20" s="190">
        <f t="shared" si="2"/>
        <v>0.99270407793259852</v>
      </c>
      <c r="AB20" s="226">
        <v>3116</v>
      </c>
      <c r="AC20" s="227">
        <v>3118</v>
      </c>
      <c r="AD20" s="67">
        <v>170812350</v>
      </c>
      <c r="AE20" s="67">
        <v>85406175</v>
      </c>
      <c r="AF20" s="190">
        <f t="shared" si="3"/>
        <v>0.99230886779541505</v>
      </c>
      <c r="AG20" s="70">
        <v>3</v>
      </c>
      <c r="AH20" s="68">
        <v>160500</v>
      </c>
      <c r="AI20" s="226">
        <v>3114</v>
      </c>
      <c r="AJ20" s="101">
        <v>170880350</v>
      </c>
      <c r="AK20" s="101">
        <v>85440175</v>
      </c>
      <c r="AL20" s="67">
        <v>0</v>
      </c>
      <c r="AM20" s="67">
        <v>0</v>
      </c>
      <c r="AN20" s="190">
        <f t="shared" si="4"/>
        <v>0.9927039036520735</v>
      </c>
      <c r="AO20" s="226">
        <v>3114</v>
      </c>
      <c r="AP20" s="101">
        <v>170880350</v>
      </c>
      <c r="AQ20" s="101">
        <v>85440175</v>
      </c>
      <c r="AR20" s="190">
        <f t="shared" si="5"/>
        <v>0.9927039036520735</v>
      </c>
    </row>
    <row r="21" spans="1:44" ht="27" outlineLevel="1" x14ac:dyDescent="0.3">
      <c r="A21" s="148" t="s">
        <v>215</v>
      </c>
      <c r="B21" s="156">
        <v>165137606.68438402</v>
      </c>
      <c r="C21" s="237">
        <v>1224</v>
      </c>
      <c r="D21" s="188">
        <v>192528651</v>
      </c>
      <c r="E21" s="189">
        <v>144396488.25</v>
      </c>
      <c r="F21" s="190">
        <f t="shared" si="0"/>
        <v>1.1658679986077707</v>
      </c>
      <c r="G21" s="240">
        <v>1224</v>
      </c>
      <c r="H21" s="218">
        <v>192528651</v>
      </c>
      <c r="I21" s="218">
        <v>144396488.25</v>
      </c>
      <c r="J21" s="190">
        <f t="shared" si="1"/>
        <v>1.1658679986077707</v>
      </c>
      <c r="K21" s="217">
        <v>17</v>
      </c>
      <c r="L21" s="218">
        <v>3220400</v>
      </c>
      <c r="M21" s="220">
        <v>2415300</v>
      </c>
      <c r="N21" s="240">
        <v>1207</v>
      </c>
      <c r="O21" s="218">
        <v>188751500</v>
      </c>
      <c r="P21" s="218">
        <v>141563625</v>
      </c>
      <c r="Q21" s="219">
        <f t="shared" si="6"/>
        <v>1.1429952497782505</v>
      </c>
      <c r="R21" s="217">
        <v>1</v>
      </c>
      <c r="S21" s="218">
        <v>202350</v>
      </c>
      <c r="T21" s="220">
        <v>151762.5</v>
      </c>
      <c r="U21" s="217">
        <v>1</v>
      </c>
      <c r="V21" s="218">
        <v>25150</v>
      </c>
      <c r="W21" s="220">
        <v>18862.5</v>
      </c>
      <c r="X21" s="240">
        <v>1206</v>
      </c>
      <c r="Y21" s="188">
        <v>188524000</v>
      </c>
      <c r="Z21" s="188">
        <v>141393000</v>
      </c>
      <c r="AA21" s="190">
        <f t="shared" si="2"/>
        <v>1.1416176108226683</v>
      </c>
      <c r="AB21" s="226">
        <v>1223</v>
      </c>
      <c r="AC21" s="227">
        <v>1312</v>
      </c>
      <c r="AD21" s="67">
        <v>166542562.5</v>
      </c>
      <c r="AE21" s="67">
        <v>124906921.87</v>
      </c>
      <c r="AF21" s="190">
        <f t="shared" si="3"/>
        <v>1.008507788406436</v>
      </c>
      <c r="AG21" s="70">
        <v>0</v>
      </c>
      <c r="AH21" s="68">
        <v>0</v>
      </c>
      <c r="AI21" s="226">
        <v>1207</v>
      </c>
      <c r="AJ21" s="101">
        <v>165348000</v>
      </c>
      <c r="AK21" s="101">
        <v>124011000</v>
      </c>
      <c r="AL21" s="67">
        <v>0</v>
      </c>
      <c r="AM21" s="67">
        <v>0</v>
      </c>
      <c r="AN21" s="190">
        <f t="shared" si="4"/>
        <v>1.0012740484729084</v>
      </c>
      <c r="AO21" s="226">
        <v>1207</v>
      </c>
      <c r="AP21" s="101">
        <v>165348000</v>
      </c>
      <c r="AQ21" s="101">
        <v>124011000</v>
      </c>
      <c r="AR21" s="190">
        <f t="shared" si="5"/>
        <v>1.0012740484729084</v>
      </c>
    </row>
    <row r="22" spans="1:44" ht="27" x14ac:dyDescent="0.3">
      <c r="A22" s="147" t="s">
        <v>27</v>
      </c>
      <c r="B22" s="155">
        <v>100380185.07198399</v>
      </c>
      <c r="C22" s="66">
        <v>868</v>
      </c>
      <c r="D22" s="67">
        <v>231681348.88999999</v>
      </c>
      <c r="E22" s="77">
        <v>173761010.74000001</v>
      </c>
      <c r="F22" s="172">
        <f t="shared" si="0"/>
        <v>2.3080386704194473</v>
      </c>
      <c r="G22" s="102">
        <v>433</v>
      </c>
      <c r="H22" s="101">
        <v>113088620.48999999</v>
      </c>
      <c r="I22" s="101">
        <v>84816464.840000004</v>
      </c>
      <c r="J22" s="172">
        <f t="shared" si="1"/>
        <v>1.1266030283656343</v>
      </c>
      <c r="K22" s="102">
        <v>401</v>
      </c>
      <c r="L22" s="101">
        <v>108456367.3</v>
      </c>
      <c r="M22" s="103">
        <v>81342275.109999999</v>
      </c>
      <c r="N22" s="102">
        <v>467</v>
      </c>
      <c r="O22" s="101">
        <v>108404448.83</v>
      </c>
      <c r="P22" s="101">
        <v>81303336.140000001</v>
      </c>
      <c r="Q22" s="185">
        <f t="shared" si="6"/>
        <v>1.0799387224905164</v>
      </c>
      <c r="R22" s="102">
        <v>34</v>
      </c>
      <c r="S22" s="101">
        <v>8261051.25</v>
      </c>
      <c r="T22" s="103">
        <v>6195788.4100000001</v>
      </c>
      <c r="U22" s="102">
        <v>60</v>
      </c>
      <c r="V22" s="101">
        <v>1561271.21</v>
      </c>
      <c r="W22" s="103">
        <v>1170953.4099999999</v>
      </c>
      <c r="X22" s="102">
        <v>433</v>
      </c>
      <c r="Y22" s="67">
        <v>98582126.370000005</v>
      </c>
      <c r="Z22" s="67">
        <v>73936594.319999993</v>
      </c>
      <c r="AA22" s="172">
        <f t="shared" si="2"/>
        <v>0.98208751357955182</v>
      </c>
      <c r="AB22" s="102">
        <v>440</v>
      </c>
      <c r="AC22" s="70">
        <v>478</v>
      </c>
      <c r="AD22" s="67">
        <v>101712618.89</v>
      </c>
      <c r="AE22" s="67">
        <v>76284463.650000006</v>
      </c>
      <c r="AF22" s="172">
        <f t="shared" si="3"/>
        <v>1.0132738728969317</v>
      </c>
      <c r="AG22" s="70">
        <v>6</v>
      </c>
      <c r="AH22" s="68">
        <v>992046.03</v>
      </c>
      <c r="AI22" s="102">
        <v>446</v>
      </c>
      <c r="AJ22" s="101">
        <v>105045966.93000001</v>
      </c>
      <c r="AK22" s="101">
        <v>78784474.5</v>
      </c>
      <c r="AL22" s="67">
        <v>97502894.650000006</v>
      </c>
      <c r="AM22" s="67">
        <v>73127170.650000006</v>
      </c>
      <c r="AN22" s="172">
        <f t="shared" si="4"/>
        <v>1.0464811043600897</v>
      </c>
      <c r="AO22" s="102">
        <v>437</v>
      </c>
      <c r="AP22" s="101">
        <v>99322918.760000005</v>
      </c>
      <c r="AQ22" s="101">
        <v>74492188.480000004</v>
      </c>
      <c r="AR22" s="172">
        <f t="shared" si="5"/>
        <v>0.98946738032784254</v>
      </c>
    </row>
    <row r="23" spans="1:44" ht="27" collapsed="1" x14ac:dyDescent="0.3">
      <c r="A23" s="147" t="s">
        <v>28</v>
      </c>
      <c r="B23" s="155">
        <v>135723325.19109198</v>
      </c>
      <c r="C23" s="66">
        <v>42</v>
      </c>
      <c r="D23" s="67">
        <v>522491641.91000003</v>
      </c>
      <c r="E23" s="77">
        <v>391868731.33999997</v>
      </c>
      <c r="F23" s="172">
        <f t="shared" si="0"/>
        <v>3.8496819995704987</v>
      </c>
      <c r="G23" s="102">
        <v>16</v>
      </c>
      <c r="H23" s="101">
        <v>153552694.36000001</v>
      </c>
      <c r="I23" s="101">
        <v>115164520.73</v>
      </c>
      <c r="J23" s="172">
        <f t="shared" si="1"/>
        <v>1.1313655493173713</v>
      </c>
      <c r="K23" s="102">
        <v>25</v>
      </c>
      <c r="L23" s="101">
        <v>175163221.55000001</v>
      </c>
      <c r="M23" s="103">
        <v>131372416.11</v>
      </c>
      <c r="N23" s="102">
        <v>17</v>
      </c>
      <c r="O23" s="101">
        <v>331007995.13999999</v>
      </c>
      <c r="P23" s="101">
        <v>248255996.30000001</v>
      </c>
      <c r="Q23" s="185">
        <f t="shared" si="6"/>
        <v>2.4388438367093976</v>
      </c>
      <c r="R23" s="102">
        <v>1</v>
      </c>
      <c r="S23" s="101">
        <v>188897941</v>
      </c>
      <c r="T23" s="103">
        <v>141673455.75</v>
      </c>
      <c r="U23" s="102">
        <v>10</v>
      </c>
      <c r="V23" s="101">
        <v>1731919.56</v>
      </c>
      <c r="W23" s="103">
        <v>1298939.6599999999</v>
      </c>
      <c r="X23" s="102">
        <v>16</v>
      </c>
      <c r="Y23" s="67">
        <v>140378134.58000001</v>
      </c>
      <c r="Z23" s="67">
        <v>105283600.89</v>
      </c>
      <c r="AA23" s="172">
        <f t="shared" si="2"/>
        <v>1.0342963111340979</v>
      </c>
      <c r="AB23" s="102">
        <v>17</v>
      </c>
      <c r="AC23" s="104">
        <v>38</v>
      </c>
      <c r="AD23" s="101">
        <v>142221095.74000001</v>
      </c>
      <c r="AE23" s="101">
        <v>106665821.70999999</v>
      </c>
      <c r="AF23" s="172">
        <f t="shared" si="3"/>
        <v>1.0478751205053329</v>
      </c>
      <c r="AG23" s="70">
        <v>3</v>
      </c>
      <c r="AH23" s="68">
        <v>2001813.91</v>
      </c>
      <c r="AI23" s="102">
        <v>16</v>
      </c>
      <c r="AJ23" s="101">
        <v>142707036.72</v>
      </c>
      <c r="AK23" s="101">
        <v>107030277.42</v>
      </c>
      <c r="AL23" s="67">
        <v>53459843.850000001</v>
      </c>
      <c r="AM23" s="67">
        <v>40094882.859999999</v>
      </c>
      <c r="AN23" s="172">
        <f t="shared" si="4"/>
        <v>1.0514554997755565</v>
      </c>
      <c r="AO23" s="69">
        <v>16</v>
      </c>
      <c r="AP23" s="67">
        <v>139418858.41999999</v>
      </c>
      <c r="AQ23" s="67">
        <v>104564143.7</v>
      </c>
      <c r="AR23" s="172">
        <f t="shared" si="5"/>
        <v>1.0272284312494175</v>
      </c>
    </row>
    <row r="24" spans="1:44" x14ac:dyDescent="0.3">
      <c r="A24" s="147" t="s">
        <v>29</v>
      </c>
      <c r="B24" s="155">
        <v>41880180.616552003</v>
      </c>
      <c r="C24" s="66">
        <v>30</v>
      </c>
      <c r="D24" s="67">
        <v>122351326.04000001</v>
      </c>
      <c r="E24" s="77">
        <v>91763494.430000007</v>
      </c>
      <c r="F24" s="172">
        <f t="shared" si="0"/>
        <v>2.9214612792678349</v>
      </c>
      <c r="G24" s="102">
        <v>11</v>
      </c>
      <c r="H24" s="101">
        <v>44043313.700000003</v>
      </c>
      <c r="I24" s="101">
        <v>33032485.23</v>
      </c>
      <c r="J24" s="172">
        <f t="shared" si="1"/>
        <v>1.0516505194486454</v>
      </c>
      <c r="K24" s="102">
        <v>18</v>
      </c>
      <c r="L24" s="101">
        <v>74312538.340000004</v>
      </c>
      <c r="M24" s="103">
        <v>55734403.700000003</v>
      </c>
      <c r="N24" s="102">
        <v>12</v>
      </c>
      <c r="O24" s="101">
        <v>46249489.039999999</v>
      </c>
      <c r="P24" s="101">
        <v>34687116.740000002</v>
      </c>
      <c r="Q24" s="185">
        <f t="shared" si="6"/>
        <v>1.1043287865315734</v>
      </c>
      <c r="R24" s="102">
        <v>1</v>
      </c>
      <c r="S24" s="101">
        <v>3646826.6</v>
      </c>
      <c r="T24" s="103">
        <v>2735119.95</v>
      </c>
      <c r="U24" s="102">
        <v>13</v>
      </c>
      <c r="V24" s="101">
        <v>816473.77</v>
      </c>
      <c r="W24" s="103">
        <v>612355.34</v>
      </c>
      <c r="X24" s="102">
        <v>11</v>
      </c>
      <c r="Y24" s="67">
        <v>41786188.670000002</v>
      </c>
      <c r="Z24" s="67">
        <v>31339641.449999999</v>
      </c>
      <c r="AA24" s="172">
        <f t="shared" si="2"/>
        <v>0.99775569385880702</v>
      </c>
      <c r="AB24" s="102">
        <v>11</v>
      </c>
      <c r="AC24" s="70">
        <v>24</v>
      </c>
      <c r="AD24" s="67">
        <v>37893666.780000001</v>
      </c>
      <c r="AE24" s="67">
        <v>28420250.010000002</v>
      </c>
      <c r="AF24" s="172">
        <f t="shared" si="3"/>
        <v>0.90481144594260798</v>
      </c>
      <c r="AG24" s="70">
        <v>0</v>
      </c>
      <c r="AH24" s="68">
        <v>0</v>
      </c>
      <c r="AI24" s="102">
        <v>12</v>
      </c>
      <c r="AJ24" s="101">
        <v>44281019.049999997</v>
      </c>
      <c r="AK24" s="101">
        <v>33210764.07</v>
      </c>
      <c r="AL24" s="67">
        <v>36165047.899999999</v>
      </c>
      <c r="AM24" s="67">
        <v>27123785.850000001</v>
      </c>
      <c r="AN24" s="172">
        <f t="shared" si="4"/>
        <v>1.0573263629264085</v>
      </c>
      <c r="AO24" s="69">
        <v>11</v>
      </c>
      <c r="AP24" s="67">
        <v>41666345.420000002</v>
      </c>
      <c r="AQ24" s="67">
        <v>31249758.879999999</v>
      </c>
      <c r="AR24" s="172">
        <f t="shared" si="5"/>
        <v>0.99489411952374707</v>
      </c>
    </row>
    <row r="25" spans="1:44" x14ac:dyDescent="0.3">
      <c r="A25" s="147" t="s">
        <v>30</v>
      </c>
      <c r="B25" s="155">
        <v>0</v>
      </c>
      <c r="C25" s="66">
        <v>0</v>
      </c>
      <c r="D25" s="67">
        <v>0</v>
      </c>
      <c r="E25" s="77">
        <v>0</v>
      </c>
      <c r="F25" s="172">
        <v>0</v>
      </c>
      <c r="G25" s="102">
        <v>0</v>
      </c>
      <c r="H25" s="101">
        <v>0</v>
      </c>
      <c r="I25" s="101">
        <v>0</v>
      </c>
      <c r="J25" s="172">
        <v>0</v>
      </c>
      <c r="K25" s="102">
        <v>0</v>
      </c>
      <c r="L25" s="101">
        <v>0</v>
      </c>
      <c r="M25" s="103">
        <v>0</v>
      </c>
      <c r="N25" s="102">
        <v>0</v>
      </c>
      <c r="O25" s="101">
        <v>0</v>
      </c>
      <c r="P25" s="101">
        <v>0</v>
      </c>
      <c r="Q25" s="185" t="e">
        <f t="shared" si="6"/>
        <v>#DIV/0!</v>
      </c>
      <c r="R25" s="102">
        <v>0</v>
      </c>
      <c r="S25" s="101">
        <v>0</v>
      </c>
      <c r="T25" s="103">
        <v>0</v>
      </c>
      <c r="U25" s="102">
        <v>0</v>
      </c>
      <c r="V25" s="101">
        <v>0</v>
      </c>
      <c r="W25" s="103">
        <v>0</v>
      </c>
      <c r="X25" s="102">
        <v>0</v>
      </c>
      <c r="Y25" s="67">
        <v>0</v>
      </c>
      <c r="Z25" s="67">
        <v>0</v>
      </c>
      <c r="AA25" s="172">
        <v>0</v>
      </c>
      <c r="AB25" s="102">
        <v>0</v>
      </c>
      <c r="AC25" s="70">
        <v>0</v>
      </c>
      <c r="AD25" s="67">
        <v>0</v>
      </c>
      <c r="AE25" s="67">
        <v>0</v>
      </c>
      <c r="AF25" s="172">
        <v>0</v>
      </c>
      <c r="AG25" s="70">
        <v>0</v>
      </c>
      <c r="AH25" s="68">
        <v>0</v>
      </c>
      <c r="AI25" s="102">
        <v>0</v>
      </c>
      <c r="AJ25" s="101">
        <v>0</v>
      </c>
      <c r="AK25" s="101">
        <v>0</v>
      </c>
      <c r="AL25" s="67">
        <v>0</v>
      </c>
      <c r="AM25" s="67">
        <v>0</v>
      </c>
      <c r="AN25" s="172">
        <v>0</v>
      </c>
      <c r="AO25" s="69">
        <v>0</v>
      </c>
      <c r="AP25" s="67">
        <v>0</v>
      </c>
      <c r="AQ25" s="67">
        <v>0</v>
      </c>
      <c r="AR25" s="172">
        <v>0</v>
      </c>
    </row>
    <row r="26" spans="1:44" x14ac:dyDescent="0.3">
      <c r="A26" s="147" t="s">
        <v>31</v>
      </c>
      <c r="B26" s="155">
        <v>8460044.7552320007</v>
      </c>
      <c r="C26" s="66">
        <v>95</v>
      </c>
      <c r="D26" s="67">
        <v>18435485.5</v>
      </c>
      <c r="E26" s="77">
        <v>13826614.07</v>
      </c>
      <c r="F26" s="172">
        <f t="shared" si="0"/>
        <v>2.1791238738540741</v>
      </c>
      <c r="G26" s="102">
        <v>53</v>
      </c>
      <c r="H26" s="101">
        <v>10475056.699999999</v>
      </c>
      <c r="I26" s="101">
        <v>7856292.4900000002</v>
      </c>
      <c r="J26" s="172">
        <f t="shared" si="1"/>
        <v>1.2381798209190136</v>
      </c>
      <c r="K26" s="102">
        <v>29</v>
      </c>
      <c r="L26" s="101">
        <v>6219788.2300000004</v>
      </c>
      <c r="M26" s="103">
        <v>4664841.16</v>
      </c>
      <c r="N26" s="102">
        <v>66</v>
      </c>
      <c r="O26" s="101">
        <v>10114298.59</v>
      </c>
      <c r="P26" s="101">
        <v>7585723.9000000004</v>
      </c>
      <c r="Q26" s="185">
        <f t="shared" si="6"/>
        <v>1.1955372439070076</v>
      </c>
      <c r="R26" s="102">
        <v>13</v>
      </c>
      <c r="S26" s="101">
        <v>1694016.72</v>
      </c>
      <c r="T26" s="103">
        <v>1270512.53</v>
      </c>
      <c r="U26" s="102">
        <v>6</v>
      </c>
      <c r="V26" s="101">
        <v>500737.54</v>
      </c>
      <c r="W26" s="103">
        <v>375553.16</v>
      </c>
      <c r="X26" s="102">
        <v>53</v>
      </c>
      <c r="Y26" s="67">
        <v>7919544.3300000001</v>
      </c>
      <c r="Z26" s="67">
        <v>5939658.21</v>
      </c>
      <c r="AA26" s="172">
        <f t="shared" si="2"/>
        <v>0.93611139883181638</v>
      </c>
      <c r="AB26" s="102">
        <v>53</v>
      </c>
      <c r="AC26" s="70">
        <v>61</v>
      </c>
      <c r="AD26" s="67">
        <v>7664274.0800000001</v>
      </c>
      <c r="AE26" s="67">
        <v>5748205.5199999996</v>
      </c>
      <c r="AF26" s="172">
        <f t="shared" si="3"/>
        <v>0.90593777004077114</v>
      </c>
      <c r="AG26" s="70">
        <v>0</v>
      </c>
      <c r="AH26" s="68">
        <v>0</v>
      </c>
      <c r="AI26" s="102">
        <v>54</v>
      </c>
      <c r="AJ26" s="101">
        <v>8039493.0599999996</v>
      </c>
      <c r="AK26" s="101">
        <v>6029619.7400000002</v>
      </c>
      <c r="AL26" s="67">
        <v>7416289.6699999999</v>
      </c>
      <c r="AM26" s="67">
        <v>5562217.2300000004</v>
      </c>
      <c r="AN26" s="172">
        <f t="shared" si="4"/>
        <v>0.9502896607051734</v>
      </c>
      <c r="AO26" s="69">
        <v>53</v>
      </c>
      <c r="AP26" s="67">
        <v>7901254.9400000004</v>
      </c>
      <c r="AQ26" s="67">
        <v>5925941.1600000001</v>
      </c>
      <c r="AR26" s="172">
        <f t="shared" si="5"/>
        <v>0.93394954383823747</v>
      </c>
    </row>
    <row r="27" spans="1:44" ht="14" thickBot="1" x14ac:dyDescent="0.35">
      <c r="A27" s="149" t="s">
        <v>32</v>
      </c>
      <c r="B27" s="157">
        <v>7508597.3510496113</v>
      </c>
      <c r="C27" s="87">
        <v>26</v>
      </c>
      <c r="D27" s="83">
        <v>11282657.33</v>
      </c>
      <c r="E27" s="84">
        <v>8461992.9700000007</v>
      </c>
      <c r="F27" s="172">
        <f t="shared" si="0"/>
        <v>1.502631823561936</v>
      </c>
      <c r="G27" s="107">
        <v>18</v>
      </c>
      <c r="H27" s="106">
        <v>7627577.5700000003</v>
      </c>
      <c r="I27" s="106">
        <v>5720683.1600000001</v>
      </c>
      <c r="J27" s="172">
        <f t="shared" si="1"/>
        <v>1.0158458648649946</v>
      </c>
      <c r="K27" s="107">
        <v>7</v>
      </c>
      <c r="L27" s="106">
        <v>3306709.76</v>
      </c>
      <c r="M27" s="108">
        <v>2480032.31</v>
      </c>
      <c r="N27" s="107">
        <v>19</v>
      </c>
      <c r="O27" s="106">
        <v>7586286.0599999996</v>
      </c>
      <c r="P27" s="106">
        <v>5689714.5099999998</v>
      </c>
      <c r="Q27" s="185">
        <f t="shared" si="6"/>
        <v>1.0103466340407143</v>
      </c>
      <c r="R27" s="107">
        <v>1</v>
      </c>
      <c r="S27" s="106">
        <v>329766.43</v>
      </c>
      <c r="T27" s="108">
        <v>247324.82</v>
      </c>
      <c r="U27" s="107">
        <v>16</v>
      </c>
      <c r="V27" s="106">
        <v>10202.02</v>
      </c>
      <c r="W27" s="108">
        <v>7651.51</v>
      </c>
      <c r="X27" s="107">
        <v>18</v>
      </c>
      <c r="Y27" s="83">
        <v>7246317.6100000003</v>
      </c>
      <c r="Z27" s="83">
        <v>5434738.1799999997</v>
      </c>
      <c r="AA27" s="172">
        <f t="shared" si="2"/>
        <v>0.96506940926683893</v>
      </c>
      <c r="AB27" s="107">
        <v>19</v>
      </c>
      <c r="AC27" s="109">
        <v>30</v>
      </c>
      <c r="AD27" s="106">
        <v>7116027.2699999996</v>
      </c>
      <c r="AE27" s="106">
        <v>5337020.41</v>
      </c>
      <c r="AF27" s="172">
        <f t="shared" si="3"/>
        <v>0.94771725494179881</v>
      </c>
      <c r="AG27" s="86">
        <v>2</v>
      </c>
      <c r="AH27" s="88">
        <v>193895.39</v>
      </c>
      <c r="AI27" s="107">
        <v>19</v>
      </c>
      <c r="AJ27" s="106">
        <v>7231444.4800000004</v>
      </c>
      <c r="AK27" s="106">
        <v>5423583.3099999996</v>
      </c>
      <c r="AL27" s="83">
        <v>6806991.4800000004</v>
      </c>
      <c r="AM27" s="83">
        <v>5105243.59</v>
      </c>
      <c r="AN27" s="172">
        <f t="shared" si="4"/>
        <v>0.9630885958998896</v>
      </c>
      <c r="AO27" s="85">
        <v>16</v>
      </c>
      <c r="AP27" s="83">
        <v>6629684.29</v>
      </c>
      <c r="AQ27" s="83">
        <v>4972263.1900000004</v>
      </c>
      <c r="AR27" s="172">
        <f t="shared" si="5"/>
        <v>0.88294577269791275</v>
      </c>
    </row>
    <row r="28" spans="1:44" s="72" customFormat="1" ht="59.25" customHeight="1" thickBot="1" x14ac:dyDescent="0.35">
      <c r="A28" s="145" t="s">
        <v>176</v>
      </c>
      <c r="B28" s="119">
        <f>SUM(B29+B30+B31+B35+B36+B37+B38+B39)</f>
        <v>755057664.9144603</v>
      </c>
      <c r="C28" s="225">
        <v>3301</v>
      </c>
      <c r="D28" s="127">
        <v>1457914910.1600001</v>
      </c>
      <c r="E28" s="127">
        <v>1093436175.3199999</v>
      </c>
      <c r="F28" s="173">
        <f t="shared" si="0"/>
        <v>1.9308656515991607</v>
      </c>
      <c r="G28" s="224">
        <v>2513</v>
      </c>
      <c r="H28" s="215">
        <v>795547594.38</v>
      </c>
      <c r="I28" s="215">
        <v>596660689.95000005</v>
      </c>
      <c r="J28" s="173">
        <f t="shared" si="1"/>
        <v>1.0536249499170727</v>
      </c>
      <c r="K28" s="214">
        <v>673</v>
      </c>
      <c r="L28" s="215">
        <v>562171706.98000002</v>
      </c>
      <c r="M28" s="215">
        <v>421628779.08999997</v>
      </c>
      <c r="N28" s="224">
        <v>2628</v>
      </c>
      <c r="O28" s="215">
        <v>841838361.91999996</v>
      </c>
      <c r="P28" s="215">
        <v>631378764.99000001</v>
      </c>
      <c r="Q28" s="213">
        <f t="shared" ref="Q28" si="7">O28/B28</f>
        <v>1.1149325422918142</v>
      </c>
      <c r="R28" s="214">
        <v>115</v>
      </c>
      <c r="S28" s="215">
        <v>95040573.150000006</v>
      </c>
      <c r="T28" s="215">
        <v>71280429.599999994</v>
      </c>
      <c r="U28" s="214">
        <v>243</v>
      </c>
      <c r="V28" s="215">
        <v>24421856</v>
      </c>
      <c r="W28" s="215">
        <v>18316392.050000001</v>
      </c>
      <c r="X28" s="224">
        <v>2513</v>
      </c>
      <c r="Y28" s="127">
        <v>722375932.76999998</v>
      </c>
      <c r="Z28" s="127">
        <v>541781943.34000003</v>
      </c>
      <c r="AA28" s="173">
        <f t="shared" si="2"/>
        <v>0.95671624345650108</v>
      </c>
      <c r="AB28" s="126">
        <v>931</v>
      </c>
      <c r="AC28" s="126">
        <v>1208</v>
      </c>
      <c r="AD28" s="127">
        <v>459806028.38999999</v>
      </c>
      <c r="AE28" s="127">
        <v>344854518.41000003</v>
      </c>
      <c r="AF28" s="173">
        <f t="shared" si="3"/>
        <v>0.60896809575741595</v>
      </c>
      <c r="AG28" s="126">
        <v>47</v>
      </c>
      <c r="AH28" s="127">
        <v>16211374.369999999</v>
      </c>
      <c r="AI28" s="225">
        <v>2571</v>
      </c>
      <c r="AJ28" s="127">
        <v>755571425.92999995</v>
      </c>
      <c r="AK28" s="127">
        <v>566678558.82000005</v>
      </c>
      <c r="AL28" s="127">
        <v>302874254.22000003</v>
      </c>
      <c r="AM28" s="127">
        <v>227155689.47999999</v>
      </c>
      <c r="AN28" s="173">
        <f t="shared" si="4"/>
        <v>1.0006804261971141</v>
      </c>
      <c r="AO28" s="225">
        <v>2537</v>
      </c>
      <c r="AP28" s="127">
        <v>714061979.07000005</v>
      </c>
      <c r="AQ28" s="127">
        <v>535543324.63</v>
      </c>
      <c r="AR28" s="173">
        <f t="shared" si="5"/>
        <v>0.94570522524381684</v>
      </c>
    </row>
    <row r="29" spans="1:44" x14ac:dyDescent="0.3">
      <c r="A29" s="150" t="s">
        <v>34</v>
      </c>
      <c r="B29" s="154">
        <v>72274400.449381337</v>
      </c>
      <c r="C29" s="184">
        <v>27</v>
      </c>
      <c r="D29" s="135">
        <v>161062932.83000001</v>
      </c>
      <c r="E29" s="135">
        <v>120797199.54000001</v>
      </c>
      <c r="F29" s="185">
        <f t="shared" si="0"/>
        <v>2.2284921331558234</v>
      </c>
      <c r="G29" s="136">
        <v>13</v>
      </c>
      <c r="H29" s="135">
        <v>69523501.540000007</v>
      </c>
      <c r="I29" s="135">
        <v>52142626.119999997</v>
      </c>
      <c r="J29" s="185">
        <f t="shared" si="1"/>
        <v>0.96193812896022612</v>
      </c>
      <c r="K29" s="136">
        <v>13</v>
      </c>
      <c r="L29" s="135">
        <v>86720599.290000007</v>
      </c>
      <c r="M29" s="137">
        <v>65040449.420000002</v>
      </c>
      <c r="N29" s="136">
        <v>14</v>
      </c>
      <c r="O29" s="135">
        <v>72154364.689999998</v>
      </c>
      <c r="P29" s="135">
        <v>54115773.469999999</v>
      </c>
      <c r="Q29" s="185">
        <f t="shared" ref="Q29:Q59" si="8">O29/$B29</f>
        <v>0.99833916630736486</v>
      </c>
      <c r="R29" s="136">
        <v>1</v>
      </c>
      <c r="S29" s="135">
        <v>4818832</v>
      </c>
      <c r="T29" s="137">
        <v>3614124</v>
      </c>
      <c r="U29" s="136">
        <v>18</v>
      </c>
      <c r="V29" s="135">
        <v>827630.76</v>
      </c>
      <c r="W29" s="137">
        <v>620723.06999999995</v>
      </c>
      <c r="X29" s="130">
        <v>13</v>
      </c>
      <c r="Y29" s="129">
        <v>66507901.93</v>
      </c>
      <c r="Z29" s="129">
        <v>49880926.399999999</v>
      </c>
      <c r="AA29" s="185">
        <f t="shared" si="2"/>
        <v>0.92021381729178087</v>
      </c>
      <c r="AB29" s="130">
        <v>14</v>
      </c>
      <c r="AC29" s="132">
        <v>44</v>
      </c>
      <c r="AD29" s="129">
        <v>63908536.909999996</v>
      </c>
      <c r="AE29" s="129">
        <v>47931402.539999999</v>
      </c>
      <c r="AF29" s="172">
        <f t="shared" si="3"/>
        <v>0.88424859303757875</v>
      </c>
      <c r="AG29" s="132">
        <v>5</v>
      </c>
      <c r="AH29" s="131">
        <v>4183936.18</v>
      </c>
      <c r="AI29" s="136">
        <v>14</v>
      </c>
      <c r="AJ29" s="135">
        <v>69789151.590000004</v>
      </c>
      <c r="AK29" s="135">
        <v>52341863.229999997</v>
      </c>
      <c r="AL29" s="129">
        <v>58469191.189999998</v>
      </c>
      <c r="AM29" s="129">
        <v>43851893.149999999</v>
      </c>
      <c r="AN29" s="172">
        <f t="shared" si="4"/>
        <v>0.96561370493661969</v>
      </c>
      <c r="AO29" s="130">
        <v>13</v>
      </c>
      <c r="AP29" s="129">
        <v>65834517.149999999</v>
      </c>
      <c r="AQ29" s="129">
        <v>49375887.43</v>
      </c>
      <c r="AR29" s="172">
        <f t="shared" si="5"/>
        <v>0.91089675930426262</v>
      </c>
    </row>
    <row r="30" spans="1:44" s="65" customFormat="1" x14ac:dyDescent="0.35">
      <c r="A30" s="147" t="s">
        <v>35</v>
      </c>
      <c r="B30" s="155">
        <v>8246655.3886693325</v>
      </c>
      <c r="C30" s="66">
        <v>34</v>
      </c>
      <c r="D30" s="106">
        <v>17356707.68</v>
      </c>
      <c r="E30" s="106">
        <v>13017530.75</v>
      </c>
      <c r="F30" s="185">
        <f t="shared" si="0"/>
        <v>2.1046966148055146</v>
      </c>
      <c r="G30" s="102">
        <v>11</v>
      </c>
      <c r="H30" s="106">
        <v>8843541.6500000004</v>
      </c>
      <c r="I30" s="106">
        <v>6632656.2300000004</v>
      </c>
      <c r="J30" s="185">
        <f t="shared" si="1"/>
        <v>1.0723791929211415</v>
      </c>
      <c r="K30" s="102">
        <v>22</v>
      </c>
      <c r="L30" s="106">
        <v>8480666.0299999993</v>
      </c>
      <c r="M30" s="103">
        <v>6360499.5199999996</v>
      </c>
      <c r="N30" s="102">
        <v>12</v>
      </c>
      <c r="O30" s="106">
        <v>8485207.1199999992</v>
      </c>
      <c r="P30" s="106">
        <v>6363905.3300000001</v>
      </c>
      <c r="Q30" s="185">
        <f t="shared" si="8"/>
        <v>1.0289270886301893</v>
      </c>
      <c r="R30" s="107">
        <v>1</v>
      </c>
      <c r="S30" s="106">
        <v>32500</v>
      </c>
      <c r="T30" s="103">
        <v>24375</v>
      </c>
      <c r="U30" s="102">
        <v>6</v>
      </c>
      <c r="V30" s="106">
        <v>222850.46</v>
      </c>
      <c r="W30" s="103">
        <v>167137.85</v>
      </c>
      <c r="X30" s="69">
        <v>11</v>
      </c>
      <c r="Y30" s="83">
        <v>8229856.6600000001</v>
      </c>
      <c r="Z30" s="83">
        <v>6172392.4800000004</v>
      </c>
      <c r="AA30" s="185">
        <f t="shared" si="2"/>
        <v>0.99796296463504308</v>
      </c>
      <c r="AB30" s="69">
        <v>11</v>
      </c>
      <c r="AC30" s="86">
        <v>22</v>
      </c>
      <c r="AD30" s="83">
        <v>8493378.0299999993</v>
      </c>
      <c r="AE30" s="83">
        <v>6370033.4400000004</v>
      </c>
      <c r="AF30" s="172">
        <f t="shared" si="3"/>
        <v>1.0299179036472965</v>
      </c>
      <c r="AG30" s="86">
        <v>0</v>
      </c>
      <c r="AH30" s="68">
        <v>0</v>
      </c>
      <c r="AI30" s="102">
        <v>12</v>
      </c>
      <c r="AJ30" s="106">
        <v>8688318.8000000007</v>
      </c>
      <c r="AK30" s="106">
        <v>6516239</v>
      </c>
      <c r="AL30" s="83">
        <v>5764669.1500000004</v>
      </c>
      <c r="AM30" s="83">
        <v>4323501.8099999996</v>
      </c>
      <c r="AN30" s="172">
        <f t="shared" si="4"/>
        <v>1.0535566712218267</v>
      </c>
      <c r="AO30" s="69">
        <v>11</v>
      </c>
      <c r="AP30" s="83">
        <v>8154715.0800000001</v>
      </c>
      <c r="AQ30" s="83">
        <v>6116036.2000000002</v>
      </c>
      <c r="AR30" s="172">
        <f t="shared" si="5"/>
        <v>0.9888512003550366</v>
      </c>
    </row>
    <row r="31" spans="1:44" s="65" customFormat="1" ht="39" customHeight="1" x14ac:dyDescent="0.35">
      <c r="A31" s="147" t="s">
        <v>36</v>
      </c>
      <c r="B31" s="155">
        <v>400068079.65262556</v>
      </c>
      <c r="C31" s="238">
        <v>1493</v>
      </c>
      <c r="D31" s="216">
        <v>980438943.15999997</v>
      </c>
      <c r="E31" s="216">
        <v>735329204.64999998</v>
      </c>
      <c r="F31" s="172">
        <f t="shared" si="0"/>
        <v>2.4506802542489861</v>
      </c>
      <c r="G31" s="169">
        <v>870</v>
      </c>
      <c r="H31" s="216">
        <v>434136673.26999998</v>
      </c>
      <c r="I31" s="216">
        <v>325602503.27999997</v>
      </c>
      <c r="J31" s="172">
        <f t="shared" si="1"/>
        <v>1.0851569903976237</v>
      </c>
      <c r="K31" s="169">
        <v>529</v>
      </c>
      <c r="L31" s="216">
        <v>453220028.88999999</v>
      </c>
      <c r="M31" s="216">
        <v>339915020.86000001</v>
      </c>
      <c r="N31" s="112">
        <v>964</v>
      </c>
      <c r="O31" s="216">
        <v>484571104.54000002</v>
      </c>
      <c r="P31" s="216">
        <v>363428326.31</v>
      </c>
      <c r="Q31" s="172">
        <f t="shared" si="8"/>
        <v>1.2112216124834239</v>
      </c>
      <c r="R31" s="169">
        <v>94</v>
      </c>
      <c r="S31" s="216">
        <v>88151500.870000005</v>
      </c>
      <c r="T31" s="170">
        <v>66113625.439999998</v>
      </c>
      <c r="U31" s="112">
        <v>212</v>
      </c>
      <c r="V31" s="216">
        <v>23307138.719999999</v>
      </c>
      <c r="W31" s="216">
        <v>17480354.079999998</v>
      </c>
      <c r="X31" s="85">
        <v>870</v>
      </c>
      <c r="Y31" s="89">
        <v>373112464.94999999</v>
      </c>
      <c r="Z31" s="89">
        <v>279834346.79000002</v>
      </c>
      <c r="AA31" s="172">
        <f t="shared" si="2"/>
        <v>0.93262243084719276</v>
      </c>
      <c r="AB31" s="107">
        <v>893</v>
      </c>
      <c r="AC31" s="86">
        <v>1111</v>
      </c>
      <c r="AD31" s="89">
        <v>379681753.94999999</v>
      </c>
      <c r="AE31" s="89">
        <v>284761312.93000001</v>
      </c>
      <c r="AF31" s="172">
        <f t="shared" si="3"/>
        <v>0.94904285860464854</v>
      </c>
      <c r="AG31" s="85">
        <v>42</v>
      </c>
      <c r="AH31" s="68">
        <v>12027438.189999999</v>
      </c>
      <c r="AI31" s="107">
        <v>908</v>
      </c>
      <c r="AJ31" s="198">
        <v>400609807.63999999</v>
      </c>
      <c r="AK31" s="198">
        <v>300457352.80000001</v>
      </c>
      <c r="AL31" s="89">
        <v>231905677.94999999</v>
      </c>
      <c r="AM31" s="89">
        <v>173929257.68000001</v>
      </c>
      <c r="AN31" s="172">
        <f t="shared" si="4"/>
        <v>1.0013540895035784</v>
      </c>
      <c r="AO31" s="107">
        <v>876</v>
      </c>
      <c r="AP31" s="198">
        <v>363782977.94</v>
      </c>
      <c r="AQ31" s="198">
        <v>272834081.44999999</v>
      </c>
      <c r="AR31" s="172">
        <f t="shared" si="5"/>
        <v>0.90930268232313982</v>
      </c>
    </row>
    <row r="32" spans="1:44" s="118" customFormat="1" ht="35.25" customHeight="1" outlineLevel="1" x14ac:dyDescent="0.35">
      <c r="A32" s="148" t="s">
        <v>37</v>
      </c>
      <c r="B32" s="156">
        <v>275632239.80131137</v>
      </c>
      <c r="C32" s="239">
        <v>1076</v>
      </c>
      <c r="D32" s="168">
        <v>597671043.94000006</v>
      </c>
      <c r="E32" s="168">
        <v>448253280.73000002</v>
      </c>
      <c r="F32" s="172">
        <f t="shared" si="0"/>
        <v>2.168364064997728</v>
      </c>
      <c r="G32" s="169">
        <v>643</v>
      </c>
      <c r="H32" s="168">
        <v>302496272.94999999</v>
      </c>
      <c r="I32" s="168">
        <v>226872203.36000001</v>
      </c>
      <c r="J32" s="172">
        <f t="shared" si="1"/>
        <v>1.0974633198498602</v>
      </c>
      <c r="K32" s="169">
        <v>372</v>
      </c>
      <c r="L32" s="168">
        <v>249475558.68000001</v>
      </c>
      <c r="M32" s="170">
        <v>187106668.34</v>
      </c>
      <c r="N32" s="169">
        <v>704</v>
      </c>
      <c r="O32" s="168">
        <v>319240268.01999998</v>
      </c>
      <c r="P32" s="168">
        <v>239430199.34</v>
      </c>
      <c r="Q32" s="172">
        <f t="shared" si="8"/>
        <v>1.1582109126643652</v>
      </c>
      <c r="R32" s="169">
        <v>60</v>
      </c>
      <c r="S32" s="168">
        <v>41107152.350000001</v>
      </c>
      <c r="T32" s="170">
        <v>30830364.100000001</v>
      </c>
      <c r="U32" s="169">
        <v>175</v>
      </c>
      <c r="V32" s="168">
        <v>10136824.77</v>
      </c>
      <c r="W32" s="170">
        <v>7602618.6200000001</v>
      </c>
      <c r="X32" s="69">
        <v>644</v>
      </c>
      <c r="Y32" s="67">
        <v>267996290.90000001</v>
      </c>
      <c r="Z32" s="67">
        <v>200997216.62</v>
      </c>
      <c r="AA32" s="172">
        <f t="shared" si="2"/>
        <v>0.97229660468305257</v>
      </c>
      <c r="AB32" s="102">
        <v>660</v>
      </c>
      <c r="AC32" s="70">
        <v>840</v>
      </c>
      <c r="AD32" s="67">
        <v>276406050.51999998</v>
      </c>
      <c r="AE32" s="67">
        <v>207304535.81999999</v>
      </c>
      <c r="AF32" s="172">
        <f t="shared" si="3"/>
        <v>1.0028074027887537</v>
      </c>
      <c r="AG32" s="70">
        <v>35</v>
      </c>
      <c r="AH32" s="68">
        <v>11222839.85</v>
      </c>
      <c r="AI32" s="102">
        <v>670</v>
      </c>
      <c r="AJ32" s="101">
        <v>280567358.88</v>
      </c>
      <c r="AK32" s="101">
        <v>210425516.75999999</v>
      </c>
      <c r="AL32" s="67">
        <v>143876251.75</v>
      </c>
      <c r="AM32" s="67">
        <v>107907188.27</v>
      </c>
      <c r="AN32" s="172">
        <f t="shared" si="4"/>
        <v>1.0179047236355445</v>
      </c>
      <c r="AO32" s="102">
        <v>649</v>
      </c>
      <c r="AP32" s="101">
        <v>262192893.08000001</v>
      </c>
      <c r="AQ32" s="101">
        <v>196641518.22999999</v>
      </c>
      <c r="AR32" s="172">
        <f t="shared" si="5"/>
        <v>0.9512417461360867</v>
      </c>
    </row>
    <row r="33" spans="1:44" s="118" customFormat="1" outlineLevel="1" x14ac:dyDescent="0.35">
      <c r="A33" s="148" t="s">
        <v>38</v>
      </c>
      <c r="B33" s="156">
        <v>26150102.444371659</v>
      </c>
      <c r="C33" s="167">
        <v>293</v>
      </c>
      <c r="D33" s="168">
        <v>60726919.259999998</v>
      </c>
      <c r="E33" s="168">
        <v>45545189.159999996</v>
      </c>
      <c r="F33" s="172">
        <f t="shared" si="0"/>
        <v>2.3222440290313426</v>
      </c>
      <c r="G33" s="169">
        <v>178</v>
      </c>
      <c r="H33" s="168">
        <v>31016291.920000002</v>
      </c>
      <c r="I33" s="168">
        <v>23262218.739999998</v>
      </c>
      <c r="J33" s="172">
        <f t="shared" si="1"/>
        <v>1.1860868226417103</v>
      </c>
      <c r="K33" s="169">
        <v>93</v>
      </c>
      <c r="L33" s="168">
        <v>23249073.84</v>
      </c>
      <c r="M33" s="170">
        <v>17436805.32</v>
      </c>
      <c r="N33" s="169">
        <v>200</v>
      </c>
      <c r="O33" s="168">
        <v>30145285.68</v>
      </c>
      <c r="P33" s="168">
        <v>22608963.98</v>
      </c>
      <c r="Q33" s="172">
        <f t="shared" si="8"/>
        <v>1.152778875116347</v>
      </c>
      <c r="R33" s="169">
        <v>22</v>
      </c>
      <c r="S33" s="168">
        <v>5060305.2</v>
      </c>
      <c r="T33" s="170">
        <v>3795228.87</v>
      </c>
      <c r="U33" s="169">
        <v>24</v>
      </c>
      <c r="V33" s="168">
        <v>387047.69</v>
      </c>
      <c r="W33" s="170">
        <v>290285.76</v>
      </c>
      <c r="X33" s="69">
        <v>178</v>
      </c>
      <c r="Y33" s="67">
        <v>24697932.789999999</v>
      </c>
      <c r="Z33" s="67">
        <v>18523449.350000001</v>
      </c>
      <c r="AA33" s="172">
        <f t="shared" si="2"/>
        <v>0.94446791719226275</v>
      </c>
      <c r="AB33" s="102">
        <v>182</v>
      </c>
      <c r="AC33" s="70">
        <v>191</v>
      </c>
      <c r="AD33" s="67">
        <v>24383207.329999998</v>
      </c>
      <c r="AE33" s="67">
        <v>18287405.260000002</v>
      </c>
      <c r="AF33" s="172">
        <f t="shared" si="3"/>
        <v>0.93243257390175338</v>
      </c>
      <c r="AG33" s="70">
        <v>4</v>
      </c>
      <c r="AH33" s="68">
        <v>167889.3</v>
      </c>
      <c r="AI33" s="102">
        <v>183</v>
      </c>
      <c r="AJ33" s="101">
        <v>26318362.719999999</v>
      </c>
      <c r="AK33" s="101">
        <v>19738771.780000001</v>
      </c>
      <c r="AL33" s="67">
        <v>16818574.93</v>
      </c>
      <c r="AM33" s="67">
        <v>12613931.07</v>
      </c>
      <c r="AN33" s="172">
        <f t="shared" si="4"/>
        <v>1.0064344021590843</v>
      </c>
      <c r="AO33" s="102">
        <v>178</v>
      </c>
      <c r="AP33" s="101">
        <v>24181650.350000001</v>
      </c>
      <c r="AQ33" s="101">
        <v>18136237.559999999</v>
      </c>
      <c r="AR33" s="172">
        <f t="shared" si="5"/>
        <v>0.92472488019658483</v>
      </c>
    </row>
    <row r="34" spans="1:44" s="118" customFormat="1" outlineLevel="1" x14ac:dyDescent="0.35">
      <c r="A34" s="148" t="s">
        <v>39</v>
      </c>
      <c r="B34" s="156">
        <v>98285737.406942517</v>
      </c>
      <c r="C34" s="167">
        <v>124</v>
      </c>
      <c r="D34" s="168">
        <v>322040979.95999998</v>
      </c>
      <c r="E34" s="168">
        <v>241530734.75999999</v>
      </c>
      <c r="F34" s="172">
        <f t="shared" si="0"/>
        <v>3.2765789671661176</v>
      </c>
      <c r="G34" s="169">
        <v>49</v>
      </c>
      <c r="H34" s="168">
        <v>100624108.40000001</v>
      </c>
      <c r="I34" s="168">
        <v>75468081.180000007</v>
      </c>
      <c r="J34" s="172">
        <f t="shared" si="1"/>
        <v>1.023791559739494</v>
      </c>
      <c r="K34" s="169">
        <v>64</v>
      </c>
      <c r="L34" s="168">
        <v>180495396.37</v>
      </c>
      <c r="M34" s="170">
        <v>135371547.19999999</v>
      </c>
      <c r="N34" s="169">
        <v>60</v>
      </c>
      <c r="O34" s="168">
        <v>135185550.84</v>
      </c>
      <c r="P34" s="168">
        <v>101389162.98999999</v>
      </c>
      <c r="Q34" s="172">
        <f t="shared" si="8"/>
        <v>1.3754340599824511</v>
      </c>
      <c r="R34" s="169">
        <v>12</v>
      </c>
      <c r="S34" s="168">
        <v>41984043.32</v>
      </c>
      <c r="T34" s="170">
        <v>31488032.469999999</v>
      </c>
      <c r="U34" s="169">
        <v>13</v>
      </c>
      <c r="V34" s="168">
        <v>12783266.26</v>
      </c>
      <c r="W34" s="170">
        <v>9587449.6999999993</v>
      </c>
      <c r="X34" s="69">
        <v>48</v>
      </c>
      <c r="Y34" s="67">
        <v>80418241.260000005</v>
      </c>
      <c r="Z34" s="67">
        <v>60313680.82</v>
      </c>
      <c r="AA34" s="172">
        <f t="shared" si="2"/>
        <v>0.81820865754952943</v>
      </c>
      <c r="AB34" s="102">
        <v>51</v>
      </c>
      <c r="AC34" s="70">
        <v>80</v>
      </c>
      <c r="AD34" s="67">
        <v>78892496.099999994</v>
      </c>
      <c r="AE34" s="67">
        <v>59169371.850000001</v>
      </c>
      <c r="AF34" s="172">
        <f t="shared" si="3"/>
        <v>0.80268509125951104</v>
      </c>
      <c r="AG34" s="70">
        <v>3</v>
      </c>
      <c r="AH34" s="68">
        <v>636709.04</v>
      </c>
      <c r="AI34" s="102">
        <v>55</v>
      </c>
      <c r="AJ34" s="101">
        <v>93724086.040000007</v>
      </c>
      <c r="AK34" s="101">
        <v>70293064.260000005</v>
      </c>
      <c r="AL34" s="67">
        <v>71210851.269999996</v>
      </c>
      <c r="AM34" s="67">
        <v>53408138.340000004</v>
      </c>
      <c r="AN34" s="172">
        <f t="shared" si="4"/>
        <v>0.95358786038247401</v>
      </c>
      <c r="AO34" s="102">
        <v>49</v>
      </c>
      <c r="AP34" s="101">
        <v>77408434.510000005</v>
      </c>
      <c r="AQ34" s="101">
        <v>58056325.659999996</v>
      </c>
      <c r="AR34" s="172">
        <f t="shared" si="5"/>
        <v>0.78758563095984035</v>
      </c>
    </row>
    <row r="35" spans="1:44" s="65" customFormat="1" x14ac:dyDescent="0.35">
      <c r="A35" s="147" t="s">
        <v>40</v>
      </c>
      <c r="B35" s="155">
        <v>0</v>
      </c>
      <c r="C35" s="167">
        <v>0</v>
      </c>
      <c r="D35" s="168">
        <v>0</v>
      </c>
      <c r="E35" s="168">
        <v>0</v>
      </c>
      <c r="F35" s="172">
        <v>0</v>
      </c>
      <c r="G35" s="169">
        <v>0</v>
      </c>
      <c r="H35" s="168">
        <v>0</v>
      </c>
      <c r="I35" s="168">
        <v>0</v>
      </c>
      <c r="J35" s="172">
        <v>0</v>
      </c>
      <c r="K35" s="169">
        <v>0</v>
      </c>
      <c r="L35" s="168">
        <v>0</v>
      </c>
      <c r="M35" s="170">
        <v>0</v>
      </c>
      <c r="N35" s="169">
        <v>0</v>
      </c>
      <c r="O35" s="168">
        <v>0</v>
      </c>
      <c r="P35" s="168">
        <v>0</v>
      </c>
      <c r="Q35" s="172">
        <v>0</v>
      </c>
      <c r="R35" s="169">
        <v>0</v>
      </c>
      <c r="S35" s="168">
        <v>0</v>
      </c>
      <c r="T35" s="170">
        <v>0</v>
      </c>
      <c r="U35" s="169">
        <v>0</v>
      </c>
      <c r="V35" s="168">
        <v>0</v>
      </c>
      <c r="W35" s="170">
        <v>0</v>
      </c>
      <c r="X35" s="69">
        <v>0</v>
      </c>
      <c r="Y35" s="67">
        <v>0</v>
      </c>
      <c r="Z35" s="67">
        <v>0</v>
      </c>
      <c r="AA35" s="172">
        <v>0</v>
      </c>
      <c r="AB35" s="102">
        <v>0</v>
      </c>
      <c r="AC35" s="70">
        <v>0</v>
      </c>
      <c r="AD35" s="67">
        <v>0</v>
      </c>
      <c r="AE35" s="67">
        <v>0</v>
      </c>
      <c r="AF35" s="172">
        <v>0</v>
      </c>
      <c r="AG35" s="70">
        <v>0</v>
      </c>
      <c r="AH35" s="68">
        <v>0</v>
      </c>
      <c r="AI35" s="102">
        <v>0</v>
      </c>
      <c r="AJ35" s="101">
        <v>0</v>
      </c>
      <c r="AK35" s="101">
        <v>0</v>
      </c>
      <c r="AL35" s="67">
        <v>0</v>
      </c>
      <c r="AM35" s="67">
        <v>0</v>
      </c>
      <c r="AN35" s="172">
        <v>0</v>
      </c>
      <c r="AO35" s="102">
        <v>0</v>
      </c>
      <c r="AP35" s="103">
        <v>0</v>
      </c>
      <c r="AQ35" s="198">
        <v>0</v>
      </c>
      <c r="AR35" s="172">
        <v>0</v>
      </c>
    </row>
    <row r="36" spans="1:44" x14ac:dyDescent="0.3">
      <c r="A36" s="147" t="s">
        <v>41</v>
      </c>
      <c r="B36" s="155">
        <v>207863052.47606811</v>
      </c>
      <c r="C36" s="167">
        <v>967</v>
      </c>
      <c r="D36" s="168">
        <v>221662935.52000001</v>
      </c>
      <c r="E36" s="168">
        <v>166247198.41</v>
      </c>
      <c r="F36" s="172">
        <f t="shared" si="0"/>
        <v>1.0663893023774427</v>
      </c>
      <c r="G36" s="169">
        <v>895</v>
      </c>
      <c r="H36" s="168">
        <v>215099381.37</v>
      </c>
      <c r="I36" s="168">
        <v>161324533.08000001</v>
      </c>
      <c r="J36" s="172">
        <f t="shared" si="1"/>
        <v>1.0348129636687839</v>
      </c>
      <c r="K36" s="169">
        <v>55</v>
      </c>
      <c r="L36" s="168">
        <v>4388073.3499999996</v>
      </c>
      <c r="M36" s="170">
        <v>3291054.81</v>
      </c>
      <c r="N36" s="169">
        <v>912</v>
      </c>
      <c r="O36" s="168">
        <v>210198815.06</v>
      </c>
      <c r="P36" s="168">
        <v>157649107.99000001</v>
      </c>
      <c r="Q36" s="172">
        <f t="shared" si="8"/>
        <v>1.0112370262829697</v>
      </c>
      <c r="R36" s="169">
        <v>17</v>
      </c>
      <c r="S36" s="168">
        <v>1951185.28</v>
      </c>
      <c r="T36" s="170">
        <v>1463388.91</v>
      </c>
      <c r="U36" s="169">
        <v>4</v>
      </c>
      <c r="V36" s="168">
        <v>4017.63</v>
      </c>
      <c r="W36" s="170">
        <v>3013.22</v>
      </c>
      <c r="X36" s="69">
        <v>895</v>
      </c>
      <c r="Y36" s="67">
        <v>208243612.15000001</v>
      </c>
      <c r="Z36" s="67">
        <v>156182705.86000001</v>
      </c>
      <c r="AA36" s="172">
        <f t="shared" si="2"/>
        <v>1.0018308192312133</v>
      </c>
      <c r="AB36" s="102">
        <v>0</v>
      </c>
      <c r="AC36" s="70">
        <v>0</v>
      </c>
      <c r="AD36" s="67">
        <v>0</v>
      </c>
      <c r="AE36" s="67">
        <v>0</v>
      </c>
      <c r="AF36" s="172">
        <f t="shared" si="3"/>
        <v>0</v>
      </c>
      <c r="AG36" s="70">
        <v>0</v>
      </c>
      <c r="AH36" s="68">
        <v>0</v>
      </c>
      <c r="AI36" s="102">
        <v>912</v>
      </c>
      <c r="AJ36" s="101">
        <v>210195368.61000001</v>
      </c>
      <c r="AK36" s="101">
        <v>157646523.12</v>
      </c>
      <c r="AL36" s="67">
        <v>0</v>
      </c>
      <c r="AM36" s="67">
        <v>0</v>
      </c>
      <c r="AN36" s="172">
        <f t="shared" si="4"/>
        <v>1.0112204458952629</v>
      </c>
      <c r="AO36" s="102">
        <v>912</v>
      </c>
      <c r="AP36" s="101">
        <v>210195368.61000001</v>
      </c>
      <c r="AQ36" s="101">
        <v>157646523.12</v>
      </c>
      <c r="AR36" s="172">
        <f t="shared" si="5"/>
        <v>1.0112204458952629</v>
      </c>
    </row>
    <row r="37" spans="1:44" x14ac:dyDescent="0.3">
      <c r="A37" s="147" t="s">
        <v>42</v>
      </c>
      <c r="B37" s="155">
        <v>8444168.3135053329</v>
      </c>
      <c r="C37" s="167">
        <v>26</v>
      </c>
      <c r="D37" s="168">
        <v>13068307.4</v>
      </c>
      <c r="E37" s="168">
        <v>9801230.5</v>
      </c>
      <c r="F37" s="172">
        <f t="shared" si="0"/>
        <v>1.5476133249379891</v>
      </c>
      <c r="G37" s="169">
        <v>13</v>
      </c>
      <c r="H37" s="168">
        <v>8488514.9700000007</v>
      </c>
      <c r="I37" s="168">
        <v>6366386.2000000002</v>
      </c>
      <c r="J37" s="172">
        <f t="shared" si="1"/>
        <v>1.0052517494735085</v>
      </c>
      <c r="K37" s="169">
        <v>12</v>
      </c>
      <c r="L37" s="168">
        <v>4504822.43</v>
      </c>
      <c r="M37" s="170">
        <v>3378616.8</v>
      </c>
      <c r="N37" s="169">
        <v>14</v>
      </c>
      <c r="O37" s="168">
        <v>8267659.3499999996</v>
      </c>
      <c r="P37" s="168">
        <v>6200744.4800000004</v>
      </c>
      <c r="Q37" s="172">
        <f t="shared" si="8"/>
        <v>0.9790969392186285</v>
      </c>
      <c r="R37" s="169">
        <v>1</v>
      </c>
      <c r="S37" s="168">
        <v>74970</v>
      </c>
      <c r="T37" s="170">
        <v>56227.5</v>
      </c>
      <c r="U37" s="169">
        <v>3</v>
      </c>
      <c r="V37" s="168">
        <v>60218.43</v>
      </c>
      <c r="W37" s="170">
        <v>45163.83</v>
      </c>
      <c r="X37" s="69">
        <v>13</v>
      </c>
      <c r="Y37" s="67">
        <v>8132470.9199999999</v>
      </c>
      <c r="Z37" s="67">
        <v>6099353.1500000004</v>
      </c>
      <c r="AA37" s="172">
        <f t="shared" si="2"/>
        <v>0.96308725952243113</v>
      </c>
      <c r="AB37" s="69">
        <v>13</v>
      </c>
      <c r="AC37" s="70">
        <v>31</v>
      </c>
      <c r="AD37" s="67">
        <v>7722359.5</v>
      </c>
      <c r="AE37" s="67">
        <v>5791769.5</v>
      </c>
      <c r="AF37" s="172">
        <f t="shared" si="3"/>
        <v>0.91451984532912556</v>
      </c>
      <c r="AG37" s="70">
        <v>0</v>
      </c>
      <c r="AH37" s="68">
        <v>0</v>
      </c>
      <c r="AI37" s="102">
        <v>13</v>
      </c>
      <c r="AJ37" s="101">
        <v>8127568.1299999999</v>
      </c>
      <c r="AK37" s="101">
        <v>6095675.9500000002</v>
      </c>
      <c r="AL37" s="67">
        <v>6734715.9299999997</v>
      </c>
      <c r="AM37" s="67">
        <v>5051036.84</v>
      </c>
      <c r="AN37" s="172">
        <f t="shared" si="4"/>
        <v>0.96250664698393418</v>
      </c>
      <c r="AO37" s="102">
        <v>13</v>
      </c>
      <c r="AP37" s="101">
        <v>7933189.1299999999</v>
      </c>
      <c r="AQ37" s="101">
        <v>5949891.71</v>
      </c>
      <c r="AR37" s="172">
        <f t="shared" si="5"/>
        <v>0.93948732846927163</v>
      </c>
    </row>
    <row r="38" spans="1:44" x14ac:dyDescent="0.3">
      <c r="A38" s="149" t="s">
        <v>43</v>
      </c>
      <c r="B38" s="157">
        <v>0</v>
      </c>
      <c r="C38" s="110">
        <v>0</v>
      </c>
      <c r="D38" s="111">
        <v>0</v>
      </c>
      <c r="E38" s="111">
        <v>0</v>
      </c>
      <c r="F38" s="172">
        <v>0</v>
      </c>
      <c r="G38" s="112">
        <v>0</v>
      </c>
      <c r="H38" s="111">
        <v>0</v>
      </c>
      <c r="I38" s="111">
        <v>0</v>
      </c>
      <c r="J38" s="172">
        <v>0</v>
      </c>
      <c r="K38" s="112">
        <v>0</v>
      </c>
      <c r="L38" s="111">
        <v>0</v>
      </c>
      <c r="M38" s="113">
        <v>0</v>
      </c>
      <c r="N38" s="112">
        <v>0</v>
      </c>
      <c r="O38" s="111">
        <v>0</v>
      </c>
      <c r="P38" s="111">
        <v>0</v>
      </c>
      <c r="Q38" s="172">
        <v>0</v>
      </c>
      <c r="R38" s="112">
        <v>0</v>
      </c>
      <c r="S38" s="111">
        <v>0</v>
      </c>
      <c r="T38" s="113">
        <v>0</v>
      </c>
      <c r="U38" s="112">
        <v>0</v>
      </c>
      <c r="V38" s="111">
        <v>0</v>
      </c>
      <c r="W38" s="113">
        <v>0</v>
      </c>
      <c r="X38" s="85">
        <v>0</v>
      </c>
      <c r="Y38" s="83">
        <v>0</v>
      </c>
      <c r="Z38" s="83">
        <v>0</v>
      </c>
      <c r="AA38" s="172">
        <v>0</v>
      </c>
      <c r="AB38" s="85">
        <v>0</v>
      </c>
      <c r="AC38" s="86">
        <v>0</v>
      </c>
      <c r="AD38" s="83">
        <v>0</v>
      </c>
      <c r="AE38" s="83">
        <v>0</v>
      </c>
      <c r="AF38" s="172">
        <v>0</v>
      </c>
      <c r="AG38" s="86">
        <v>0</v>
      </c>
      <c r="AH38" s="88">
        <v>0</v>
      </c>
      <c r="AI38" s="107">
        <v>0</v>
      </c>
      <c r="AJ38" s="106">
        <v>0</v>
      </c>
      <c r="AK38" s="106">
        <v>0</v>
      </c>
      <c r="AL38" s="83">
        <v>0</v>
      </c>
      <c r="AM38" s="83">
        <v>0</v>
      </c>
      <c r="AN38" s="172">
        <v>0</v>
      </c>
      <c r="AO38" s="85">
        <v>0</v>
      </c>
      <c r="AP38" s="83">
        <v>0</v>
      </c>
      <c r="AQ38" s="83">
        <v>0</v>
      </c>
      <c r="AR38" s="172">
        <v>0</v>
      </c>
    </row>
    <row r="39" spans="1:44" ht="14" thickBot="1" x14ac:dyDescent="0.35">
      <c r="A39" s="149" t="s">
        <v>214</v>
      </c>
      <c r="B39" s="157">
        <v>58161308.634210669</v>
      </c>
      <c r="C39" s="110">
        <v>754</v>
      </c>
      <c r="D39" s="111">
        <v>64325083.57</v>
      </c>
      <c r="E39" s="111">
        <v>48243811.469999999</v>
      </c>
      <c r="F39" s="172">
        <f t="shared" si="0"/>
        <v>1.1059772395176779</v>
      </c>
      <c r="G39" s="112">
        <v>711</v>
      </c>
      <c r="H39" s="111">
        <v>59455981.579999998</v>
      </c>
      <c r="I39" s="111">
        <v>44591985.039999999</v>
      </c>
      <c r="J39" s="172">
        <f t="shared" si="1"/>
        <v>1.0222600380939124</v>
      </c>
      <c r="K39" s="112">
        <v>42</v>
      </c>
      <c r="L39" s="111">
        <v>4857516.99</v>
      </c>
      <c r="M39" s="113">
        <v>3643137.68</v>
      </c>
      <c r="N39" s="112">
        <v>712</v>
      </c>
      <c r="O39" s="111">
        <v>58161211.159999996</v>
      </c>
      <c r="P39" s="111">
        <v>43620907.409999996</v>
      </c>
      <c r="Q39" s="172">
        <f t="shared" si="8"/>
        <v>0.99999832407122602</v>
      </c>
      <c r="R39" s="112">
        <v>1</v>
      </c>
      <c r="S39" s="111">
        <v>11585</v>
      </c>
      <c r="T39" s="113">
        <v>8688.75</v>
      </c>
      <c r="U39" s="112">
        <v>0</v>
      </c>
      <c r="V39" s="111">
        <v>0</v>
      </c>
      <c r="W39" s="113">
        <v>0</v>
      </c>
      <c r="X39" s="85">
        <v>711</v>
      </c>
      <c r="Y39" s="83">
        <v>58149626.159999996</v>
      </c>
      <c r="Z39" s="83">
        <v>43612218.659999996</v>
      </c>
      <c r="AA39" s="172">
        <f t="shared" si="2"/>
        <v>0.99979913666860309</v>
      </c>
      <c r="AB39" s="85">
        <v>0</v>
      </c>
      <c r="AC39" s="86">
        <v>0</v>
      </c>
      <c r="AD39" s="83">
        <v>0</v>
      </c>
      <c r="AE39" s="83">
        <v>0</v>
      </c>
      <c r="AF39" s="172">
        <f t="shared" si="3"/>
        <v>0</v>
      </c>
      <c r="AG39" s="86">
        <v>0</v>
      </c>
      <c r="AH39" s="88">
        <v>0</v>
      </c>
      <c r="AI39" s="107">
        <v>712</v>
      </c>
      <c r="AJ39" s="106">
        <v>58161211.159999996</v>
      </c>
      <c r="AK39" s="106">
        <v>43620904.719999999</v>
      </c>
      <c r="AL39" s="83">
        <v>0</v>
      </c>
      <c r="AM39" s="83">
        <v>0</v>
      </c>
      <c r="AN39" s="172">
        <f t="shared" si="4"/>
        <v>0.99999832407122602</v>
      </c>
      <c r="AO39" s="85">
        <v>712</v>
      </c>
      <c r="AP39" s="83">
        <v>58161211.159999996</v>
      </c>
      <c r="AQ39" s="83">
        <v>43620904.719999999</v>
      </c>
      <c r="AR39" s="172">
        <f t="shared" si="5"/>
        <v>0.99999832407122602</v>
      </c>
    </row>
    <row r="40" spans="1:44" s="72" customFormat="1" ht="27.5" thickBot="1" x14ac:dyDescent="0.35">
      <c r="A40" s="145" t="s">
        <v>177</v>
      </c>
      <c r="B40" s="119">
        <f>B41+B44</f>
        <v>125790413.83564283</v>
      </c>
      <c r="C40" s="126">
        <v>74</v>
      </c>
      <c r="D40" s="127">
        <v>132538309.65000001</v>
      </c>
      <c r="E40" s="127">
        <v>105549013.02</v>
      </c>
      <c r="F40" s="173">
        <f t="shared" si="0"/>
        <v>1.0536439590951179</v>
      </c>
      <c r="G40" s="214">
        <v>74</v>
      </c>
      <c r="H40" s="215">
        <v>132538309.65000001</v>
      </c>
      <c r="I40" s="215">
        <v>105549013.02</v>
      </c>
      <c r="J40" s="173">
        <f t="shared" si="1"/>
        <v>1.0536439590951179</v>
      </c>
      <c r="K40" s="214">
        <v>5</v>
      </c>
      <c r="L40" s="215">
        <v>1609500</v>
      </c>
      <c r="M40" s="215">
        <v>1448550</v>
      </c>
      <c r="N40" s="214">
        <v>69</v>
      </c>
      <c r="O40" s="215">
        <v>128840002.95</v>
      </c>
      <c r="P40" s="215">
        <v>102349155.77</v>
      </c>
      <c r="Q40" s="213">
        <f t="shared" ref="Q40" si="9">O40/B40</f>
        <v>1.0242434142743322</v>
      </c>
      <c r="R40" s="214">
        <v>1</v>
      </c>
      <c r="S40" s="215">
        <v>960000</v>
      </c>
      <c r="T40" s="215">
        <v>672000</v>
      </c>
      <c r="U40" s="214">
        <v>8</v>
      </c>
      <c r="V40" s="215">
        <v>1345623.63</v>
      </c>
      <c r="W40" s="215">
        <v>1140683.54</v>
      </c>
      <c r="X40" s="126">
        <v>68</v>
      </c>
      <c r="Y40" s="127">
        <v>126534379.31999999</v>
      </c>
      <c r="Z40" s="127">
        <v>100536472.23</v>
      </c>
      <c r="AA40" s="173">
        <f t="shared" si="2"/>
        <v>1.0059143257556113</v>
      </c>
      <c r="AB40" s="126">
        <v>68</v>
      </c>
      <c r="AC40" s="126">
        <v>173</v>
      </c>
      <c r="AD40" s="127">
        <v>106068500.89</v>
      </c>
      <c r="AE40" s="127">
        <v>85044772.540000007</v>
      </c>
      <c r="AF40" s="173">
        <f t="shared" si="3"/>
        <v>0.84321608980942386</v>
      </c>
      <c r="AG40" s="126">
        <v>1</v>
      </c>
      <c r="AH40" s="127">
        <v>139922.82999999999</v>
      </c>
      <c r="AI40" s="126">
        <v>68</v>
      </c>
      <c r="AJ40" s="127">
        <v>116252351.23999999</v>
      </c>
      <c r="AK40" s="127">
        <v>93171346.140000001</v>
      </c>
      <c r="AL40" s="127">
        <v>7150000</v>
      </c>
      <c r="AM40" s="127">
        <v>5720000</v>
      </c>
      <c r="AN40" s="173">
        <f t="shared" si="4"/>
        <v>0.9241749644920858</v>
      </c>
      <c r="AO40" s="126">
        <v>68</v>
      </c>
      <c r="AP40" s="127">
        <v>115445141.01000001</v>
      </c>
      <c r="AQ40" s="127">
        <v>92525577.950000003</v>
      </c>
      <c r="AR40" s="173">
        <f t="shared" si="5"/>
        <v>0.91775785999750414</v>
      </c>
    </row>
    <row r="41" spans="1:44" x14ac:dyDescent="0.3">
      <c r="A41" s="150" t="s">
        <v>45</v>
      </c>
      <c r="B41" s="154">
        <v>84535146.052986637</v>
      </c>
      <c r="C41" s="128">
        <v>70</v>
      </c>
      <c r="D41" s="133">
        <v>89722621.469999999</v>
      </c>
      <c r="E41" s="133">
        <v>71296462.480000004</v>
      </c>
      <c r="F41" s="172">
        <f t="shared" si="0"/>
        <v>1.0613647182174601</v>
      </c>
      <c r="G41" s="136">
        <v>70</v>
      </c>
      <c r="H41" s="221">
        <v>89722621.469999999</v>
      </c>
      <c r="I41" s="221">
        <v>71296462.480000004</v>
      </c>
      <c r="J41" s="172">
        <f t="shared" si="1"/>
        <v>1.0613647182174601</v>
      </c>
      <c r="K41" s="136">
        <v>5</v>
      </c>
      <c r="L41" s="135">
        <v>1609500</v>
      </c>
      <c r="M41" s="137">
        <v>1448550</v>
      </c>
      <c r="N41" s="136">
        <v>65</v>
      </c>
      <c r="O41" s="221">
        <v>87306162.709999993</v>
      </c>
      <c r="P41" s="221">
        <v>69122083.590000004</v>
      </c>
      <c r="Q41" s="185">
        <f t="shared" si="8"/>
        <v>1.0327794625832489</v>
      </c>
      <c r="R41" s="136">
        <v>1</v>
      </c>
      <c r="S41" s="135">
        <v>960000</v>
      </c>
      <c r="T41" s="137">
        <v>672000</v>
      </c>
      <c r="U41" s="136">
        <v>7</v>
      </c>
      <c r="V41" s="135">
        <v>641846.27</v>
      </c>
      <c r="W41" s="137">
        <v>577661.65</v>
      </c>
      <c r="X41" s="136">
        <v>64</v>
      </c>
      <c r="Y41" s="134">
        <v>85704316.439999998</v>
      </c>
      <c r="Z41" s="134">
        <v>67872421.939999998</v>
      </c>
      <c r="AA41" s="172">
        <f t="shared" si="2"/>
        <v>1.0138305833916763</v>
      </c>
      <c r="AB41" s="130">
        <v>65</v>
      </c>
      <c r="AC41" s="130">
        <v>167</v>
      </c>
      <c r="AD41" s="134">
        <v>75103408.230000004</v>
      </c>
      <c r="AE41" s="134">
        <v>60272698.439999998</v>
      </c>
      <c r="AF41" s="172">
        <f t="shared" si="3"/>
        <v>0.88842820692502478</v>
      </c>
      <c r="AG41" s="132">
        <v>1</v>
      </c>
      <c r="AH41" s="131">
        <v>139922.82999999999</v>
      </c>
      <c r="AI41" s="130">
        <v>64</v>
      </c>
      <c r="AJ41" s="134">
        <v>74898341.409999996</v>
      </c>
      <c r="AK41" s="134">
        <v>60088138.299999997</v>
      </c>
      <c r="AL41" s="134">
        <v>0</v>
      </c>
      <c r="AM41" s="134">
        <v>0</v>
      </c>
      <c r="AN41" s="172">
        <f t="shared" si="4"/>
        <v>0.88600238962210709</v>
      </c>
      <c r="AO41" s="130">
        <v>64</v>
      </c>
      <c r="AP41" s="134">
        <v>74898341.409999996</v>
      </c>
      <c r="AQ41" s="134">
        <v>60088138.299999997</v>
      </c>
      <c r="AR41" s="172">
        <f t="shared" si="5"/>
        <v>0.88600238962210709</v>
      </c>
    </row>
    <row r="42" spans="1:44" s="117" customFormat="1" ht="37.5" customHeight="1" outlineLevel="1" x14ac:dyDescent="0.3">
      <c r="A42" s="151" t="s">
        <v>46</v>
      </c>
      <c r="B42" s="156">
        <v>38625705.291741371</v>
      </c>
      <c r="C42" s="167">
        <v>65</v>
      </c>
      <c r="D42" s="168">
        <v>42453137.369999997</v>
      </c>
      <c r="E42" s="168">
        <v>38207823.609999999</v>
      </c>
      <c r="F42" s="172">
        <f t="shared" si="0"/>
        <v>1.0990902832543741</v>
      </c>
      <c r="G42" s="102">
        <v>65</v>
      </c>
      <c r="H42" s="101">
        <v>42453137.369999997</v>
      </c>
      <c r="I42" s="101">
        <v>38207823.609999999</v>
      </c>
      <c r="J42" s="172">
        <f t="shared" si="1"/>
        <v>1.0990902832543741</v>
      </c>
      <c r="K42" s="102">
        <v>5</v>
      </c>
      <c r="L42" s="101">
        <v>1609500</v>
      </c>
      <c r="M42" s="103">
        <v>1448550</v>
      </c>
      <c r="N42" s="102">
        <v>60</v>
      </c>
      <c r="O42" s="101">
        <v>40038848.609999999</v>
      </c>
      <c r="P42" s="101">
        <v>36034963.719999999</v>
      </c>
      <c r="Q42" s="185">
        <f t="shared" si="8"/>
        <v>1.0365855667251926</v>
      </c>
      <c r="R42" s="102">
        <v>0</v>
      </c>
      <c r="S42" s="101">
        <v>0</v>
      </c>
      <c r="T42" s="103">
        <v>0</v>
      </c>
      <c r="U42" s="102">
        <v>7</v>
      </c>
      <c r="V42" s="101">
        <v>641846.27</v>
      </c>
      <c r="W42" s="103">
        <v>577661.65</v>
      </c>
      <c r="X42" s="102">
        <v>60</v>
      </c>
      <c r="Y42" s="168">
        <v>39397002.340000004</v>
      </c>
      <c r="Z42" s="168">
        <v>35457302.07</v>
      </c>
      <c r="AA42" s="172">
        <f t="shared" si="2"/>
        <v>1.0199684909940931</v>
      </c>
      <c r="AB42" s="169">
        <v>61</v>
      </c>
      <c r="AC42" s="171">
        <v>160</v>
      </c>
      <c r="AD42" s="168">
        <v>38501564.359999999</v>
      </c>
      <c r="AE42" s="168">
        <v>34651407.740000002</v>
      </c>
      <c r="AF42" s="172">
        <f t="shared" si="3"/>
        <v>0.99678605398131293</v>
      </c>
      <c r="AG42" s="171">
        <v>1</v>
      </c>
      <c r="AH42" s="170">
        <v>139922.82999999999</v>
      </c>
      <c r="AI42" s="102">
        <v>60</v>
      </c>
      <c r="AJ42" s="101">
        <v>38296497.539999999</v>
      </c>
      <c r="AK42" s="101">
        <v>34466847.600000001</v>
      </c>
      <c r="AL42" s="168">
        <v>0</v>
      </c>
      <c r="AM42" s="168">
        <v>0</v>
      </c>
      <c r="AN42" s="172">
        <f t="shared" si="4"/>
        <v>0.99147697759161024</v>
      </c>
      <c r="AO42" s="169">
        <v>60</v>
      </c>
      <c r="AP42" s="168">
        <v>38296497.539999999</v>
      </c>
      <c r="AQ42" s="168">
        <v>34466847.600000001</v>
      </c>
      <c r="AR42" s="172">
        <f t="shared" si="5"/>
        <v>0.99147697759161024</v>
      </c>
    </row>
    <row r="43" spans="1:44" s="117" customFormat="1" outlineLevel="1" x14ac:dyDescent="0.3">
      <c r="A43" s="151" t="s">
        <v>47</v>
      </c>
      <c r="B43" s="156">
        <v>45909440.761245266</v>
      </c>
      <c r="C43" s="110">
        <v>5</v>
      </c>
      <c r="D43" s="111">
        <v>47269484.100000001</v>
      </c>
      <c r="E43" s="111">
        <v>33088638.870000001</v>
      </c>
      <c r="F43" s="172">
        <f t="shared" si="0"/>
        <v>1.0296244806341188</v>
      </c>
      <c r="G43" s="107">
        <v>5</v>
      </c>
      <c r="H43" s="106">
        <v>47269484.100000001</v>
      </c>
      <c r="I43" s="106">
        <v>33088638.870000001</v>
      </c>
      <c r="J43" s="172">
        <f t="shared" si="1"/>
        <v>1.0296244806341188</v>
      </c>
      <c r="K43" s="107">
        <v>0</v>
      </c>
      <c r="L43" s="106">
        <v>0</v>
      </c>
      <c r="M43" s="108">
        <v>0</v>
      </c>
      <c r="N43" s="107">
        <v>5</v>
      </c>
      <c r="O43" s="106">
        <v>47267314.100000001</v>
      </c>
      <c r="P43" s="106">
        <v>33087119.870000001</v>
      </c>
      <c r="Q43" s="185">
        <f t="shared" si="8"/>
        <v>1.029577213667586</v>
      </c>
      <c r="R43" s="107">
        <v>1</v>
      </c>
      <c r="S43" s="106">
        <v>960000</v>
      </c>
      <c r="T43" s="108">
        <v>672000</v>
      </c>
      <c r="U43" s="107">
        <v>0</v>
      </c>
      <c r="V43" s="106">
        <v>0</v>
      </c>
      <c r="W43" s="108">
        <v>0</v>
      </c>
      <c r="X43" s="107">
        <v>4</v>
      </c>
      <c r="Y43" s="111">
        <v>46307314.100000001</v>
      </c>
      <c r="Z43" s="168">
        <v>32415119.870000001</v>
      </c>
      <c r="AA43" s="172">
        <f t="shared" si="2"/>
        <v>1.0086664819295861</v>
      </c>
      <c r="AB43" s="112">
        <v>4</v>
      </c>
      <c r="AC43" s="114">
        <v>7</v>
      </c>
      <c r="AD43" s="111">
        <v>36601843.869999997</v>
      </c>
      <c r="AE43" s="111">
        <v>25621290.699999999</v>
      </c>
      <c r="AF43" s="172">
        <f t="shared" si="3"/>
        <v>0.79726181071013325</v>
      </c>
      <c r="AG43" s="114">
        <v>0</v>
      </c>
      <c r="AH43" s="113">
        <v>0</v>
      </c>
      <c r="AI43" s="112">
        <v>4</v>
      </c>
      <c r="AJ43" s="111">
        <v>36601843.869999997</v>
      </c>
      <c r="AK43" s="111">
        <v>25621290.699999999</v>
      </c>
      <c r="AL43" s="111">
        <v>0</v>
      </c>
      <c r="AM43" s="111">
        <v>0</v>
      </c>
      <c r="AN43" s="172">
        <f t="shared" si="4"/>
        <v>0.79726181071013325</v>
      </c>
      <c r="AO43" s="112">
        <v>4</v>
      </c>
      <c r="AP43" s="111">
        <v>36601843.869999997</v>
      </c>
      <c r="AQ43" s="111">
        <v>25621290.699999999</v>
      </c>
      <c r="AR43" s="172">
        <f t="shared" si="5"/>
        <v>0.79726181071013325</v>
      </c>
    </row>
    <row r="44" spans="1:44" ht="14" thickBot="1" x14ac:dyDescent="0.35">
      <c r="A44" s="152" t="s">
        <v>48</v>
      </c>
      <c r="B44" s="157">
        <v>41255267.782656193</v>
      </c>
      <c r="C44" s="110">
        <v>4</v>
      </c>
      <c r="D44" s="111">
        <v>42815688.18</v>
      </c>
      <c r="E44" s="111">
        <v>34252550.539999999</v>
      </c>
      <c r="F44" s="172">
        <f t="shared" si="0"/>
        <v>1.0378235430579319</v>
      </c>
      <c r="G44" s="107">
        <v>4</v>
      </c>
      <c r="H44" s="106">
        <v>42815688.18</v>
      </c>
      <c r="I44" s="106">
        <v>34252550.539999999</v>
      </c>
      <c r="J44" s="172">
        <f t="shared" si="1"/>
        <v>1.0378235430579319</v>
      </c>
      <c r="K44" s="107">
        <v>0</v>
      </c>
      <c r="L44" s="106">
        <v>0</v>
      </c>
      <c r="M44" s="108">
        <v>0</v>
      </c>
      <c r="N44" s="107">
        <v>4</v>
      </c>
      <c r="O44" s="106">
        <v>41533840.240000002</v>
      </c>
      <c r="P44" s="106">
        <v>33227072.18</v>
      </c>
      <c r="Q44" s="185">
        <f t="shared" si="8"/>
        <v>1.0067524093846973</v>
      </c>
      <c r="R44" s="107">
        <v>0</v>
      </c>
      <c r="S44" s="106">
        <v>0</v>
      </c>
      <c r="T44" s="108">
        <v>0</v>
      </c>
      <c r="U44" s="107">
        <v>1</v>
      </c>
      <c r="V44" s="106">
        <v>703777.36</v>
      </c>
      <c r="W44" s="108">
        <v>563021.89</v>
      </c>
      <c r="X44" s="107">
        <v>4</v>
      </c>
      <c r="Y44" s="111">
        <v>40830062.880000003</v>
      </c>
      <c r="Z44" s="111">
        <v>32664050.289999999</v>
      </c>
      <c r="AA44" s="172">
        <f t="shared" si="2"/>
        <v>0.98969331856246134</v>
      </c>
      <c r="AB44" s="112">
        <v>3</v>
      </c>
      <c r="AC44" s="114">
        <v>6</v>
      </c>
      <c r="AD44" s="111">
        <v>30965092.66</v>
      </c>
      <c r="AE44" s="111">
        <v>24772074.100000001</v>
      </c>
      <c r="AF44" s="172">
        <f t="shared" si="3"/>
        <v>0.75057306192102324</v>
      </c>
      <c r="AG44" s="114">
        <v>0</v>
      </c>
      <c r="AH44" s="113">
        <v>0</v>
      </c>
      <c r="AI44" s="112">
        <v>4</v>
      </c>
      <c r="AJ44" s="111">
        <v>41354009.829999998</v>
      </c>
      <c r="AK44" s="111">
        <v>33083207.84</v>
      </c>
      <c r="AL44" s="111">
        <v>7150000</v>
      </c>
      <c r="AM44" s="111">
        <v>5720000</v>
      </c>
      <c r="AN44" s="172">
        <f t="shared" si="4"/>
        <v>1.0023934409507169</v>
      </c>
      <c r="AO44" s="112">
        <v>4</v>
      </c>
      <c r="AP44" s="111">
        <v>40546799.600000001</v>
      </c>
      <c r="AQ44" s="111">
        <v>32437439.649999999</v>
      </c>
      <c r="AR44" s="172">
        <f t="shared" si="5"/>
        <v>0.9828272067851167</v>
      </c>
    </row>
    <row r="45" spans="1:44" s="72" customFormat="1" ht="27.5" thickBot="1" x14ac:dyDescent="0.35">
      <c r="A45" s="145" t="s">
        <v>178</v>
      </c>
      <c r="B45" s="119">
        <f>SUM(B46:B48)</f>
        <v>407634885.72849423</v>
      </c>
      <c r="C45" s="126">
        <v>4897</v>
      </c>
      <c r="D45" s="127">
        <v>659629653.13</v>
      </c>
      <c r="E45" s="127">
        <v>560685202.63</v>
      </c>
      <c r="F45" s="213">
        <f>D45/B45</f>
        <v>1.6181874423018525</v>
      </c>
      <c r="G45" s="214">
        <v>4817</v>
      </c>
      <c r="H45" s="127">
        <v>648414847.98000002</v>
      </c>
      <c r="I45" s="127">
        <v>551152618.32000005</v>
      </c>
      <c r="J45" s="213">
        <f t="shared" si="1"/>
        <v>1.5906755547214808</v>
      </c>
      <c r="K45" s="214">
        <v>1341</v>
      </c>
      <c r="L45" s="215">
        <v>186799480.50999999</v>
      </c>
      <c r="M45" s="215">
        <v>158779557.59</v>
      </c>
      <c r="N45" s="214">
        <v>3553</v>
      </c>
      <c r="O45" s="215">
        <v>466403311.36000001</v>
      </c>
      <c r="P45" s="215">
        <v>396442728.69999999</v>
      </c>
      <c r="Q45" s="213">
        <f>O45/B45</f>
        <v>1.1441692742427561</v>
      </c>
      <c r="R45" s="214">
        <v>355</v>
      </c>
      <c r="S45" s="215">
        <v>49677078.869999997</v>
      </c>
      <c r="T45" s="215">
        <v>42225516.960000001</v>
      </c>
      <c r="U45" s="214">
        <v>460</v>
      </c>
      <c r="V45" s="215">
        <v>7348240.0599999996</v>
      </c>
      <c r="W45" s="215">
        <v>6246161.6500000004</v>
      </c>
      <c r="X45" s="214">
        <v>3198</v>
      </c>
      <c r="Y45" s="215">
        <v>409377992.43000001</v>
      </c>
      <c r="Z45" s="215">
        <v>347971050.08999997</v>
      </c>
      <c r="AA45" s="213">
        <f t="shared" si="2"/>
        <v>1.004276147019141</v>
      </c>
      <c r="AB45" s="126">
        <v>3257</v>
      </c>
      <c r="AC45" s="126">
        <v>3452</v>
      </c>
      <c r="AD45" s="127">
        <v>413186714.73000002</v>
      </c>
      <c r="AE45" s="127">
        <v>351208705.38</v>
      </c>
      <c r="AF45" s="173">
        <f t="shared" si="3"/>
        <v>1.0136196120496017</v>
      </c>
      <c r="AG45" s="126">
        <v>86</v>
      </c>
      <c r="AH45" s="127">
        <v>11166426.17</v>
      </c>
      <c r="AI45" s="126">
        <v>3298</v>
      </c>
      <c r="AJ45" s="127">
        <v>434249475.75999999</v>
      </c>
      <c r="AK45" s="127">
        <v>369112051.06</v>
      </c>
      <c r="AL45" s="127">
        <v>215674418.36000001</v>
      </c>
      <c r="AM45" s="127">
        <v>183323254.59999999</v>
      </c>
      <c r="AN45" s="173">
        <f t="shared" si="4"/>
        <v>1.0652902657826799</v>
      </c>
      <c r="AO45" s="126">
        <v>3180</v>
      </c>
      <c r="AP45" s="127">
        <v>397001616.20999998</v>
      </c>
      <c r="AQ45" s="127">
        <v>337451370.76999998</v>
      </c>
      <c r="AR45" s="173">
        <f t="shared" si="5"/>
        <v>0.973914721505027</v>
      </c>
    </row>
    <row r="46" spans="1:44" s="105" customFormat="1" x14ac:dyDescent="0.3">
      <c r="A46" s="146" t="s">
        <v>50</v>
      </c>
      <c r="B46" s="154">
        <v>109041.82533882353</v>
      </c>
      <c r="C46" s="184">
        <v>5</v>
      </c>
      <c r="D46" s="135">
        <v>99811</v>
      </c>
      <c r="E46" s="135">
        <v>84839.35</v>
      </c>
      <c r="F46" s="185">
        <f>D46/B46</f>
        <v>0.91534601232012791</v>
      </c>
      <c r="G46" s="136">
        <v>5</v>
      </c>
      <c r="H46" s="135">
        <v>99811</v>
      </c>
      <c r="I46" s="135">
        <v>84839.35</v>
      </c>
      <c r="J46" s="185">
        <f t="shared" si="1"/>
        <v>0.91534601232012791</v>
      </c>
      <c r="K46" s="136">
        <v>0</v>
      </c>
      <c r="L46" s="135">
        <v>0</v>
      </c>
      <c r="M46" s="137">
        <v>0</v>
      </c>
      <c r="N46" s="136">
        <v>5</v>
      </c>
      <c r="O46" s="135">
        <v>99811</v>
      </c>
      <c r="P46" s="135">
        <v>84839.35</v>
      </c>
      <c r="Q46" s="185">
        <f t="shared" ref="Q46:Q48" si="10">O46/B46</f>
        <v>0.91534601232012791</v>
      </c>
      <c r="R46" s="136">
        <v>0</v>
      </c>
      <c r="S46" s="135">
        <v>0</v>
      </c>
      <c r="T46" s="137">
        <v>0</v>
      </c>
      <c r="U46" s="136">
        <v>0</v>
      </c>
      <c r="V46" s="135">
        <v>0</v>
      </c>
      <c r="W46" s="137">
        <v>0</v>
      </c>
      <c r="X46" s="136">
        <v>5</v>
      </c>
      <c r="Y46" s="135">
        <v>99811</v>
      </c>
      <c r="Z46" s="137">
        <v>84839.35</v>
      </c>
      <c r="AA46" s="185">
        <f t="shared" si="2"/>
        <v>0.91534601232012791</v>
      </c>
      <c r="AB46" s="136">
        <v>5</v>
      </c>
      <c r="AC46" s="138">
        <v>5</v>
      </c>
      <c r="AD46" s="135">
        <v>99811</v>
      </c>
      <c r="AE46" s="135">
        <v>84839.35</v>
      </c>
      <c r="AF46" s="185">
        <f t="shared" si="3"/>
        <v>0.91534601232012791</v>
      </c>
      <c r="AG46" s="138">
        <v>0</v>
      </c>
      <c r="AH46" s="137">
        <v>0</v>
      </c>
      <c r="AI46" s="136">
        <v>5</v>
      </c>
      <c r="AJ46" s="135">
        <v>99811</v>
      </c>
      <c r="AK46" s="135">
        <v>84839.35</v>
      </c>
      <c r="AL46" s="135">
        <v>0</v>
      </c>
      <c r="AM46" s="135">
        <v>0</v>
      </c>
      <c r="AN46" s="185">
        <f t="shared" si="4"/>
        <v>0.91534601232012791</v>
      </c>
      <c r="AO46" s="136">
        <v>5</v>
      </c>
      <c r="AP46" s="135">
        <v>99811</v>
      </c>
      <c r="AQ46" s="135">
        <v>84839.35</v>
      </c>
      <c r="AR46" s="185">
        <f t="shared" si="5"/>
        <v>0.91534601232012791</v>
      </c>
    </row>
    <row r="47" spans="1:44" s="105" customFormat="1" x14ac:dyDescent="0.3">
      <c r="A47" s="147" t="s">
        <v>51</v>
      </c>
      <c r="B47" s="155">
        <v>395850787.88947773</v>
      </c>
      <c r="C47" s="241">
        <v>4760</v>
      </c>
      <c r="D47" s="101">
        <v>645024828.42999995</v>
      </c>
      <c r="E47" s="101">
        <v>548271101.72000003</v>
      </c>
      <c r="F47" s="185">
        <f t="shared" ref="F47:F48" si="11">D47/B47</f>
        <v>1.62946455625116</v>
      </c>
      <c r="G47" s="102">
        <v>4680</v>
      </c>
      <c r="H47" s="101">
        <v>633810023.27999997</v>
      </c>
      <c r="I47" s="101">
        <v>538738517.40999997</v>
      </c>
      <c r="J47" s="185">
        <f t="shared" si="1"/>
        <v>1.6011336661958619</v>
      </c>
      <c r="K47" s="102">
        <v>1333</v>
      </c>
      <c r="L47" s="101">
        <v>185249154.50999999</v>
      </c>
      <c r="M47" s="103">
        <v>157461780.49000001</v>
      </c>
      <c r="N47" s="102">
        <v>3424</v>
      </c>
      <c r="O47" s="101">
        <v>453382061.08999997</v>
      </c>
      <c r="P47" s="101">
        <v>385374665.98000002</v>
      </c>
      <c r="Q47" s="185">
        <f t="shared" si="10"/>
        <v>1.1453357551901224</v>
      </c>
      <c r="R47" s="102">
        <v>343</v>
      </c>
      <c r="S47" s="101">
        <v>48695672.869999997</v>
      </c>
      <c r="T47" s="103">
        <v>41391321.859999999</v>
      </c>
      <c r="U47" s="102">
        <v>435</v>
      </c>
      <c r="V47" s="101">
        <v>7182026.1699999999</v>
      </c>
      <c r="W47" s="103">
        <v>6104879.8399999999</v>
      </c>
      <c r="X47" s="102">
        <v>3081</v>
      </c>
      <c r="Y47" s="101">
        <v>397504362.05000001</v>
      </c>
      <c r="Z47" s="103">
        <v>337878464.27999997</v>
      </c>
      <c r="AA47" s="185">
        <f t="shared" si="2"/>
        <v>1.0041772663112243</v>
      </c>
      <c r="AB47" s="102">
        <v>3139</v>
      </c>
      <c r="AC47" s="104">
        <v>3331</v>
      </c>
      <c r="AD47" s="101">
        <v>401421635.95999998</v>
      </c>
      <c r="AE47" s="101">
        <v>341208388.48000002</v>
      </c>
      <c r="AF47" s="185">
        <f t="shared" si="3"/>
        <v>1.0140731008777926</v>
      </c>
      <c r="AG47" s="104">
        <v>85</v>
      </c>
      <c r="AH47" s="103">
        <v>11156475.17</v>
      </c>
      <c r="AI47" s="226">
        <v>3176</v>
      </c>
      <c r="AJ47" s="101">
        <v>421850648.50999999</v>
      </c>
      <c r="AK47" s="135">
        <v>358573047.94999999</v>
      </c>
      <c r="AL47" s="101">
        <v>205518123.25</v>
      </c>
      <c r="AM47" s="101">
        <v>174690403.75999999</v>
      </c>
      <c r="AN47" s="185">
        <f t="shared" si="4"/>
        <v>1.065680962160372</v>
      </c>
      <c r="AO47" s="102">
        <v>3063</v>
      </c>
      <c r="AP47" s="101">
        <v>385151936.63</v>
      </c>
      <c r="AQ47" s="101">
        <v>327379143.18000001</v>
      </c>
      <c r="AR47" s="185">
        <f t="shared" si="5"/>
        <v>0.97297251493038617</v>
      </c>
    </row>
    <row r="48" spans="1:44" s="105" customFormat="1" ht="33.75" customHeight="1" thickBot="1" x14ac:dyDescent="0.35">
      <c r="A48" s="149" t="s">
        <v>52</v>
      </c>
      <c r="B48" s="157">
        <v>11675056.013677649</v>
      </c>
      <c r="C48" s="242">
        <v>132</v>
      </c>
      <c r="D48" s="106">
        <v>14505013.699999999</v>
      </c>
      <c r="E48" s="101">
        <v>12329261.560000001</v>
      </c>
      <c r="F48" s="185">
        <f t="shared" si="11"/>
        <v>1.2423934996977297</v>
      </c>
      <c r="G48" s="107">
        <v>132</v>
      </c>
      <c r="H48" s="106">
        <v>14505013.699999999</v>
      </c>
      <c r="I48" s="106">
        <v>12329261.560000001</v>
      </c>
      <c r="J48" s="185">
        <f t="shared" si="1"/>
        <v>1.2423934996977297</v>
      </c>
      <c r="K48" s="107">
        <v>8</v>
      </c>
      <c r="L48" s="106">
        <v>1550326</v>
      </c>
      <c r="M48" s="108">
        <v>1317777.1000000001</v>
      </c>
      <c r="N48" s="107">
        <v>124</v>
      </c>
      <c r="O48" s="106">
        <v>12921439.27</v>
      </c>
      <c r="P48" s="106">
        <v>10983223.369999999</v>
      </c>
      <c r="Q48" s="185">
        <f t="shared" si="10"/>
        <v>1.106756083642098</v>
      </c>
      <c r="R48" s="107">
        <v>12</v>
      </c>
      <c r="S48" s="106">
        <v>981406</v>
      </c>
      <c r="T48" s="108">
        <v>834195.1</v>
      </c>
      <c r="U48" s="107">
        <v>25</v>
      </c>
      <c r="V48" s="106">
        <v>166213.89000000001</v>
      </c>
      <c r="W48" s="108">
        <v>141281.81</v>
      </c>
      <c r="X48" s="107">
        <v>112</v>
      </c>
      <c r="Y48" s="106">
        <v>11773819.380000001</v>
      </c>
      <c r="Z48" s="108">
        <v>10007746.460000001</v>
      </c>
      <c r="AA48" s="185">
        <f t="shared" si="2"/>
        <v>1.0084593483925599</v>
      </c>
      <c r="AB48" s="107">
        <v>113</v>
      </c>
      <c r="AC48" s="109">
        <v>116</v>
      </c>
      <c r="AD48" s="106">
        <v>11665267.77</v>
      </c>
      <c r="AE48" s="101">
        <v>9915477.5500000007</v>
      </c>
      <c r="AF48" s="185">
        <f t="shared" si="3"/>
        <v>0.99916161055962538</v>
      </c>
      <c r="AG48" s="109">
        <v>1</v>
      </c>
      <c r="AH48" s="108">
        <v>9951</v>
      </c>
      <c r="AI48" s="107">
        <v>117</v>
      </c>
      <c r="AJ48" s="106">
        <v>12299016.25</v>
      </c>
      <c r="AK48" s="106">
        <v>10454163.76</v>
      </c>
      <c r="AL48" s="106">
        <v>10156295.109999999</v>
      </c>
      <c r="AM48" s="106">
        <v>8632850.8399999999</v>
      </c>
      <c r="AN48" s="185">
        <f t="shared" si="4"/>
        <v>1.0534438751806727</v>
      </c>
      <c r="AO48" s="107">
        <v>112</v>
      </c>
      <c r="AP48" s="106">
        <v>11749868.58</v>
      </c>
      <c r="AQ48" s="106">
        <v>9987388.2400000002</v>
      </c>
      <c r="AR48" s="185">
        <f t="shared" si="5"/>
        <v>1.0064078978494584</v>
      </c>
    </row>
    <row r="49" spans="1:44" s="72" customFormat="1" ht="48" customHeight="1" thickBot="1" x14ac:dyDescent="0.35">
      <c r="A49" s="145" t="s">
        <v>179</v>
      </c>
      <c r="B49" s="119">
        <f>SUM(B50:B53)</f>
        <v>682918935.43706155</v>
      </c>
      <c r="C49" s="225">
        <v>3563</v>
      </c>
      <c r="D49" s="127">
        <v>1065419779.85</v>
      </c>
      <c r="E49" s="127">
        <v>799111275.23000002</v>
      </c>
      <c r="F49" s="173">
        <f>D49/B49</f>
        <v>1.5600969962388604</v>
      </c>
      <c r="G49" s="224">
        <v>3231</v>
      </c>
      <c r="H49" s="215">
        <v>805201960.48000002</v>
      </c>
      <c r="I49" s="215">
        <v>603947911.47000003</v>
      </c>
      <c r="J49" s="173">
        <f t="shared" si="1"/>
        <v>1.1790593563856573</v>
      </c>
      <c r="K49" s="214">
        <v>321</v>
      </c>
      <c r="L49" s="215">
        <v>249817426.66999999</v>
      </c>
      <c r="M49" s="215">
        <v>187363069.25999999</v>
      </c>
      <c r="N49" s="214">
        <v>3242</v>
      </c>
      <c r="O49" s="215">
        <v>677837087.59000003</v>
      </c>
      <c r="P49" s="215">
        <v>508424247.63999999</v>
      </c>
      <c r="Q49" s="213">
        <f t="shared" si="8"/>
        <v>0.99255863678196421</v>
      </c>
      <c r="R49" s="214">
        <v>12</v>
      </c>
      <c r="S49" s="215">
        <v>5080203.28</v>
      </c>
      <c r="T49" s="215">
        <v>3810152.44</v>
      </c>
      <c r="U49" s="214">
        <v>61</v>
      </c>
      <c r="V49" s="215">
        <v>17015325.640000001</v>
      </c>
      <c r="W49" s="215">
        <v>12761494.26</v>
      </c>
      <c r="X49" s="214">
        <v>3230</v>
      </c>
      <c r="Y49" s="215">
        <v>655741558.66999996</v>
      </c>
      <c r="Z49" s="127">
        <v>491852600.94</v>
      </c>
      <c r="AA49" s="173">
        <f t="shared" si="2"/>
        <v>0.96020409545436258</v>
      </c>
      <c r="AB49" s="126">
        <v>185</v>
      </c>
      <c r="AC49" s="126">
        <v>278</v>
      </c>
      <c r="AD49" s="127">
        <v>270257050.42000002</v>
      </c>
      <c r="AE49" s="127">
        <v>202692787.02000001</v>
      </c>
      <c r="AF49" s="173">
        <f t="shared" si="3"/>
        <v>0.39573811238231094</v>
      </c>
      <c r="AG49" s="126">
        <v>8</v>
      </c>
      <c r="AH49" s="127">
        <v>3232010.36</v>
      </c>
      <c r="AI49" s="126">
        <v>3232</v>
      </c>
      <c r="AJ49" s="127">
        <v>653710668.00999999</v>
      </c>
      <c r="AK49" s="127">
        <v>490329432.52999997</v>
      </c>
      <c r="AL49" s="127">
        <v>149337734.69999999</v>
      </c>
      <c r="AM49" s="127">
        <v>112003300.86</v>
      </c>
      <c r="AN49" s="173">
        <f t="shared" si="4"/>
        <v>0.95723025689957109</v>
      </c>
      <c r="AO49" s="126">
        <v>3230</v>
      </c>
      <c r="AP49" s="127">
        <v>628813212.62</v>
      </c>
      <c r="AQ49" s="127">
        <v>471656341.06999999</v>
      </c>
      <c r="AR49" s="173">
        <f t="shared" si="5"/>
        <v>0.92077284724513542</v>
      </c>
    </row>
    <row r="50" spans="1:44" x14ac:dyDescent="0.3">
      <c r="A50" s="146" t="s">
        <v>54</v>
      </c>
      <c r="B50" s="154">
        <v>65674848.581891999</v>
      </c>
      <c r="C50" s="120">
        <v>60</v>
      </c>
      <c r="D50" s="121">
        <v>123604243.53</v>
      </c>
      <c r="E50" s="135">
        <v>92703182.519999996</v>
      </c>
      <c r="F50" s="185">
        <f t="shared" si="0"/>
        <v>1.8820636240352202</v>
      </c>
      <c r="G50" s="136">
        <v>56</v>
      </c>
      <c r="H50" s="135">
        <v>121330369.70999999</v>
      </c>
      <c r="I50" s="135">
        <v>90997777.159999996</v>
      </c>
      <c r="J50" s="185">
        <f t="shared" si="1"/>
        <v>1.8474404179053325</v>
      </c>
      <c r="K50" s="136">
        <v>3</v>
      </c>
      <c r="L50" s="135">
        <v>2103781</v>
      </c>
      <c r="M50" s="137">
        <v>1577835.75</v>
      </c>
      <c r="N50" s="136">
        <v>57</v>
      </c>
      <c r="O50" s="135">
        <v>70663450.079999998</v>
      </c>
      <c r="P50" s="135">
        <v>52997587.399999999</v>
      </c>
      <c r="Q50" s="185">
        <f t="shared" si="8"/>
        <v>1.0759590864056208</v>
      </c>
      <c r="R50" s="136">
        <v>1</v>
      </c>
      <c r="S50" s="135">
        <v>34698.800000000003</v>
      </c>
      <c r="T50" s="137">
        <v>26024.1</v>
      </c>
      <c r="U50" s="136">
        <v>11</v>
      </c>
      <c r="V50" s="135">
        <v>3724128.14</v>
      </c>
      <c r="W50" s="137">
        <v>2793096.1</v>
      </c>
      <c r="X50" s="123">
        <v>56</v>
      </c>
      <c r="Y50" s="121">
        <v>66904623.140000001</v>
      </c>
      <c r="Z50" s="121">
        <v>50178467.200000003</v>
      </c>
      <c r="AA50" s="185">
        <f t="shared" si="2"/>
        <v>1.0187251982252317</v>
      </c>
      <c r="AB50" s="136">
        <v>57</v>
      </c>
      <c r="AC50" s="138">
        <v>67</v>
      </c>
      <c r="AD50" s="135">
        <v>66271406.399999999</v>
      </c>
      <c r="AE50" s="135">
        <v>49703554.57</v>
      </c>
      <c r="AF50" s="172">
        <f t="shared" si="3"/>
        <v>1.0090835050402003</v>
      </c>
      <c r="AG50" s="125">
        <v>2</v>
      </c>
      <c r="AH50" s="124">
        <v>240040.4</v>
      </c>
      <c r="AI50" s="123">
        <v>55</v>
      </c>
      <c r="AJ50" s="135">
        <v>64573964.299999997</v>
      </c>
      <c r="AK50" s="135">
        <v>48430473</v>
      </c>
      <c r="AL50" s="121">
        <v>26362105.399999999</v>
      </c>
      <c r="AM50" s="121">
        <v>19771579.039999999</v>
      </c>
      <c r="AN50" s="172">
        <f t="shared" si="4"/>
        <v>0.98323735332987827</v>
      </c>
      <c r="AO50" s="123">
        <v>55</v>
      </c>
      <c r="AP50" s="135">
        <v>62850575.829999998</v>
      </c>
      <c r="AQ50" s="135">
        <v>47137931.68</v>
      </c>
      <c r="AR50" s="172">
        <f t="shared" si="5"/>
        <v>0.9569961284589743</v>
      </c>
    </row>
    <row r="51" spans="1:44" x14ac:dyDescent="0.3">
      <c r="A51" s="147" t="s">
        <v>55</v>
      </c>
      <c r="B51" s="155">
        <v>14008448.574077003</v>
      </c>
      <c r="C51" s="66">
        <v>2</v>
      </c>
      <c r="D51" s="67">
        <v>185791.93</v>
      </c>
      <c r="E51" s="101">
        <v>185791.93</v>
      </c>
      <c r="F51" s="185">
        <f t="shared" si="0"/>
        <v>1.3262848417333864E-2</v>
      </c>
      <c r="G51" s="102">
        <v>2</v>
      </c>
      <c r="H51" s="101">
        <v>185791.93</v>
      </c>
      <c r="I51" s="101">
        <v>185791.93</v>
      </c>
      <c r="J51" s="185">
        <f t="shared" si="1"/>
        <v>1.3262848417333864E-2</v>
      </c>
      <c r="K51" s="102">
        <v>0</v>
      </c>
      <c r="L51" s="101">
        <v>0</v>
      </c>
      <c r="M51" s="103">
        <v>0</v>
      </c>
      <c r="N51" s="102">
        <v>2</v>
      </c>
      <c r="O51" s="101">
        <v>185755.13</v>
      </c>
      <c r="P51" s="101">
        <v>185755.13</v>
      </c>
      <c r="Q51" s="185">
        <f t="shared" si="8"/>
        <v>1.3260221431211496E-2</v>
      </c>
      <c r="R51" s="102">
        <v>0</v>
      </c>
      <c r="S51" s="101">
        <v>0</v>
      </c>
      <c r="T51" s="103">
        <v>0</v>
      </c>
      <c r="U51" s="102">
        <v>0</v>
      </c>
      <c r="V51" s="101">
        <v>0</v>
      </c>
      <c r="W51" s="103">
        <v>0</v>
      </c>
      <c r="X51" s="69">
        <v>2</v>
      </c>
      <c r="Y51" s="67">
        <v>185755.13</v>
      </c>
      <c r="Z51" s="67">
        <v>185755.13</v>
      </c>
      <c r="AA51" s="185">
        <f t="shared" si="2"/>
        <v>1.3260221431211496E-2</v>
      </c>
      <c r="AB51" s="102">
        <v>0</v>
      </c>
      <c r="AC51" s="104">
        <v>0</v>
      </c>
      <c r="AD51" s="101">
        <v>0</v>
      </c>
      <c r="AE51" s="135">
        <v>0</v>
      </c>
      <c r="AF51" s="172">
        <f t="shared" si="3"/>
        <v>0</v>
      </c>
      <c r="AG51" s="70">
        <v>0</v>
      </c>
      <c r="AH51" s="68">
        <v>0</v>
      </c>
      <c r="AI51" s="69">
        <v>2</v>
      </c>
      <c r="AJ51" s="101">
        <v>185755.13</v>
      </c>
      <c r="AK51" s="101">
        <v>185755.13</v>
      </c>
      <c r="AL51" s="67">
        <v>0</v>
      </c>
      <c r="AM51" s="67">
        <v>0</v>
      </c>
      <c r="AN51" s="172">
        <f t="shared" si="4"/>
        <v>1.3260221431211496E-2</v>
      </c>
      <c r="AO51" s="69">
        <v>2</v>
      </c>
      <c r="AP51" s="101">
        <v>185755.13</v>
      </c>
      <c r="AQ51" s="101">
        <v>185755.13</v>
      </c>
      <c r="AR51" s="172">
        <f t="shared" si="5"/>
        <v>1.3260221431211496E-2</v>
      </c>
    </row>
    <row r="52" spans="1:44" x14ac:dyDescent="0.3">
      <c r="A52" s="147" t="s">
        <v>56</v>
      </c>
      <c r="B52" s="155">
        <v>385373384.88081926</v>
      </c>
      <c r="C52" s="236">
        <v>3109</v>
      </c>
      <c r="D52" s="67">
        <v>474999692.35000002</v>
      </c>
      <c r="E52" s="101">
        <v>356249762.63</v>
      </c>
      <c r="F52" s="185">
        <f t="shared" si="0"/>
        <v>1.2325700502044235</v>
      </c>
      <c r="G52" s="226">
        <v>2942</v>
      </c>
      <c r="H52" s="101">
        <v>445395451.75</v>
      </c>
      <c r="I52" s="101">
        <v>334046582.58999997</v>
      </c>
      <c r="J52" s="185">
        <f t="shared" si="1"/>
        <v>1.1557504208230238</v>
      </c>
      <c r="K52" s="102">
        <v>163</v>
      </c>
      <c r="L52" s="101">
        <v>29410425.02</v>
      </c>
      <c r="M52" s="103">
        <v>22057818.359999999</v>
      </c>
      <c r="N52" s="102">
        <v>2946</v>
      </c>
      <c r="O52" s="101">
        <v>384509020.54000002</v>
      </c>
      <c r="P52" s="101">
        <v>288381759.20999998</v>
      </c>
      <c r="Q52" s="185">
        <f t="shared" si="8"/>
        <v>0.99775707307580008</v>
      </c>
      <c r="R52" s="102">
        <v>5</v>
      </c>
      <c r="S52" s="101">
        <v>273815.58</v>
      </c>
      <c r="T52" s="103">
        <v>205361.68</v>
      </c>
      <c r="U52" s="102">
        <v>11</v>
      </c>
      <c r="V52" s="101">
        <v>3994038.99</v>
      </c>
      <c r="W52" s="103">
        <v>2995529.25</v>
      </c>
      <c r="X52" s="69">
        <v>2941</v>
      </c>
      <c r="Y52" s="67">
        <v>380241165.97000003</v>
      </c>
      <c r="Z52" s="67">
        <v>285180868.27999997</v>
      </c>
      <c r="AA52" s="185">
        <f t="shared" si="2"/>
        <v>0.98668247701535894</v>
      </c>
      <c r="AB52" s="102">
        <v>30</v>
      </c>
      <c r="AC52" s="70">
        <v>62</v>
      </c>
      <c r="AD52" s="67">
        <v>96132675.180000007</v>
      </c>
      <c r="AE52" s="121">
        <v>72099506.219999999</v>
      </c>
      <c r="AF52" s="172">
        <f t="shared" si="3"/>
        <v>0.24945333266782302</v>
      </c>
      <c r="AG52" s="70">
        <v>2</v>
      </c>
      <c r="AH52" s="68">
        <v>1200000</v>
      </c>
      <c r="AI52" s="102">
        <v>2942</v>
      </c>
      <c r="AJ52" s="101">
        <v>383446176.45999998</v>
      </c>
      <c r="AK52" s="101">
        <v>287584626.04000002</v>
      </c>
      <c r="AL52" s="67">
        <v>93163217.75</v>
      </c>
      <c r="AM52" s="67">
        <v>69872413.239999995</v>
      </c>
      <c r="AN52" s="172">
        <f t="shared" si="4"/>
        <v>0.99499911385573425</v>
      </c>
      <c r="AO52" s="69">
        <v>2942</v>
      </c>
      <c r="AP52" s="101">
        <v>366236816.79000002</v>
      </c>
      <c r="AQ52" s="101">
        <v>274677606.35000002</v>
      </c>
      <c r="AR52" s="172">
        <f t="shared" si="5"/>
        <v>0.95034278743266765</v>
      </c>
    </row>
    <row r="53" spans="1:44" ht="27.5" thickBot="1" x14ac:dyDescent="0.35">
      <c r="A53" s="149" t="s">
        <v>57</v>
      </c>
      <c r="B53" s="157">
        <v>217862253.40027332</v>
      </c>
      <c r="C53" s="87">
        <v>392</v>
      </c>
      <c r="D53" s="83">
        <v>466630052.04000002</v>
      </c>
      <c r="E53" s="106">
        <v>349972538.14999998</v>
      </c>
      <c r="F53" s="185">
        <f t="shared" si="0"/>
        <v>2.1418581913897281</v>
      </c>
      <c r="G53" s="107">
        <v>231</v>
      </c>
      <c r="H53" s="106">
        <v>238290347.09</v>
      </c>
      <c r="I53" s="106">
        <v>178717759.78999999</v>
      </c>
      <c r="J53" s="185">
        <f t="shared" si="1"/>
        <v>1.0937660993168679</v>
      </c>
      <c r="K53" s="107">
        <v>155</v>
      </c>
      <c r="L53" s="106">
        <v>218303220.65000001</v>
      </c>
      <c r="M53" s="108">
        <v>163727415.15000001</v>
      </c>
      <c r="N53" s="107">
        <v>237</v>
      </c>
      <c r="O53" s="106">
        <v>222478861.84</v>
      </c>
      <c r="P53" s="106">
        <v>166859145.90000001</v>
      </c>
      <c r="Q53" s="185">
        <f t="shared" si="8"/>
        <v>1.0211904924679389</v>
      </c>
      <c r="R53" s="107">
        <v>6</v>
      </c>
      <c r="S53" s="106">
        <v>4771688.9000000004</v>
      </c>
      <c r="T53" s="108">
        <v>3578766.66</v>
      </c>
      <c r="U53" s="107">
        <v>39</v>
      </c>
      <c r="V53" s="106">
        <v>9297158.5099999998</v>
      </c>
      <c r="W53" s="108">
        <v>6972868.9100000001</v>
      </c>
      <c r="X53" s="85">
        <v>231</v>
      </c>
      <c r="Y53" s="83">
        <v>208410014.43000001</v>
      </c>
      <c r="Z53" s="83">
        <v>156307510.33000001</v>
      </c>
      <c r="AA53" s="185">
        <f t="shared" si="2"/>
        <v>0.95661369134511365</v>
      </c>
      <c r="AB53" s="107">
        <v>98</v>
      </c>
      <c r="AC53" s="86">
        <v>149</v>
      </c>
      <c r="AD53" s="83">
        <v>107852968.84</v>
      </c>
      <c r="AE53" s="121">
        <v>80889726.230000004</v>
      </c>
      <c r="AF53" s="172">
        <f t="shared" si="3"/>
        <v>0.49505119476499776</v>
      </c>
      <c r="AG53" s="86">
        <v>4</v>
      </c>
      <c r="AH53" s="88">
        <v>1791969.96</v>
      </c>
      <c r="AI53" s="107">
        <v>233</v>
      </c>
      <c r="AJ53" s="106">
        <v>205504772.12</v>
      </c>
      <c r="AK53" s="106">
        <v>154128578.36000001</v>
      </c>
      <c r="AL53" s="83">
        <v>29812411.550000001</v>
      </c>
      <c r="AM53" s="83">
        <v>22359308.579999998</v>
      </c>
      <c r="AN53" s="172">
        <f t="shared" si="4"/>
        <v>0.94327846569378315</v>
      </c>
      <c r="AO53" s="85">
        <v>231</v>
      </c>
      <c r="AP53" s="106">
        <v>199540064.87</v>
      </c>
      <c r="AQ53" s="106">
        <v>149655047.91</v>
      </c>
      <c r="AR53" s="172">
        <f t="shared" si="5"/>
        <v>0.91590012384288355</v>
      </c>
    </row>
    <row r="54" spans="1:44" s="72" customFormat="1" ht="27.5" thickBot="1" x14ac:dyDescent="0.35">
      <c r="A54" s="145" t="s">
        <v>180</v>
      </c>
      <c r="B54" s="119">
        <f>SUM(B55:B57)</f>
        <v>1120400.6927156404</v>
      </c>
      <c r="C54" s="126">
        <v>10</v>
      </c>
      <c r="D54" s="215">
        <v>3660935.08</v>
      </c>
      <c r="E54" s="215">
        <v>2745701.3</v>
      </c>
      <c r="F54" s="213">
        <f t="shared" si="0"/>
        <v>3.2675230422489139</v>
      </c>
      <c r="G54" s="214">
        <v>1</v>
      </c>
      <c r="H54" s="215">
        <v>1129660.8400000001</v>
      </c>
      <c r="I54" s="215">
        <v>847245.63</v>
      </c>
      <c r="J54" s="213">
        <f t="shared" si="1"/>
        <v>1.0082650317378106</v>
      </c>
      <c r="K54" s="214">
        <v>9</v>
      </c>
      <c r="L54" s="215">
        <v>2531274.2400000002</v>
      </c>
      <c r="M54" s="215">
        <v>1898455.67</v>
      </c>
      <c r="N54" s="214">
        <v>1</v>
      </c>
      <c r="O54" s="215">
        <v>1127820.8400000001</v>
      </c>
      <c r="P54" s="215">
        <v>845865.63</v>
      </c>
      <c r="Q54" s="213">
        <f t="shared" si="8"/>
        <v>1.0066227621355488</v>
      </c>
      <c r="R54" s="214">
        <v>0</v>
      </c>
      <c r="S54" s="215">
        <v>0</v>
      </c>
      <c r="T54" s="215">
        <v>0</v>
      </c>
      <c r="U54" s="214">
        <v>0</v>
      </c>
      <c r="V54" s="215">
        <v>0</v>
      </c>
      <c r="W54" s="215">
        <v>0</v>
      </c>
      <c r="X54" s="126">
        <v>1</v>
      </c>
      <c r="Y54" s="127">
        <v>1127820.8400000001</v>
      </c>
      <c r="Z54" s="127">
        <v>845865.63</v>
      </c>
      <c r="AA54" s="213">
        <f t="shared" si="2"/>
        <v>1.0066227621355488</v>
      </c>
      <c r="AB54" s="126">
        <v>1</v>
      </c>
      <c r="AC54" s="126">
        <v>2</v>
      </c>
      <c r="AD54" s="127">
        <v>1127820.8400000001</v>
      </c>
      <c r="AE54" s="127">
        <v>845865.63</v>
      </c>
      <c r="AF54" s="173">
        <f t="shared" si="3"/>
        <v>1.0066227621355488</v>
      </c>
      <c r="AG54" s="126">
        <v>0</v>
      </c>
      <c r="AH54" s="127">
        <v>0</v>
      </c>
      <c r="AI54" s="126">
        <v>1</v>
      </c>
      <c r="AJ54" s="127">
        <v>1127820.8400000001</v>
      </c>
      <c r="AK54" s="127">
        <v>845865.63</v>
      </c>
      <c r="AL54" s="127">
        <v>0</v>
      </c>
      <c r="AM54" s="127">
        <v>0</v>
      </c>
      <c r="AN54" s="173">
        <f t="shared" si="4"/>
        <v>1.0066227621355488</v>
      </c>
      <c r="AO54" s="126">
        <v>1</v>
      </c>
      <c r="AP54" s="127">
        <v>1127820.8400000001</v>
      </c>
      <c r="AQ54" s="127">
        <v>845865.63</v>
      </c>
      <c r="AR54" s="173">
        <f t="shared" si="5"/>
        <v>1.0066227621355488</v>
      </c>
    </row>
    <row r="55" spans="1:44" x14ac:dyDescent="0.3">
      <c r="A55" s="146" t="s">
        <v>59</v>
      </c>
      <c r="B55" s="154">
        <v>1120400.6927156404</v>
      </c>
      <c r="C55" s="120">
        <v>4</v>
      </c>
      <c r="D55" s="121">
        <v>3030195.58</v>
      </c>
      <c r="E55" s="121">
        <v>2272646.6800000002</v>
      </c>
      <c r="F55" s="172">
        <f t="shared" si="0"/>
        <v>2.7045641793163981</v>
      </c>
      <c r="G55" s="136">
        <v>1</v>
      </c>
      <c r="H55" s="135">
        <v>1129660.8400000001</v>
      </c>
      <c r="I55" s="135">
        <v>847245.63</v>
      </c>
      <c r="J55" s="172">
        <f t="shared" si="1"/>
        <v>1.0082650317378106</v>
      </c>
      <c r="K55" s="136">
        <v>3</v>
      </c>
      <c r="L55" s="135">
        <v>1900534.74</v>
      </c>
      <c r="M55" s="137">
        <v>1425401.05</v>
      </c>
      <c r="N55" s="136">
        <v>1</v>
      </c>
      <c r="O55" s="135">
        <v>1127820.8400000001</v>
      </c>
      <c r="P55" s="135">
        <v>845865.63</v>
      </c>
      <c r="Q55" s="185">
        <f t="shared" si="8"/>
        <v>1.0066227621355488</v>
      </c>
      <c r="R55" s="136">
        <v>0</v>
      </c>
      <c r="S55" s="135">
        <v>0</v>
      </c>
      <c r="T55" s="137">
        <v>0</v>
      </c>
      <c r="U55" s="136">
        <v>0</v>
      </c>
      <c r="V55" s="135">
        <v>0</v>
      </c>
      <c r="W55" s="137">
        <v>0</v>
      </c>
      <c r="X55" s="136">
        <v>1</v>
      </c>
      <c r="Y55" s="135">
        <v>1127820.8400000001</v>
      </c>
      <c r="Z55" s="135">
        <v>845865.63</v>
      </c>
      <c r="AA55" s="172">
        <f t="shared" si="2"/>
        <v>1.0066227621355488</v>
      </c>
      <c r="AB55" s="123">
        <v>1</v>
      </c>
      <c r="AC55" s="125">
        <v>2</v>
      </c>
      <c r="AD55" s="121">
        <v>1127820.8400000001</v>
      </c>
      <c r="AE55" s="121">
        <v>845865.63</v>
      </c>
      <c r="AF55" s="172">
        <f t="shared" si="3"/>
        <v>1.0066227621355488</v>
      </c>
      <c r="AG55" s="125">
        <v>0</v>
      </c>
      <c r="AH55" s="124">
        <v>0</v>
      </c>
      <c r="AI55" s="139">
        <v>1</v>
      </c>
      <c r="AJ55" s="121">
        <v>1127820.8400000001</v>
      </c>
      <c r="AK55" s="121">
        <v>845865.63</v>
      </c>
      <c r="AL55" s="121">
        <v>0</v>
      </c>
      <c r="AM55" s="121">
        <v>0</v>
      </c>
      <c r="AN55" s="172">
        <f t="shared" si="4"/>
        <v>1.0066227621355488</v>
      </c>
      <c r="AO55" s="123">
        <v>1</v>
      </c>
      <c r="AP55" s="121">
        <v>1127820.8400000001</v>
      </c>
      <c r="AQ55" s="121">
        <v>845865.63</v>
      </c>
      <c r="AR55" s="172">
        <f t="shared" si="5"/>
        <v>1.0066227621355488</v>
      </c>
    </row>
    <row r="56" spans="1:44" ht="40.5" x14ac:dyDescent="0.3">
      <c r="A56" s="147" t="s">
        <v>60</v>
      </c>
      <c r="B56" s="155">
        <v>0</v>
      </c>
      <c r="C56" s="66">
        <v>3</v>
      </c>
      <c r="D56" s="67">
        <v>421000</v>
      </c>
      <c r="E56" s="67">
        <v>315750</v>
      </c>
      <c r="F56" s="172">
        <v>0</v>
      </c>
      <c r="G56" s="102">
        <v>0</v>
      </c>
      <c r="H56" s="101">
        <v>0</v>
      </c>
      <c r="I56" s="101">
        <v>0</v>
      </c>
      <c r="J56" s="172">
        <v>0</v>
      </c>
      <c r="K56" s="102">
        <v>3</v>
      </c>
      <c r="L56" s="101">
        <v>421000</v>
      </c>
      <c r="M56" s="103">
        <v>315750</v>
      </c>
      <c r="N56" s="102">
        <v>0</v>
      </c>
      <c r="O56" s="101">
        <v>0</v>
      </c>
      <c r="P56" s="101">
        <v>0</v>
      </c>
      <c r="Q56" s="185">
        <v>0</v>
      </c>
      <c r="R56" s="102">
        <v>0</v>
      </c>
      <c r="S56" s="101">
        <v>0</v>
      </c>
      <c r="T56" s="103">
        <v>0</v>
      </c>
      <c r="U56" s="102">
        <v>0</v>
      </c>
      <c r="V56" s="101">
        <v>0</v>
      </c>
      <c r="W56" s="103">
        <v>0</v>
      </c>
      <c r="X56" s="102">
        <v>0</v>
      </c>
      <c r="Y56" s="101">
        <v>0</v>
      </c>
      <c r="Z56" s="101">
        <v>0</v>
      </c>
      <c r="AA56" s="172">
        <v>0</v>
      </c>
      <c r="AB56" s="69">
        <v>0</v>
      </c>
      <c r="AC56" s="70">
        <v>0</v>
      </c>
      <c r="AD56" s="67">
        <v>0</v>
      </c>
      <c r="AE56" s="67">
        <v>0</v>
      </c>
      <c r="AF56" s="172">
        <v>0</v>
      </c>
      <c r="AG56" s="70">
        <v>0</v>
      </c>
      <c r="AH56" s="68">
        <v>0</v>
      </c>
      <c r="AI56" s="69">
        <v>0</v>
      </c>
      <c r="AJ56" s="67">
        <v>0</v>
      </c>
      <c r="AK56" s="67">
        <v>0</v>
      </c>
      <c r="AL56" s="67">
        <v>0</v>
      </c>
      <c r="AM56" s="67">
        <v>0</v>
      </c>
      <c r="AN56" s="172">
        <v>0</v>
      </c>
      <c r="AO56" s="69">
        <v>0</v>
      </c>
      <c r="AP56" s="67">
        <v>0</v>
      </c>
      <c r="AQ56" s="67">
        <v>0</v>
      </c>
      <c r="AR56" s="172">
        <v>0</v>
      </c>
    </row>
    <row r="57" spans="1:44" ht="27.5" thickBot="1" x14ac:dyDescent="0.35">
      <c r="A57" s="149" t="s">
        <v>61</v>
      </c>
      <c r="B57" s="157">
        <v>0</v>
      </c>
      <c r="C57" s="87">
        <v>3</v>
      </c>
      <c r="D57" s="83">
        <v>209739.5</v>
      </c>
      <c r="E57" s="83">
        <v>157304.62</v>
      </c>
      <c r="F57" s="172">
        <v>0</v>
      </c>
      <c r="G57" s="107">
        <v>0</v>
      </c>
      <c r="H57" s="106">
        <v>0</v>
      </c>
      <c r="I57" s="106">
        <v>0</v>
      </c>
      <c r="J57" s="172">
        <v>0</v>
      </c>
      <c r="K57" s="107">
        <v>3</v>
      </c>
      <c r="L57" s="106">
        <v>209739.5</v>
      </c>
      <c r="M57" s="108">
        <v>157304.62</v>
      </c>
      <c r="N57" s="107">
        <v>0</v>
      </c>
      <c r="O57" s="106">
        <v>0</v>
      </c>
      <c r="P57" s="106">
        <v>0</v>
      </c>
      <c r="Q57" s="185">
        <v>0</v>
      </c>
      <c r="R57" s="107">
        <v>0</v>
      </c>
      <c r="S57" s="106">
        <v>0</v>
      </c>
      <c r="T57" s="108">
        <v>0</v>
      </c>
      <c r="U57" s="107">
        <v>0</v>
      </c>
      <c r="V57" s="106">
        <v>0</v>
      </c>
      <c r="W57" s="108">
        <v>0</v>
      </c>
      <c r="X57" s="107">
        <v>0</v>
      </c>
      <c r="Y57" s="106">
        <v>0</v>
      </c>
      <c r="Z57" s="106">
        <v>0</v>
      </c>
      <c r="AA57" s="172">
        <v>0</v>
      </c>
      <c r="AB57" s="85">
        <v>0</v>
      </c>
      <c r="AC57" s="86">
        <v>0</v>
      </c>
      <c r="AD57" s="83">
        <v>0</v>
      </c>
      <c r="AE57" s="83">
        <v>0</v>
      </c>
      <c r="AF57" s="172">
        <v>0</v>
      </c>
      <c r="AG57" s="86">
        <v>0</v>
      </c>
      <c r="AH57" s="88">
        <v>0</v>
      </c>
      <c r="AI57" s="85">
        <v>0</v>
      </c>
      <c r="AJ57" s="83">
        <v>0</v>
      </c>
      <c r="AK57" s="83">
        <v>0</v>
      </c>
      <c r="AL57" s="83">
        <v>0</v>
      </c>
      <c r="AM57" s="83">
        <v>0</v>
      </c>
      <c r="AN57" s="172">
        <v>0</v>
      </c>
      <c r="AO57" s="85">
        <v>0</v>
      </c>
      <c r="AP57" s="83">
        <v>0</v>
      </c>
      <c r="AQ57" s="83">
        <v>0</v>
      </c>
      <c r="AR57" s="172">
        <v>0</v>
      </c>
    </row>
    <row r="58" spans="1:44" ht="14" thickBot="1" x14ac:dyDescent="0.35">
      <c r="A58" s="145" t="s">
        <v>181</v>
      </c>
      <c r="B58" s="119">
        <f>B59</f>
        <v>190682500.92308939</v>
      </c>
      <c r="C58" s="126">
        <v>222</v>
      </c>
      <c r="D58" s="127">
        <v>198969781.55000001</v>
      </c>
      <c r="E58" s="127">
        <v>149227335.49000001</v>
      </c>
      <c r="F58" s="173">
        <f t="shared" si="0"/>
        <v>1.0434611492234058</v>
      </c>
      <c r="G58" s="214">
        <v>222</v>
      </c>
      <c r="H58" s="215">
        <v>198969781.55000001</v>
      </c>
      <c r="I58" s="215">
        <v>149227335.49000001</v>
      </c>
      <c r="J58" s="173">
        <f t="shared" si="1"/>
        <v>1.0434611492234058</v>
      </c>
      <c r="K58" s="214">
        <v>6</v>
      </c>
      <c r="L58" s="215">
        <v>1549611.41</v>
      </c>
      <c r="M58" s="215">
        <v>1162208.55</v>
      </c>
      <c r="N58" s="214">
        <v>216</v>
      </c>
      <c r="O58" s="215">
        <v>195646831.44999999</v>
      </c>
      <c r="P58" s="215">
        <v>146735122.93000001</v>
      </c>
      <c r="Q58" s="213">
        <f t="shared" si="8"/>
        <v>1.0260345364827836</v>
      </c>
      <c r="R58" s="214">
        <v>0</v>
      </c>
      <c r="S58" s="215">
        <v>0</v>
      </c>
      <c r="T58" s="215">
        <v>0</v>
      </c>
      <c r="U58" s="214">
        <v>26</v>
      </c>
      <c r="V58" s="215">
        <v>2201755.34</v>
      </c>
      <c r="W58" s="215">
        <v>1651316.5</v>
      </c>
      <c r="X58" s="214">
        <v>216</v>
      </c>
      <c r="Y58" s="215">
        <v>193445076.11000001</v>
      </c>
      <c r="Z58" s="127">
        <v>145083806.43000001</v>
      </c>
      <c r="AA58" s="173">
        <f t="shared" si="2"/>
        <v>1.014487827532873</v>
      </c>
      <c r="AB58" s="126">
        <v>217</v>
      </c>
      <c r="AC58" s="126">
        <v>302</v>
      </c>
      <c r="AD58" s="127">
        <v>188699685.50999999</v>
      </c>
      <c r="AE58" s="127">
        <v>141524763.06</v>
      </c>
      <c r="AF58" s="173">
        <f t="shared" si="3"/>
        <v>0.98960148202645426</v>
      </c>
      <c r="AG58" s="126">
        <v>0</v>
      </c>
      <c r="AH58" s="126">
        <v>0</v>
      </c>
      <c r="AI58" s="126">
        <v>216</v>
      </c>
      <c r="AJ58" s="127">
        <v>188623503.22999999</v>
      </c>
      <c r="AK58" s="127">
        <v>141467626.24000001</v>
      </c>
      <c r="AL58" s="126">
        <v>0</v>
      </c>
      <c r="AM58" s="126">
        <v>0</v>
      </c>
      <c r="AN58" s="173">
        <f t="shared" si="4"/>
        <v>0.98920195779307574</v>
      </c>
      <c r="AO58" s="126">
        <v>216</v>
      </c>
      <c r="AP58" s="127">
        <v>188623503.22999999</v>
      </c>
      <c r="AQ58" s="127">
        <v>141467626.24000001</v>
      </c>
      <c r="AR58" s="173">
        <f t="shared" si="5"/>
        <v>0.98920195779307574</v>
      </c>
    </row>
    <row r="59" spans="1:44" ht="14" thickBot="1" x14ac:dyDescent="0.35">
      <c r="A59" s="153" t="s">
        <v>62</v>
      </c>
      <c r="B59" s="158">
        <v>190682500.92308939</v>
      </c>
      <c r="C59" s="140">
        <v>222</v>
      </c>
      <c r="D59" s="141">
        <v>198969781.55000001</v>
      </c>
      <c r="E59" s="186">
        <v>149227335.49000001</v>
      </c>
      <c r="F59" s="185">
        <f t="shared" si="0"/>
        <v>1.0434611492234058</v>
      </c>
      <c r="G59" s="222">
        <v>222</v>
      </c>
      <c r="H59" s="186">
        <v>198969781.55000001</v>
      </c>
      <c r="I59" s="186">
        <v>149227335.49000001</v>
      </c>
      <c r="J59" s="185">
        <f t="shared" si="1"/>
        <v>1.0434611492234058</v>
      </c>
      <c r="K59" s="222">
        <v>6</v>
      </c>
      <c r="L59" s="186">
        <v>1549611.41</v>
      </c>
      <c r="M59" s="223">
        <v>1162208.55</v>
      </c>
      <c r="N59" s="222">
        <v>216</v>
      </c>
      <c r="O59" s="186">
        <v>195646831.44999999</v>
      </c>
      <c r="P59" s="186">
        <v>146735122.93000001</v>
      </c>
      <c r="Q59" s="185">
        <f t="shared" si="8"/>
        <v>1.0260345364827836</v>
      </c>
      <c r="R59" s="222">
        <v>0</v>
      </c>
      <c r="S59" s="186">
        <v>0</v>
      </c>
      <c r="T59" s="223">
        <v>0</v>
      </c>
      <c r="U59" s="222">
        <v>26</v>
      </c>
      <c r="V59" s="186">
        <v>2201755.34</v>
      </c>
      <c r="W59" s="223">
        <v>1651316.5</v>
      </c>
      <c r="X59" s="142">
        <v>216</v>
      </c>
      <c r="Y59" s="141">
        <v>193445076.11000001</v>
      </c>
      <c r="Z59" s="141">
        <v>145083806.43000001</v>
      </c>
      <c r="AA59" s="185">
        <f t="shared" si="2"/>
        <v>1.014487827532873</v>
      </c>
      <c r="AB59" s="142">
        <v>217</v>
      </c>
      <c r="AC59" s="144">
        <v>302</v>
      </c>
      <c r="AD59" s="141">
        <v>188699685.50999999</v>
      </c>
      <c r="AE59" s="141">
        <v>141524763.06</v>
      </c>
      <c r="AF59" s="172">
        <f t="shared" si="3"/>
        <v>0.98960148202645426</v>
      </c>
      <c r="AG59" s="144">
        <v>0</v>
      </c>
      <c r="AH59" s="143">
        <v>0</v>
      </c>
      <c r="AI59" s="142">
        <v>216</v>
      </c>
      <c r="AJ59" s="186">
        <v>188623503.22999999</v>
      </c>
      <c r="AK59" s="186">
        <v>141467626.24000001</v>
      </c>
      <c r="AL59" s="141">
        <v>0</v>
      </c>
      <c r="AM59" s="141">
        <v>0</v>
      </c>
      <c r="AN59" s="172">
        <f t="shared" si="4"/>
        <v>0.98920195779307574</v>
      </c>
      <c r="AO59" s="142">
        <v>216</v>
      </c>
      <c r="AP59" s="141">
        <v>188623503.22999999</v>
      </c>
      <c r="AQ59" s="141">
        <v>141467626.24000001</v>
      </c>
      <c r="AR59" s="172">
        <f t="shared" si="5"/>
        <v>0.98920195779307574</v>
      </c>
    </row>
    <row r="60" spans="1:44" ht="18" thickBot="1" x14ac:dyDescent="0.35">
      <c r="A60" s="234" t="s">
        <v>63</v>
      </c>
      <c r="B60" s="235">
        <f>SUM(B6+B28+B40+B45+B49+B54+B58)</f>
        <v>3152158799.4648452</v>
      </c>
      <c r="C60" s="228">
        <v>19218</v>
      </c>
      <c r="D60" s="229">
        <v>5359494119.0200005</v>
      </c>
      <c r="E60" s="229">
        <v>4029496043.2600002</v>
      </c>
      <c r="F60" s="230">
        <f>D60/B60</f>
        <v>1.700261458886495</v>
      </c>
      <c r="G60" s="231">
        <v>16855</v>
      </c>
      <c r="H60" s="232">
        <v>3676123057.6500001</v>
      </c>
      <c r="I60" s="232">
        <v>2765846270.3400002</v>
      </c>
      <c r="J60" s="230">
        <f t="shared" si="1"/>
        <v>1.1662239409620196</v>
      </c>
      <c r="K60" s="231">
        <v>3536</v>
      </c>
      <c r="L60" s="232">
        <v>1544534912.4000001</v>
      </c>
      <c r="M60" s="232">
        <v>1173057300.21</v>
      </c>
      <c r="N60" s="231">
        <v>15679</v>
      </c>
      <c r="O60" s="232">
        <v>3555624310.0900002</v>
      </c>
      <c r="P60" s="232">
        <v>2661744479.25</v>
      </c>
      <c r="Q60" s="233">
        <f>O60/B60</f>
        <v>1.1279965687939495</v>
      </c>
      <c r="R60" s="231">
        <v>631</v>
      </c>
      <c r="S60" s="232">
        <v>371571006.41000003</v>
      </c>
      <c r="T60" s="232">
        <v>282683547.80000001</v>
      </c>
      <c r="U60" s="231">
        <v>1011</v>
      </c>
      <c r="V60" s="232">
        <v>62961697.270000003</v>
      </c>
      <c r="W60" s="232">
        <v>48087845.439999998</v>
      </c>
      <c r="X60" s="231">
        <v>15048</v>
      </c>
      <c r="Y60" s="232">
        <v>3121091606.4099998</v>
      </c>
      <c r="Z60" s="229">
        <v>2330973086.0100002</v>
      </c>
      <c r="AA60" s="230">
        <f t="shared" si="2"/>
        <v>0.99014415356862107</v>
      </c>
      <c r="AB60" s="228">
        <v>10418</v>
      </c>
      <c r="AC60" s="228">
        <v>11452</v>
      </c>
      <c r="AD60" s="229">
        <v>2419594714.5599999</v>
      </c>
      <c r="AE60" s="229">
        <v>1807718840.5</v>
      </c>
      <c r="AF60" s="230">
        <f>AD60/B60</f>
        <v>0.76759924499069787</v>
      </c>
      <c r="AG60" s="228">
        <v>174</v>
      </c>
      <c r="AH60" s="228">
        <v>35452288.409999996</v>
      </c>
      <c r="AI60" s="228">
        <v>15253</v>
      </c>
      <c r="AJ60" s="229">
        <v>3159148691.0100002</v>
      </c>
      <c r="AK60" s="229">
        <v>2362677025.4000001</v>
      </c>
      <c r="AL60" s="229">
        <v>1161362921.26</v>
      </c>
      <c r="AM60" s="229">
        <v>892947129.02999997</v>
      </c>
      <c r="AN60" s="230">
        <f>AJ60/B60</f>
        <v>1.0022174934671253</v>
      </c>
      <c r="AO60" s="228">
        <v>15063</v>
      </c>
      <c r="AP60" s="229">
        <v>3025656876.1700001</v>
      </c>
      <c r="AQ60" s="229">
        <v>2258789869.6500001</v>
      </c>
      <c r="AR60" s="230">
        <f>AP60/B60</f>
        <v>0.95986816295031774</v>
      </c>
    </row>
    <row r="61" spans="1:44" ht="21" hidden="1" customHeight="1" x14ac:dyDescent="0.3">
      <c r="A61" s="55" t="s">
        <v>167</v>
      </c>
      <c r="B61" s="73"/>
      <c r="C61" s="55"/>
      <c r="D61" s="56"/>
      <c r="F61" s="55"/>
      <c r="K61" s="54"/>
      <c r="L61" s="54"/>
      <c r="M61" s="55"/>
      <c r="O61" s="56"/>
      <c r="P61" s="56"/>
      <c r="S61" s="55"/>
      <c r="V61" s="74"/>
      <c r="Y61" s="75"/>
      <c r="Z61" s="75"/>
      <c r="AA61" s="185" t="e">
        <f t="shared" ref="AA61:AA62" si="12">Y61/B61</f>
        <v>#DIV/0!</v>
      </c>
      <c r="AD61" s="56"/>
      <c r="AH61" s="55"/>
      <c r="AJ61" s="187"/>
      <c r="AK61" s="187"/>
      <c r="AL61" s="187"/>
      <c r="AM61" s="187"/>
    </row>
    <row r="62" spans="1:44" ht="15.75" hidden="1" customHeight="1" x14ac:dyDescent="0.3">
      <c r="A62" s="55" t="s">
        <v>166</v>
      </c>
      <c r="B62" s="73"/>
      <c r="K62" s="55"/>
      <c r="L62" s="57"/>
      <c r="W62" s="74"/>
      <c r="X62" s="74"/>
      <c r="Y62" s="75"/>
      <c r="Z62" s="75"/>
      <c r="AA62" s="185" t="e">
        <f t="shared" si="12"/>
        <v>#DIV/0!</v>
      </c>
      <c r="AD62" s="75"/>
      <c r="AE62" s="193"/>
    </row>
    <row r="63" spans="1:44" ht="12" customHeight="1" x14ac:dyDescent="0.3">
      <c r="A63" s="55" t="s">
        <v>224</v>
      </c>
      <c r="B63" s="73"/>
      <c r="K63" s="55"/>
      <c r="L63" s="57"/>
      <c r="X63" s="74"/>
      <c r="Y63" s="75"/>
      <c r="Z63" s="75"/>
    </row>
    <row r="64" spans="1:44" ht="15" customHeight="1" x14ac:dyDescent="0.35">
      <c r="A64" s="55" t="s">
        <v>225</v>
      </c>
      <c r="B64" s="73"/>
      <c r="K64" s="55"/>
      <c r="L64" s="57"/>
      <c r="M64" s="57"/>
      <c r="O64" s="56"/>
      <c r="P64" s="56"/>
      <c r="X64" s="74"/>
      <c r="Y64" s="75"/>
      <c r="Z64" s="75"/>
      <c r="AD64" s="75"/>
      <c r="AE64" s="193"/>
      <c r="AP64" s="192"/>
    </row>
    <row r="65" spans="1:44" ht="12.75" customHeight="1" x14ac:dyDescent="0.3">
      <c r="A65" s="55" t="s">
        <v>226</v>
      </c>
      <c r="B65" s="73"/>
      <c r="K65" s="55"/>
      <c r="L65" s="57"/>
      <c r="O65" s="56"/>
      <c r="P65" s="56"/>
      <c r="X65" s="74"/>
      <c r="Y65" s="75"/>
      <c r="Z65" s="75"/>
      <c r="AA65" s="75"/>
      <c r="AB65" s="75"/>
      <c r="AC65" s="75"/>
    </row>
    <row r="66" spans="1:44" x14ac:dyDescent="0.3">
      <c r="B66" s="73"/>
      <c r="D66" s="71"/>
      <c r="E66" s="71"/>
      <c r="O66" s="56"/>
      <c r="P66" s="5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</row>
    <row r="67" spans="1:44" x14ac:dyDescent="0.3">
      <c r="B67" s="73"/>
      <c r="O67" s="57"/>
      <c r="P67" s="57"/>
      <c r="X67" s="74"/>
      <c r="Y67" s="75"/>
      <c r="Z67" s="75"/>
      <c r="AP67" s="71"/>
    </row>
    <row r="68" spans="1:44" x14ac:dyDescent="0.3">
      <c r="B68" s="73"/>
      <c r="X68" s="74"/>
      <c r="Y68" s="75"/>
      <c r="Z68" s="75"/>
    </row>
    <row r="69" spans="1:44" x14ac:dyDescent="0.3">
      <c r="B69" s="73"/>
      <c r="X69" s="74"/>
      <c r="Y69" s="75"/>
      <c r="Z69" s="75"/>
    </row>
    <row r="70" spans="1:44" x14ac:dyDescent="0.3">
      <c r="B70" s="73"/>
      <c r="D70" s="71"/>
      <c r="E70" s="71"/>
      <c r="G70" s="71"/>
      <c r="H70" s="71"/>
      <c r="I70" s="71"/>
      <c r="J70" s="71"/>
      <c r="N70" s="71"/>
      <c r="O70" s="71"/>
      <c r="P70" s="71"/>
      <c r="Q70" s="71"/>
      <c r="R70" s="71"/>
      <c r="AP70" s="71"/>
      <c r="AQ70" s="71"/>
    </row>
    <row r="71" spans="1:44" x14ac:dyDescent="0.3">
      <c r="B71" s="73"/>
      <c r="X71" s="74"/>
      <c r="Y71" s="75"/>
      <c r="Z71" s="75"/>
    </row>
    <row r="72" spans="1:44" x14ac:dyDescent="0.3">
      <c r="B72" s="73"/>
      <c r="X72" s="74"/>
      <c r="Y72" s="75"/>
      <c r="Z72" s="75"/>
    </row>
    <row r="73" spans="1:44" x14ac:dyDescent="0.3">
      <c r="B73" s="73"/>
      <c r="X73" s="74"/>
      <c r="Y73" s="75"/>
      <c r="Z73" s="75"/>
      <c r="AJ73" s="74"/>
      <c r="AK73" s="74"/>
      <c r="AL73" s="74"/>
      <c r="AM73" s="74"/>
    </row>
    <row r="74" spans="1:44" x14ac:dyDescent="0.3">
      <c r="B74" s="73"/>
      <c r="O74" s="57"/>
      <c r="P74" s="57"/>
      <c r="X74" s="74"/>
      <c r="Y74" s="75"/>
      <c r="Z74" s="75"/>
      <c r="AP74" s="246"/>
    </row>
    <row r="75" spans="1:44" x14ac:dyDescent="0.3">
      <c r="B75" s="73"/>
      <c r="X75" s="74"/>
      <c r="Y75" s="75"/>
      <c r="Z75" s="75"/>
      <c r="AD75" s="74"/>
      <c r="AE75" s="74"/>
    </row>
    <row r="76" spans="1:44" x14ac:dyDescent="0.3">
      <c r="B76" s="73"/>
      <c r="S76" s="74"/>
      <c r="T76" s="74"/>
      <c r="V76" s="74"/>
      <c r="W76" s="74"/>
      <c r="X76" s="74"/>
      <c r="Y76" s="75"/>
      <c r="Z76" s="75"/>
      <c r="AA76" s="75"/>
    </row>
    <row r="77" spans="1:44" x14ac:dyDescent="0.3">
      <c r="B77" s="73"/>
      <c r="X77" s="74"/>
      <c r="Y77" s="75"/>
      <c r="Z77" s="75"/>
      <c r="AD77" s="74"/>
    </row>
    <row r="78" spans="1:44" x14ac:dyDescent="0.3">
      <c r="B78" s="73"/>
      <c r="X78" s="74"/>
      <c r="Y78" s="75"/>
      <c r="Z78" s="75"/>
    </row>
    <row r="79" spans="1:44" x14ac:dyDescent="0.3">
      <c r="B79" s="73"/>
      <c r="X79" s="74"/>
      <c r="Y79" s="75"/>
      <c r="Z79" s="75"/>
    </row>
    <row r="80" spans="1:44" x14ac:dyDescent="0.3">
      <c r="B80" s="73"/>
      <c r="X80" s="74"/>
      <c r="Y80" s="75"/>
      <c r="Z80" s="75"/>
    </row>
    <row r="81" spans="2:26" x14ac:dyDescent="0.3">
      <c r="B81" s="73"/>
      <c r="X81" s="74"/>
      <c r="Y81" s="75"/>
      <c r="Z81" s="75"/>
    </row>
    <row r="82" spans="2:26" x14ac:dyDescent="0.3">
      <c r="B82" s="73"/>
      <c r="X82" s="74"/>
      <c r="Y82" s="75"/>
      <c r="Z82" s="75"/>
    </row>
    <row r="83" spans="2:26" x14ac:dyDescent="0.3">
      <c r="B83" s="73"/>
      <c r="X83" s="74"/>
      <c r="Y83" s="75"/>
      <c r="Z83" s="75"/>
    </row>
    <row r="84" spans="2:26" x14ac:dyDescent="0.3">
      <c r="B84" s="73"/>
      <c r="X84" s="74"/>
      <c r="Y84" s="75"/>
      <c r="Z84" s="75"/>
    </row>
    <row r="85" spans="2:26" x14ac:dyDescent="0.3">
      <c r="B85" s="73"/>
      <c r="X85" s="74"/>
      <c r="Y85" s="75"/>
      <c r="Z85" s="75"/>
    </row>
    <row r="86" spans="2:26" x14ac:dyDescent="0.3">
      <c r="B86" s="73"/>
      <c r="X86" s="74"/>
      <c r="Y86" s="75"/>
      <c r="Z86" s="75"/>
    </row>
    <row r="87" spans="2:26" x14ac:dyDescent="0.3">
      <c r="B87" s="73"/>
      <c r="X87" s="74"/>
      <c r="Y87" s="75"/>
      <c r="Z87" s="75"/>
    </row>
    <row r="88" spans="2:26" x14ac:dyDescent="0.3">
      <c r="B88" s="73"/>
      <c r="X88" s="74"/>
      <c r="Y88" s="75"/>
      <c r="Z88" s="75"/>
    </row>
    <row r="89" spans="2:26" x14ac:dyDescent="0.3">
      <c r="B89" s="73"/>
      <c r="X89" s="74"/>
      <c r="Y89" s="75"/>
      <c r="Z89" s="75"/>
    </row>
    <row r="90" spans="2:26" x14ac:dyDescent="0.3">
      <c r="B90" s="73"/>
      <c r="X90" s="74"/>
      <c r="Y90" s="75"/>
      <c r="Z90" s="75"/>
    </row>
    <row r="91" spans="2:26" x14ac:dyDescent="0.3">
      <c r="B91" s="73"/>
      <c r="X91" s="74"/>
      <c r="Y91" s="75"/>
      <c r="Z91" s="75"/>
    </row>
    <row r="92" spans="2:26" x14ac:dyDescent="0.3">
      <c r="B92" s="73"/>
      <c r="X92" s="74"/>
      <c r="Y92" s="75"/>
      <c r="Z92" s="75"/>
    </row>
    <row r="93" spans="2:26" x14ac:dyDescent="0.3">
      <c r="B93" s="73"/>
      <c r="X93" s="74"/>
      <c r="Y93" s="75"/>
      <c r="Z93" s="75"/>
    </row>
    <row r="94" spans="2:26" x14ac:dyDescent="0.3">
      <c r="B94" s="73"/>
      <c r="X94" s="74"/>
      <c r="Y94" s="75"/>
      <c r="Z94" s="75"/>
    </row>
    <row r="95" spans="2:26" x14ac:dyDescent="0.3">
      <c r="B95" s="73"/>
      <c r="X95" s="74"/>
      <c r="Y95" s="75"/>
      <c r="Z95" s="75"/>
    </row>
    <row r="96" spans="2:26" x14ac:dyDescent="0.3">
      <c r="B96" s="73"/>
      <c r="X96" s="74"/>
      <c r="Y96" s="75"/>
      <c r="Z96" s="75"/>
    </row>
    <row r="97" spans="2:26" x14ac:dyDescent="0.3">
      <c r="B97" s="73"/>
      <c r="X97" s="74"/>
      <c r="Y97" s="75"/>
      <c r="Z97" s="75"/>
    </row>
    <row r="98" spans="2:26" x14ac:dyDescent="0.3">
      <c r="B98" s="73"/>
      <c r="X98" s="74"/>
      <c r="Y98" s="75"/>
      <c r="Z98" s="75"/>
    </row>
    <row r="99" spans="2:26" x14ac:dyDescent="0.3">
      <c r="B99" s="73"/>
      <c r="X99" s="74"/>
      <c r="Y99" s="75"/>
      <c r="Z99" s="75"/>
    </row>
    <row r="100" spans="2:26" x14ac:dyDescent="0.3">
      <c r="B100" s="73"/>
      <c r="X100" s="74"/>
      <c r="Y100" s="75"/>
      <c r="Z100" s="75"/>
    </row>
    <row r="101" spans="2:26" x14ac:dyDescent="0.3">
      <c r="B101" s="73"/>
      <c r="X101" s="74"/>
      <c r="Y101" s="75"/>
      <c r="Z101" s="75"/>
    </row>
    <row r="102" spans="2:26" x14ac:dyDescent="0.3">
      <c r="B102" s="73"/>
      <c r="X102" s="74"/>
      <c r="Y102" s="75"/>
      <c r="Z102" s="75"/>
    </row>
    <row r="103" spans="2:26" x14ac:dyDescent="0.3">
      <c r="B103" s="73"/>
      <c r="X103" s="74"/>
      <c r="Y103" s="75"/>
      <c r="Z103" s="75"/>
    </row>
    <row r="104" spans="2:26" x14ac:dyDescent="0.3">
      <c r="B104" s="73"/>
      <c r="X104" s="74"/>
      <c r="Y104" s="75"/>
      <c r="Z104" s="75"/>
    </row>
    <row r="105" spans="2:26" x14ac:dyDescent="0.3">
      <c r="B105" s="73"/>
      <c r="X105" s="74"/>
      <c r="Y105" s="75"/>
      <c r="Z105" s="75"/>
    </row>
    <row r="106" spans="2:26" x14ac:dyDescent="0.3">
      <c r="B106" s="73"/>
      <c r="X106" s="74"/>
      <c r="Y106" s="75"/>
      <c r="Z106" s="75"/>
    </row>
    <row r="107" spans="2:26" x14ac:dyDescent="0.3">
      <c r="B107" s="73"/>
      <c r="X107" s="74"/>
      <c r="Y107" s="75"/>
      <c r="Z107" s="75"/>
    </row>
    <row r="108" spans="2:26" x14ac:dyDescent="0.3">
      <c r="B108" s="73"/>
      <c r="X108" s="74"/>
      <c r="Y108" s="75"/>
      <c r="Z108" s="75"/>
    </row>
    <row r="109" spans="2:26" x14ac:dyDescent="0.3">
      <c r="B109" s="73"/>
      <c r="Y109" s="75"/>
      <c r="Z109" s="75"/>
    </row>
    <row r="110" spans="2:26" x14ac:dyDescent="0.3">
      <c r="B110" s="73"/>
      <c r="Y110" s="75"/>
      <c r="Z110" s="75"/>
    </row>
    <row r="111" spans="2:26" x14ac:dyDescent="0.3">
      <c r="B111" s="73"/>
      <c r="Y111" s="75"/>
      <c r="Z111" s="75"/>
    </row>
    <row r="112" spans="2:26" x14ac:dyDescent="0.3">
      <c r="B112" s="73"/>
      <c r="Y112" s="75"/>
      <c r="Z112" s="75"/>
    </row>
    <row r="113" spans="2:26" x14ac:dyDescent="0.3">
      <c r="B113" s="73"/>
      <c r="Y113" s="75"/>
      <c r="Z113" s="75"/>
    </row>
    <row r="114" spans="2:26" x14ac:dyDescent="0.3">
      <c r="B114" s="73"/>
      <c r="Y114" s="75"/>
      <c r="Z114" s="75"/>
    </row>
    <row r="115" spans="2:26" x14ac:dyDescent="0.3">
      <c r="B115" s="73"/>
      <c r="Y115" s="75"/>
      <c r="Z115" s="75"/>
    </row>
    <row r="116" spans="2:26" x14ac:dyDescent="0.3">
      <c r="B116" s="73"/>
      <c r="Y116" s="75"/>
      <c r="Z116" s="75"/>
    </row>
    <row r="117" spans="2:26" x14ac:dyDescent="0.3">
      <c r="B117" s="73"/>
      <c r="Y117" s="75"/>
      <c r="Z117" s="75"/>
    </row>
    <row r="118" spans="2:26" x14ac:dyDescent="0.3">
      <c r="B118" s="73"/>
      <c r="Y118" s="75"/>
      <c r="Z118" s="75"/>
    </row>
    <row r="119" spans="2:26" x14ac:dyDescent="0.3">
      <c r="B119" s="73"/>
      <c r="Y119" s="75"/>
      <c r="Z119" s="75"/>
    </row>
    <row r="120" spans="2:26" x14ac:dyDescent="0.3">
      <c r="B120" s="73"/>
      <c r="Y120" s="75"/>
      <c r="Z120" s="75"/>
    </row>
    <row r="121" spans="2:26" x14ac:dyDescent="0.3">
      <c r="B121" s="73"/>
      <c r="Y121" s="75"/>
      <c r="Z121" s="75"/>
    </row>
    <row r="122" spans="2:26" x14ac:dyDescent="0.3">
      <c r="B122" s="73"/>
      <c r="Y122" s="75"/>
      <c r="Z122" s="75"/>
    </row>
    <row r="123" spans="2:26" x14ac:dyDescent="0.3">
      <c r="B123" s="73"/>
      <c r="Y123" s="75"/>
      <c r="Z123" s="75"/>
    </row>
    <row r="124" spans="2:26" x14ac:dyDescent="0.3">
      <c r="B124" s="73"/>
      <c r="Y124" s="75"/>
      <c r="Z124" s="75"/>
    </row>
    <row r="125" spans="2:26" x14ac:dyDescent="0.3">
      <c r="B125" s="73"/>
      <c r="Y125" s="75"/>
      <c r="Z125" s="75"/>
    </row>
    <row r="126" spans="2:26" x14ac:dyDescent="0.3">
      <c r="B126" s="73"/>
      <c r="Y126" s="75"/>
      <c r="Z126" s="75"/>
    </row>
    <row r="127" spans="2:26" x14ac:dyDescent="0.3">
      <c r="B127" s="73"/>
      <c r="Y127" s="75"/>
      <c r="Z127" s="75"/>
    </row>
    <row r="128" spans="2:26" x14ac:dyDescent="0.3">
      <c r="B128" s="73"/>
      <c r="Y128" s="75"/>
      <c r="Z128" s="75"/>
    </row>
    <row r="129" spans="2:26" x14ac:dyDescent="0.3">
      <c r="B129" s="73"/>
      <c r="Y129" s="75"/>
      <c r="Z129" s="75"/>
    </row>
    <row r="130" spans="2:26" x14ac:dyDescent="0.3">
      <c r="B130" s="73"/>
      <c r="Y130" s="75"/>
      <c r="Z130" s="75"/>
    </row>
    <row r="131" spans="2:26" x14ac:dyDescent="0.3">
      <c r="B131" s="73"/>
      <c r="Y131" s="75"/>
      <c r="Z131" s="75"/>
    </row>
    <row r="132" spans="2:26" x14ac:dyDescent="0.3">
      <c r="B132" s="73"/>
      <c r="Y132" s="75"/>
      <c r="Z132" s="75"/>
    </row>
    <row r="133" spans="2:26" x14ac:dyDescent="0.3">
      <c r="B133" s="73"/>
      <c r="Y133" s="75"/>
      <c r="Z133" s="75"/>
    </row>
    <row r="134" spans="2:26" x14ac:dyDescent="0.3">
      <c r="B134" s="73"/>
      <c r="Y134" s="75"/>
      <c r="Z134" s="75"/>
    </row>
    <row r="135" spans="2:26" x14ac:dyDescent="0.3">
      <c r="B135" s="73"/>
      <c r="Y135" s="75"/>
      <c r="Z135" s="75"/>
    </row>
    <row r="136" spans="2:26" x14ac:dyDescent="0.3">
      <c r="B136" s="73"/>
      <c r="Y136" s="75"/>
      <c r="Z136" s="75"/>
    </row>
    <row r="137" spans="2:26" x14ac:dyDescent="0.3">
      <c r="B137" s="73"/>
      <c r="Y137" s="75"/>
      <c r="Z137" s="75"/>
    </row>
    <row r="138" spans="2:26" x14ac:dyDescent="0.3">
      <c r="B138" s="73"/>
      <c r="Y138" s="75"/>
      <c r="Z138" s="75"/>
    </row>
    <row r="139" spans="2:26" x14ac:dyDescent="0.3">
      <c r="B139" s="73"/>
      <c r="Y139" s="75"/>
      <c r="Z139" s="75"/>
    </row>
    <row r="140" spans="2:26" x14ac:dyDescent="0.3">
      <c r="B140" s="73"/>
      <c r="Y140" s="75"/>
      <c r="Z140" s="75"/>
    </row>
    <row r="141" spans="2:26" x14ac:dyDescent="0.3">
      <c r="B141" s="73"/>
      <c r="Y141" s="75"/>
      <c r="Z141" s="75"/>
    </row>
    <row r="142" spans="2:26" x14ac:dyDescent="0.3">
      <c r="B142" s="73"/>
      <c r="Y142" s="75"/>
      <c r="Z142" s="75"/>
    </row>
    <row r="143" spans="2:26" x14ac:dyDescent="0.3">
      <c r="B143" s="73"/>
      <c r="Y143" s="75"/>
      <c r="Z143" s="75"/>
    </row>
    <row r="144" spans="2:26" x14ac:dyDescent="0.3">
      <c r="B144" s="73"/>
      <c r="Y144" s="75"/>
      <c r="Z144" s="75"/>
    </row>
    <row r="145" spans="2:26" x14ac:dyDescent="0.3">
      <c r="B145" s="73"/>
      <c r="Y145" s="75"/>
      <c r="Z145" s="75"/>
    </row>
    <row r="146" spans="2:26" x14ac:dyDescent="0.3">
      <c r="B146" s="73"/>
      <c r="Y146" s="75"/>
      <c r="Z146" s="75"/>
    </row>
    <row r="147" spans="2:26" x14ac:dyDescent="0.3">
      <c r="B147" s="73"/>
      <c r="Y147" s="75"/>
      <c r="Z147" s="75"/>
    </row>
    <row r="148" spans="2:26" x14ac:dyDescent="0.3">
      <c r="B148" s="73"/>
      <c r="Y148" s="75"/>
      <c r="Z148" s="75"/>
    </row>
    <row r="149" spans="2:26" x14ac:dyDescent="0.3">
      <c r="B149" s="73"/>
      <c r="Y149" s="75"/>
      <c r="Z149" s="75"/>
    </row>
    <row r="150" spans="2:26" x14ac:dyDescent="0.3">
      <c r="B150" s="73"/>
      <c r="Y150" s="75"/>
      <c r="Z150" s="75"/>
    </row>
    <row r="151" spans="2:26" x14ac:dyDescent="0.3">
      <c r="B151" s="73"/>
      <c r="Y151" s="75"/>
      <c r="Z151" s="75"/>
    </row>
    <row r="152" spans="2:26" x14ac:dyDescent="0.3">
      <c r="B152" s="73"/>
      <c r="Y152" s="75"/>
      <c r="Z152" s="75"/>
    </row>
    <row r="153" spans="2:26" x14ac:dyDescent="0.3">
      <c r="B153" s="73"/>
      <c r="Y153" s="75"/>
      <c r="Z153" s="75"/>
    </row>
    <row r="154" spans="2:26" x14ac:dyDescent="0.3">
      <c r="B154" s="73"/>
      <c r="Y154" s="75"/>
      <c r="Z154" s="75"/>
    </row>
    <row r="155" spans="2:26" x14ac:dyDescent="0.3">
      <c r="B155" s="73"/>
      <c r="Y155" s="75"/>
      <c r="Z155" s="75"/>
    </row>
    <row r="156" spans="2:26" x14ac:dyDescent="0.3">
      <c r="B156" s="73"/>
      <c r="Y156" s="75"/>
      <c r="Z156" s="75"/>
    </row>
    <row r="157" spans="2:26" x14ac:dyDescent="0.3">
      <c r="B157" s="73"/>
      <c r="Y157" s="75"/>
      <c r="Z157" s="75"/>
    </row>
    <row r="158" spans="2:26" x14ac:dyDescent="0.3">
      <c r="B158" s="73"/>
      <c r="Y158" s="75"/>
      <c r="Z158" s="75"/>
    </row>
    <row r="159" spans="2:26" x14ac:dyDescent="0.3">
      <c r="B159" s="73"/>
      <c r="Y159" s="75"/>
      <c r="Z159" s="75"/>
    </row>
    <row r="160" spans="2:26" x14ac:dyDescent="0.3">
      <c r="B160" s="73"/>
      <c r="Y160" s="75"/>
      <c r="Z160" s="75"/>
    </row>
    <row r="161" spans="2:26" x14ac:dyDescent="0.3">
      <c r="B161" s="73"/>
      <c r="Y161" s="75"/>
      <c r="Z161" s="75"/>
    </row>
    <row r="162" spans="2:26" x14ac:dyDescent="0.3">
      <c r="B162" s="73"/>
      <c r="Y162" s="75"/>
      <c r="Z162" s="75"/>
    </row>
    <row r="163" spans="2:26" x14ac:dyDescent="0.3">
      <c r="B163" s="73"/>
      <c r="Y163" s="75"/>
      <c r="Z163" s="75"/>
    </row>
    <row r="164" spans="2:26" x14ac:dyDescent="0.3">
      <c r="B164" s="73"/>
      <c r="Y164" s="75"/>
      <c r="Z164" s="75"/>
    </row>
    <row r="165" spans="2:26" x14ac:dyDescent="0.3">
      <c r="B165" s="73"/>
      <c r="Y165" s="75"/>
      <c r="Z165" s="75"/>
    </row>
    <row r="166" spans="2:26" x14ac:dyDescent="0.3">
      <c r="B166" s="73"/>
      <c r="Y166" s="75"/>
      <c r="Z166" s="75"/>
    </row>
    <row r="167" spans="2:26" x14ac:dyDescent="0.3">
      <c r="B167" s="73"/>
      <c r="Y167" s="75"/>
      <c r="Z167" s="75"/>
    </row>
    <row r="168" spans="2:26" x14ac:dyDescent="0.3">
      <c r="B168" s="73"/>
      <c r="Y168" s="75"/>
      <c r="Z168" s="75"/>
    </row>
    <row r="169" spans="2:26" x14ac:dyDescent="0.3">
      <c r="B169" s="73"/>
      <c r="Y169" s="75"/>
      <c r="Z169" s="75"/>
    </row>
    <row r="170" spans="2:26" x14ac:dyDescent="0.3">
      <c r="B170" s="73"/>
      <c r="Y170" s="75"/>
      <c r="Z170" s="75"/>
    </row>
    <row r="171" spans="2:26" x14ac:dyDescent="0.3">
      <c r="B171" s="73"/>
      <c r="Y171" s="75"/>
      <c r="Z171" s="75"/>
    </row>
    <row r="172" spans="2:26" x14ac:dyDescent="0.3">
      <c r="B172" s="73"/>
      <c r="Y172" s="75"/>
      <c r="Z172" s="75"/>
    </row>
    <row r="173" spans="2:26" x14ac:dyDescent="0.3">
      <c r="B173" s="73"/>
      <c r="Y173" s="75"/>
      <c r="Z173" s="75"/>
    </row>
    <row r="174" spans="2:26" x14ac:dyDescent="0.3">
      <c r="B174" s="73"/>
      <c r="Y174" s="75"/>
      <c r="Z174" s="75"/>
    </row>
    <row r="175" spans="2:26" x14ac:dyDescent="0.3">
      <c r="B175" s="73"/>
      <c r="Y175" s="75"/>
      <c r="Z175" s="75"/>
    </row>
    <row r="176" spans="2:26" x14ac:dyDescent="0.3">
      <c r="B176" s="73"/>
      <c r="Y176" s="75"/>
      <c r="Z176" s="75"/>
    </row>
    <row r="177" spans="2:26" x14ac:dyDescent="0.3">
      <c r="B177" s="73"/>
      <c r="Y177" s="75"/>
      <c r="Z177" s="75"/>
    </row>
    <row r="178" spans="2:26" x14ac:dyDescent="0.3">
      <c r="B178" s="73"/>
      <c r="Y178" s="75"/>
      <c r="Z178" s="75"/>
    </row>
    <row r="179" spans="2:26" x14ac:dyDescent="0.3">
      <c r="B179" s="73"/>
      <c r="Y179" s="75"/>
      <c r="Z179" s="75"/>
    </row>
    <row r="180" spans="2:26" x14ac:dyDescent="0.3">
      <c r="B180" s="73"/>
      <c r="Y180" s="75"/>
      <c r="Z180" s="75"/>
    </row>
    <row r="181" spans="2:26" x14ac:dyDescent="0.3">
      <c r="B181" s="73"/>
      <c r="Y181" s="75"/>
      <c r="Z181" s="75"/>
    </row>
    <row r="182" spans="2:26" x14ac:dyDescent="0.3">
      <c r="B182" s="73"/>
      <c r="Y182" s="75"/>
      <c r="Z182" s="75"/>
    </row>
    <row r="183" spans="2:26" x14ac:dyDescent="0.3">
      <c r="B183" s="73"/>
      <c r="Y183" s="75"/>
      <c r="Z183" s="75"/>
    </row>
    <row r="184" spans="2:26" x14ac:dyDescent="0.3">
      <c r="B184" s="73"/>
      <c r="Y184" s="75"/>
      <c r="Z184" s="75"/>
    </row>
    <row r="185" spans="2:26" x14ac:dyDescent="0.3">
      <c r="B185" s="73"/>
      <c r="Y185" s="75"/>
      <c r="Z185" s="75"/>
    </row>
    <row r="186" spans="2:26" x14ac:dyDescent="0.3">
      <c r="B186" s="73"/>
      <c r="Y186" s="75"/>
      <c r="Z186" s="75"/>
    </row>
    <row r="187" spans="2:26" x14ac:dyDescent="0.3">
      <c r="B187" s="73"/>
      <c r="Y187" s="75"/>
      <c r="Z187" s="75"/>
    </row>
    <row r="188" spans="2:26" x14ac:dyDescent="0.3">
      <c r="B188" s="73"/>
      <c r="Y188" s="75"/>
      <c r="Z188" s="75"/>
    </row>
    <row r="189" spans="2:26" x14ac:dyDescent="0.3">
      <c r="B189" s="73"/>
      <c r="Y189" s="75"/>
      <c r="Z189" s="75"/>
    </row>
    <row r="190" spans="2:26" x14ac:dyDescent="0.3">
      <c r="B190" s="73"/>
      <c r="Y190" s="75"/>
      <c r="Z190" s="75"/>
    </row>
    <row r="191" spans="2:26" x14ac:dyDescent="0.3">
      <c r="B191" s="73"/>
      <c r="Y191" s="75"/>
      <c r="Z191" s="75"/>
    </row>
    <row r="192" spans="2:26" x14ac:dyDescent="0.3">
      <c r="B192" s="73"/>
      <c r="Y192" s="75"/>
      <c r="Z192" s="75"/>
    </row>
    <row r="193" spans="2:26" x14ac:dyDescent="0.3">
      <c r="B193" s="73"/>
      <c r="Y193" s="75"/>
      <c r="Z193" s="75"/>
    </row>
    <row r="194" spans="2:26" x14ac:dyDescent="0.3">
      <c r="B194" s="73"/>
      <c r="Y194" s="75"/>
      <c r="Z194" s="75"/>
    </row>
    <row r="195" spans="2:26" x14ac:dyDescent="0.3">
      <c r="B195" s="73"/>
      <c r="Y195" s="75"/>
      <c r="Z195" s="75"/>
    </row>
    <row r="196" spans="2:26" x14ac:dyDescent="0.3">
      <c r="B196" s="73"/>
      <c r="Y196" s="75"/>
      <c r="Z196" s="75"/>
    </row>
    <row r="197" spans="2:26" x14ac:dyDescent="0.3">
      <c r="B197" s="73"/>
      <c r="Y197" s="75"/>
      <c r="Z197" s="75"/>
    </row>
    <row r="198" spans="2:26" x14ac:dyDescent="0.3">
      <c r="B198" s="73"/>
      <c r="Y198" s="75"/>
      <c r="Z198" s="75"/>
    </row>
    <row r="199" spans="2:26" x14ac:dyDescent="0.3">
      <c r="B199" s="73"/>
      <c r="Y199" s="75"/>
      <c r="Z199" s="75"/>
    </row>
    <row r="200" spans="2:26" x14ac:dyDescent="0.3">
      <c r="B200" s="73"/>
      <c r="Y200" s="75"/>
      <c r="Z200" s="75"/>
    </row>
    <row r="201" spans="2:26" x14ac:dyDescent="0.3">
      <c r="B201" s="73"/>
      <c r="Y201" s="75"/>
      <c r="Z201" s="75"/>
    </row>
    <row r="202" spans="2:26" x14ac:dyDescent="0.3">
      <c r="B202" s="73"/>
      <c r="Y202" s="75"/>
      <c r="Z202" s="75"/>
    </row>
    <row r="203" spans="2:26" x14ac:dyDescent="0.3">
      <c r="B203" s="73"/>
      <c r="Y203" s="75"/>
      <c r="Z203" s="75"/>
    </row>
    <row r="204" spans="2:26" x14ac:dyDescent="0.3">
      <c r="B204" s="73"/>
      <c r="Y204" s="75"/>
      <c r="Z204" s="75"/>
    </row>
    <row r="205" spans="2:26" x14ac:dyDescent="0.3">
      <c r="B205" s="73"/>
      <c r="Y205" s="75"/>
      <c r="Z205" s="75"/>
    </row>
    <row r="206" spans="2:26" x14ac:dyDescent="0.3">
      <c r="B206" s="73"/>
      <c r="Y206" s="75"/>
      <c r="Z206" s="75"/>
    </row>
    <row r="207" spans="2:26" x14ac:dyDescent="0.3">
      <c r="B207" s="73"/>
      <c r="Y207" s="75"/>
      <c r="Z207" s="75"/>
    </row>
    <row r="208" spans="2:26" x14ac:dyDescent="0.3">
      <c r="B208" s="73"/>
      <c r="Y208" s="75"/>
      <c r="Z208" s="75"/>
    </row>
    <row r="209" spans="2:26" x14ac:dyDescent="0.3">
      <c r="B209" s="73"/>
      <c r="Y209" s="75"/>
      <c r="Z209" s="75"/>
    </row>
    <row r="210" spans="2:26" x14ac:dyDescent="0.3">
      <c r="B210" s="73"/>
      <c r="Y210" s="75"/>
      <c r="Z210" s="75"/>
    </row>
    <row r="211" spans="2:26" x14ac:dyDescent="0.3">
      <c r="B211" s="73"/>
      <c r="Y211" s="75"/>
      <c r="Z211" s="75"/>
    </row>
    <row r="212" spans="2:26" x14ac:dyDescent="0.3">
      <c r="B212" s="73"/>
      <c r="Y212" s="75"/>
      <c r="Z212" s="75"/>
    </row>
    <row r="213" spans="2:26" x14ac:dyDescent="0.3">
      <c r="B213" s="73"/>
      <c r="Y213" s="75"/>
      <c r="Z213" s="75"/>
    </row>
    <row r="214" spans="2:26" x14ac:dyDescent="0.3">
      <c r="B214" s="73"/>
      <c r="Y214" s="75"/>
      <c r="Z214" s="75"/>
    </row>
    <row r="215" spans="2:26" x14ac:dyDescent="0.3">
      <c r="B215" s="73"/>
      <c r="Y215" s="75"/>
      <c r="Z215" s="75"/>
    </row>
    <row r="216" spans="2:26" x14ac:dyDescent="0.3">
      <c r="B216" s="73"/>
      <c r="Y216" s="75"/>
      <c r="Z216" s="75"/>
    </row>
    <row r="217" spans="2:26" x14ac:dyDescent="0.3">
      <c r="B217" s="73"/>
      <c r="Y217" s="75"/>
      <c r="Z217" s="75"/>
    </row>
    <row r="218" spans="2:26" x14ac:dyDescent="0.3">
      <c r="B218" s="73"/>
      <c r="Y218" s="75"/>
      <c r="Z218" s="75"/>
    </row>
    <row r="219" spans="2:26" x14ac:dyDescent="0.3">
      <c r="B219" s="73"/>
      <c r="Y219" s="75"/>
      <c r="Z219" s="75"/>
    </row>
    <row r="220" spans="2:26" x14ac:dyDescent="0.3">
      <c r="B220" s="73"/>
      <c r="Y220" s="75"/>
      <c r="Z220" s="75"/>
    </row>
    <row r="221" spans="2:26" x14ac:dyDescent="0.3">
      <c r="B221" s="73"/>
      <c r="Y221" s="75"/>
      <c r="Z221" s="75"/>
    </row>
    <row r="222" spans="2:26" x14ac:dyDescent="0.3">
      <c r="B222" s="73"/>
      <c r="Y222" s="75"/>
      <c r="Z222" s="75"/>
    </row>
    <row r="223" spans="2:26" x14ac:dyDescent="0.3">
      <c r="B223" s="73"/>
      <c r="Y223" s="75"/>
      <c r="Z223" s="75"/>
    </row>
    <row r="224" spans="2:26" x14ac:dyDescent="0.3">
      <c r="B224" s="73"/>
      <c r="Y224" s="75"/>
      <c r="Z224" s="75"/>
    </row>
    <row r="225" spans="2:26" x14ac:dyDescent="0.3">
      <c r="B225" s="73"/>
      <c r="Y225" s="75"/>
      <c r="Z225" s="75"/>
    </row>
    <row r="226" spans="2:26" x14ac:dyDescent="0.3">
      <c r="B226" s="73"/>
      <c r="Y226" s="75"/>
      <c r="Z226" s="75"/>
    </row>
    <row r="227" spans="2:26" x14ac:dyDescent="0.3">
      <c r="B227" s="73"/>
      <c r="Y227" s="75"/>
      <c r="Z227" s="75"/>
    </row>
    <row r="228" spans="2:26" x14ac:dyDescent="0.3">
      <c r="B228" s="73"/>
      <c r="Y228" s="75"/>
      <c r="Z228" s="75"/>
    </row>
    <row r="229" spans="2:26" x14ac:dyDescent="0.3">
      <c r="B229" s="73"/>
      <c r="Y229" s="75"/>
      <c r="Z229" s="75"/>
    </row>
    <row r="230" spans="2:26" x14ac:dyDescent="0.3">
      <c r="B230" s="73"/>
      <c r="Y230" s="75"/>
      <c r="Z230" s="75"/>
    </row>
    <row r="231" spans="2:26" x14ac:dyDescent="0.3">
      <c r="B231" s="73"/>
      <c r="Y231" s="75"/>
      <c r="Z231" s="75"/>
    </row>
    <row r="232" spans="2:26" x14ac:dyDescent="0.3">
      <c r="B232" s="73"/>
      <c r="Y232" s="75"/>
      <c r="Z232" s="75"/>
    </row>
    <row r="233" spans="2:26" x14ac:dyDescent="0.3">
      <c r="B233" s="73"/>
      <c r="Y233" s="75"/>
      <c r="Z233" s="75"/>
    </row>
    <row r="234" spans="2:26" x14ac:dyDescent="0.3">
      <c r="B234" s="73"/>
      <c r="Y234" s="75"/>
      <c r="Z234" s="75"/>
    </row>
    <row r="235" spans="2:26" x14ac:dyDescent="0.3">
      <c r="B235" s="73"/>
      <c r="Y235" s="75"/>
      <c r="Z235" s="75"/>
    </row>
    <row r="236" spans="2:26" x14ac:dyDescent="0.3">
      <c r="B236" s="73"/>
      <c r="Y236" s="75"/>
      <c r="Z236" s="75"/>
    </row>
    <row r="237" spans="2:26" x14ac:dyDescent="0.3">
      <c r="B237" s="73"/>
      <c r="Y237" s="75"/>
      <c r="Z237" s="75"/>
    </row>
    <row r="238" spans="2:26" x14ac:dyDescent="0.3">
      <c r="B238" s="73"/>
      <c r="Y238" s="75"/>
      <c r="Z238" s="75"/>
    </row>
    <row r="239" spans="2:26" x14ac:dyDescent="0.3">
      <c r="B239" s="73"/>
      <c r="Y239" s="75"/>
      <c r="Z239" s="75"/>
    </row>
    <row r="240" spans="2:26" x14ac:dyDescent="0.3">
      <c r="B240" s="73"/>
      <c r="Y240" s="75"/>
      <c r="Z240" s="75"/>
    </row>
    <row r="241" spans="2:26" x14ac:dyDescent="0.3">
      <c r="B241" s="73"/>
      <c r="Y241" s="75"/>
      <c r="Z241" s="75"/>
    </row>
    <row r="242" spans="2:26" x14ac:dyDescent="0.3">
      <c r="B242" s="73"/>
      <c r="Y242" s="75"/>
      <c r="Z242" s="75"/>
    </row>
    <row r="243" spans="2:26" x14ac:dyDescent="0.3">
      <c r="B243" s="73"/>
      <c r="Y243" s="75"/>
      <c r="Z243" s="75"/>
    </row>
    <row r="244" spans="2:26" x14ac:dyDescent="0.3">
      <c r="B244" s="73"/>
      <c r="Y244" s="75"/>
      <c r="Z244" s="75"/>
    </row>
    <row r="245" spans="2:26" x14ac:dyDescent="0.3">
      <c r="B245" s="73"/>
      <c r="Y245" s="75"/>
      <c r="Z245" s="75"/>
    </row>
    <row r="246" spans="2:26" x14ac:dyDescent="0.3">
      <c r="B246" s="73"/>
      <c r="Y246" s="75"/>
      <c r="Z246" s="75"/>
    </row>
    <row r="247" spans="2:26" x14ac:dyDescent="0.3">
      <c r="B247" s="73"/>
      <c r="Y247" s="75"/>
      <c r="Z247" s="75"/>
    </row>
    <row r="248" spans="2:26" x14ac:dyDescent="0.3">
      <c r="B248" s="73"/>
      <c r="Y248" s="75"/>
      <c r="Z248" s="75"/>
    </row>
    <row r="249" spans="2:26" x14ac:dyDescent="0.3">
      <c r="B249" s="73"/>
      <c r="Y249" s="75"/>
      <c r="Z249" s="75"/>
    </row>
    <row r="250" spans="2:26" x14ac:dyDescent="0.3">
      <c r="B250" s="73"/>
      <c r="Y250" s="75"/>
      <c r="Z250" s="75"/>
    </row>
    <row r="251" spans="2:26" x14ac:dyDescent="0.3">
      <c r="B251" s="73"/>
      <c r="Y251" s="75"/>
      <c r="Z251" s="75"/>
    </row>
    <row r="252" spans="2:26" x14ac:dyDescent="0.3">
      <c r="B252" s="73"/>
      <c r="Y252" s="75"/>
      <c r="Z252" s="75"/>
    </row>
    <row r="253" spans="2:26" x14ac:dyDescent="0.3">
      <c r="B253" s="73"/>
      <c r="Y253" s="75"/>
      <c r="Z253" s="75"/>
    </row>
    <row r="254" spans="2:26" x14ac:dyDescent="0.3">
      <c r="B254" s="73"/>
      <c r="Y254" s="75"/>
      <c r="Z254" s="75"/>
    </row>
    <row r="255" spans="2:26" x14ac:dyDescent="0.3">
      <c r="B255" s="73"/>
      <c r="Y255" s="75"/>
      <c r="Z255" s="75"/>
    </row>
    <row r="256" spans="2:26" x14ac:dyDescent="0.3">
      <c r="B256" s="73"/>
      <c r="Y256" s="75"/>
      <c r="Z256" s="75"/>
    </row>
    <row r="257" spans="2:26" x14ac:dyDescent="0.3">
      <c r="B257" s="73"/>
      <c r="Y257" s="75"/>
      <c r="Z257" s="75"/>
    </row>
    <row r="258" spans="2:26" x14ac:dyDescent="0.3">
      <c r="B258" s="73"/>
      <c r="Y258" s="75"/>
      <c r="Z258" s="75"/>
    </row>
    <row r="259" spans="2:26" x14ac:dyDescent="0.3">
      <c r="B259" s="73"/>
      <c r="Y259" s="75"/>
      <c r="Z259" s="75"/>
    </row>
    <row r="260" spans="2:26" x14ac:dyDescent="0.3">
      <c r="B260" s="73"/>
      <c r="Y260" s="75"/>
      <c r="Z260" s="75"/>
    </row>
    <row r="261" spans="2:26" x14ac:dyDescent="0.3">
      <c r="B261" s="73"/>
      <c r="Y261" s="75"/>
      <c r="Z261" s="75"/>
    </row>
    <row r="262" spans="2:26" x14ac:dyDescent="0.3">
      <c r="B262" s="73"/>
      <c r="Y262" s="75"/>
      <c r="Z262" s="75"/>
    </row>
    <row r="263" spans="2:26" x14ac:dyDescent="0.3">
      <c r="B263" s="73"/>
      <c r="Y263" s="75"/>
      <c r="Z263" s="75"/>
    </row>
    <row r="264" spans="2:26" x14ac:dyDescent="0.3">
      <c r="B264" s="73"/>
      <c r="Y264" s="75"/>
      <c r="Z264" s="75"/>
    </row>
    <row r="265" spans="2:26" x14ac:dyDescent="0.3">
      <c r="B265" s="73"/>
      <c r="Y265" s="75"/>
      <c r="Z265" s="75"/>
    </row>
    <row r="266" spans="2:26" x14ac:dyDescent="0.3">
      <c r="B266" s="73"/>
      <c r="Y266" s="75"/>
      <c r="Z266" s="75"/>
    </row>
    <row r="267" spans="2:26" x14ac:dyDescent="0.3">
      <c r="B267" s="73"/>
      <c r="Y267" s="75"/>
      <c r="Z267" s="75"/>
    </row>
    <row r="268" spans="2:26" x14ac:dyDescent="0.3">
      <c r="B268" s="73"/>
      <c r="Y268" s="75"/>
      <c r="Z268" s="75"/>
    </row>
    <row r="269" spans="2:26" x14ac:dyDescent="0.3">
      <c r="B269" s="73"/>
      <c r="Y269" s="75"/>
      <c r="Z269" s="75"/>
    </row>
    <row r="270" spans="2:26" x14ac:dyDescent="0.3">
      <c r="B270" s="73"/>
      <c r="Y270" s="75"/>
      <c r="Z270" s="75"/>
    </row>
    <row r="271" spans="2:26" x14ac:dyDescent="0.3">
      <c r="B271" s="73"/>
      <c r="Y271" s="75"/>
      <c r="Z271" s="75"/>
    </row>
    <row r="272" spans="2:26" x14ac:dyDescent="0.3">
      <c r="B272" s="73"/>
      <c r="Y272" s="75"/>
      <c r="Z272" s="75"/>
    </row>
    <row r="273" spans="2:26" x14ac:dyDescent="0.3">
      <c r="B273" s="73"/>
      <c r="Y273" s="75"/>
      <c r="Z273" s="75"/>
    </row>
    <row r="274" spans="2:26" x14ac:dyDescent="0.3">
      <c r="B274" s="73"/>
      <c r="Y274" s="75"/>
      <c r="Z274" s="75"/>
    </row>
    <row r="275" spans="2:26" x14ac:dyDescent="0.3">
      <c r="B275" s="73"/>
      <c r="Y275" s="75"/>
      <c r="Z275" s="75"/>
    </row>
    <row r="276" spans="2:26" x14ac:dyDescent="0.3">
      <c r="B276" s="73"/>
      <c r="Y276" s="75"/>
      <c r="Z276" s="75"/>
    </row>
    <row r="277" spans="2:26" x14ac:dyDescent="0.3">
      <c r="B277" s="73"/>
      <c r="Y277" s="75"/>
      <c r="Z277" s="75"/>
    </row>
    <row r="278" spans="2:26" x14ac:dyDescent="0.3">
      <c r="B278" s="73"/>
      <c r="Y278" s="75"/>
      <c r="Z278" s="75"/>
    </row>
    <row r="279" spans="2:26" x14ac:dyDescent="0.3">
      <c r="B279" s="73"/>
      <c r="Y279" s="75"/>
      <c r="Z279" s="75"/>
    </row>
    <row r="280" spans="2:26" x14ac:dyDescent="0.3">
      <c r="B280" s="73"/>
      <c r="Y280" s="75"/>
      <c r="Z280" s="75"/>
    </row>
    <row r="281" spans="2:26" x14ac:dyDescent="0.3">
      <c r="B281" s="73"/>
      <c r="Y281" s="75"/>
      <c r="Z281" s="75"/>
    </row>
    <row r="282" spans="2:26" x14ac:dyDescent="0.3">
      <c r="B282" s="73"/>
      <c r="Y282" s="75"/>
      <c r="Z282" s="75"/>
    </row>
    <row r="283" spans="2:26" x14ac:dyDescent="0.3">
      <c r="B283" s="73"/>
      <c r="Y283" s="75"/>
      <c r="Z283" s="75"/>
    </row>
    <row r="284" spans="2:26" x14ac:dyDescent="0.3">
      <c r="B284" s="73"/>
      <c r="Y284" s="75"/>
      <c r="Z284" s="75"/>
    </row>
    <row r="285" spans="2:26" x14ac:dyDescent="0.3">
      <c r="B285" s="73"/>
      <c r="Y285" s="75"/>
      <c r="Z285" s="75"/>
    </row>
    <row r="286" spans="2:26" x14ac:dyDescent="0.3">
      <c r="B286" s="73"/>
      <c r="Y286" s="75"/>
      <c r="Z286" s="75"/>
    </row>
    <row r="287" spans="2:26" x14ac:dyDescent="0.3">
      <c r="B287" s="73"/>
      <c r="Y287" s="75"/>
      <c r="Z287" s="75"/>
    </row>
    <row r="288" spans="2:26" x14ac:dyDescent="0.3">
      <c r="B288" s="73"/>
      <c r="Y288" s="75"/>
      <c r="Z288" s="75"/>
    </row>
    <row r="289" spans="2:26" x14ac:dyDescent="0.3">
      <c r="B289" s="73"/>
      <c r="Y289" s="75"/>
      <c r="Z289" s="75"/>
    </row>
    <row r="290" spans="2:26" x14ac:dyDescent="0.3">
      <c r="B290" s="73"/>
      <c r="Y290" s="75"/>
      <c r="Z290" s="75"/>
    </row>
    <row r="291" spans="2:26" x14ac:dyDescent="0.3">
      <c r="B291" s="73"/>
      <c r="Y291" s="75"/>
      <c r="Z291" s="75"/>
    </row>
    <row r="292" spans="2:26" x14ac:dyDescent="0.3">
      <c r="B292" s="73"/>
      <c r="Y292" s="75"/>
      <c r="Z292" s="75"/>
    </row>
    <row r="293" spans="2:26" x14ac:dyDescent="0.3">
      <c r="B293" s="73"/>
      <c r="Y293" s="75"/>
      <c r="Z293" s="75"/>
    </row>
    <row r="294" spans="2:26" x14ac:dyDescent="0.3">
      <c r="B294" s="73"/>
      <c r="Y294" s="75"/>
      <c r="Z294" s="75"/>
    </row>
    <row r="295" spans="2:26" x14ac:dyDescent="0.3">
      <c r="B295" s="73"/>
      <c r="Y295" s="75"/>
      <c r="Z295" s="75"/>
    </row>
    <row r="296" spans="2:26" x14ac:dyDescent="0.3">
      <c r="B296" s="73"/>
      <c r="Y296" s="75"/>
      <c r="Z296" s="75"/>
    </row>
    <row r="297" spans="2:26" x14ac:dyDescent="0.3">
      <c r="B297" s="73"/>
      <c r="Y297" s="75"/>
      <c r="Z297" s="75"/>
    </row>
    <row r="298" spans="2:26" x14ac:dyDescent="0.3">
      <c r="B298" s="73"/>
      <c r="Y298" s="75"/>
      <c r="Z298" s="75"/>
    </row>
    <row r="299" spans="2:26" x14ac:dyDescent="0.3">
      <c r="B299" s="73"/>
      <c r="Y299" s="75"/>
      <c r="Z299" s="75"/>
    </row>
    <row r="300" spans="2:26" x14ac:dyDescent="0.3">
      <c r="B300" s="73"/>
      <c r="Y300" s="75"/>
      <c r="Z300" s="75"/>
    </row>
    <row r="301" spans="2:26" x14ac:dyDescent="0.3">
      <c r="B301" s="73"/>
      <c r="Y301" s="75"/>
      <c r="Z301" s="75"/>
    </row>
    <row r="302" spans="2:26" x14ac:dyDescent="0.3">
      <c r="B302" s="73"/>
      <c r="Y302" s="75"/>
      <c r="Z302" s="75"/>
    </row>
    <row r="303" spans="2:26" x14ac:dyDescent="0.3">
      <c r="B303" s="73"/>
      <c r="Y303" s="75"/>
      <c r="Z303" s="75"/>
    </row>
    <row r="304" spans="2:26" x14ac:dyDescent="0.3">
      <c r="B304" s="73"/>
      <c r="Y304" s="75"/>
      <c r="Z304" s="75"/>
    </row>
    <row r="305" spans="2:26" x14ac:dyDescent="0.3">
      <c r="B305" s="73"/>
      <c r="Y305" s="75"/>
      <c r="Z305" s="75"/>
    </row>
    <row r="306" spans="2:26" x14ac:dyDescent="0.3">
      <c r="B306" s="73"/>
      <c r="Y306" s="75"/>
      <c r="Z306" s="75"/>
    </row>
    <row r="307" spans="2:26" x14ac:dyDescent="0.3">
      <c r="B307" s="73"/>
      <c r="Y307" s="75"/>
      <c r="Z307" s="75"/>
    </row>
    <row r="308" spans="2:26" x14ac:dyDescent="0.3">
      <c r="B308" s="73"/>
      <c r="Y308" s="75"/>
      <c r="Z308" s="75"/>
    </row>
    <row r="309" spans="2:26" x14ac:dyDescent="0.3">
      <c r="B309" s="73"/>
      <c r="Y309" s="75"/>
      <c r="Z309" s="75"/>
    </row>
    <row r="310" spans="2:26" x14ac:dyDescent="0.3">
      <c r="B310" s="73"/>
      <c r="Y310" s="75"/>
      <c r="Z310" s="75"/>
    </row>
    <row r="311" spans="2:26" x14ac:dyDescent="0.3">
      <c r="B311" s="73"/>
      <c r="Y311" s="75"/>
      <c r="Z311" s="75"/>
    </row>
    <row r="312" spans="2:26" x14ac:dyDescent="0.3">
      <c r="B312" s="73"/>
      <c r="Y312" s="75"/>
      <c r="Z312" s="75"/>
    </row>
    <row r="313" spans="2:26" x14ac:dyDescent="0.3">
      <c r="B313" s="73"/>
      <c r="Y313" s="75"/>
      <c r="Z313" s="75"/>
    </row>
    <row r="314" spans="2:26" x14ac:dyDescent="0.3">
      <c r="B314" s="73"/>
      <c r="Y314" s="75"/>
      <c r="Z314" s="75"/>
    </row>
    <row r="315" spans="2:26" x14ac:dyDescent="0.3">
      <c r="B315" s="73"/>
      <c r="Y315" s="75"/>
      <c r="Z315" s="75"/>
    </row>
    <row r="316" spans="2:26" x14ac:dyDescent="0.3">
      <c r="B316" s="73"/>
      <c r="Y316" s="75"/>
      <c r="Z316" s="75"/>
    </row>
    <row r="317" spans="2:26" x14ac:dyDescent="0.3">
      <c r="B317" s="73"/>
      <c r="Y317" s="75"/>
      <c r="Z317" s="75"/>
    </row>
    <row r="318" spans="2:26" x14ac:dyDescent="0.3">
      <c r="B318" s="73"/>
      <c r="Y318" s="75"/>
      <c r="Z318" s="75"/>
    </row>
    <row r="319" spans="2:26" x14ac:dyDescent="0.3">
      <c r="B319" s="73"/>
      <c r="Y319" s="75"/>
      <c r="Z319" s="75"/>
    </row>
    <row r="320" spans="2:26" x14ac:dyDescent="0.3">
      <c r="B320" s="73"/>
      <c r="Y320" s="75"/>
      <c r="Z320" s="75"/>
    </row>
    <row r="321" spans="2:26" x14ac:dyDescent="0.3">
      <c r="B321" s="73"/>
      <c r="Y321" s="75"/>
      <c r="Z321" s="75"/>
    </row>
    <row r="322" spans="2:26" x14ac:dyDescent="0.3">
      <c r="B322" s="73"/>
      <c r="Y322" s="75"/>
      <c r="Z322" s="75"/>
    </row>
    <row r="323" spans="2:26" x14ac:dyDescent="0.3">
      <c r="B323" s="73"/>
      <c r="Y323" s="75"/>
      <c r="Z323" s="75"/>
    </row>
    <row r="324" spans="2:26" x14ac:dyDescent="0.3">
      <c r="B324" s="73"/>
      <c r="Y324" s="75"/>
      <c r="Z324" s="75"/>
    </row>
    <row r="325" spans="2:26" x14ac:dyDescent="0.3">
      <c r="B325" s="73"/>
      <c r="Y325" s="75"/>
      <c r="Z325" s="75"/>
    </row>
    <row r="326" spans="2:26" x14ac:dyDescent="0.3">
      <c r="B326" s="73"/>
      <c r="Y326" s="75"/>
      <c r="Z326" s="75"/>
    </row>
    <row r="327" spans="2:26" x14ac:dyDescent="0.3">
      <c r="B327" s="73"/>
      <c r="Y327" s="75"/>
      <c r="Z327" s="75"/>
    </row>
    <row r="328" spans="2:26" x14ac:dyDescent="0.3">
      <c r="B328" s="73"/>
      <c r="Y328" s="75"/>
      <c r="Z328" s="75"/>
    </row>
    <row r="329" spans="2:26" x14ac:dyDescent="0.3">
      <c r="B329" s="73"/>
      <c r="Y329" s="75"/>
      <c r="Z329" s="75"/>
    </row>
    <row r="330" spans="2:26" x14ac:dyDescent="0.3">
      <c r="B330" s="73"/>
      <c r="Y330" s="75"/>
      <c r="Z330" s="75"/>
    </row>
    <row r="331" spans="2:26" x14ac:dyDescent="0.3">
      <c r="B331" s="73"/>
      <c r="Y331" s="75"/>
      <c r="Z331" s="75"/>
    </row>
    <row r="332" spans="2:26" x14ac:dyDescent="0.3">
      <c r="B332" s="73"/>
      <c r="Y332" s="75"/>
      <c r="Z332" s="75"/>
    </row>
    <row r="333" spans="2:26" x14ac:dyDescent="0.3">
      <c r="B333" s="73"/>
      <c r="Y333" s="75"/>
      <c r="Z333" s="75"/>
    </row>
    <row r="334" spans="2:26" x14ac:dyDescent="0.3">
      <c r="B334" s="73"/>
      <c r="Y334" s="75"/>
      <c r="Z334" s="75"/>
    </row>
    <row r="335" spans="2:26" x14ac:dyDescent="0.3">
      <c r="B335" s="73"/>
      <c r="Y335" s="75"/>
      <c r="Z335" s="75"/>
    </row>
    <row r="336" spans="2:26" x14ac:dyDescent="0.3">
      <c r="B336" s="73"/>
      <c r="Y336" s="75"/>
      <c r="Z336" s="75"/>
    </row>
    <row r="337" spans="2:26" x14ac:dyDescent="0.3">
      <c r="B337" s="73"/>
      <c r="Y337" s="75"/>
      <c r="Z337" s="75"/>
    </row>
    <row r="338" spans="2:26" x14ac:dyDescent="0.3">
      <c r="B338" s="73"/>
      <c r="Y338" s="75"/>
      <c r="Z338" s="75"/>
    </row>
    <row r="339" spans="2:26" x14ac:dyDescent="0.3">
      <c r="B339" s="73"/>
      <c r="Y339" s="75"/>
      <c r="Z339" s="75"/>
    </row>
    <row r="340" spans="2:26" x14ac:dyDescent="0.3">
      <c r="B340" s="73"/>
      <c r="Y340" s="75"/>
      <c r="Z340" s="75"/>
    </row>
    <row r="341" spans="2:26" x14ac:dyDescent="0.3">
      <c r="B341" s="73"/>
      <c r="Y341" s="75"/>
      <c r="Z341" s="75"/>
    </row>
    <row r="342" spans="2:26" x14ac:dyDescent="0.3">
      <c r="B342" s="73"/>
      <c r="Y342" s="75"/>
      <c r="Z342" s="75"/>
    </row>
    <row r="343" spans="2:26" x14ac:dyDescent="0.3">
      <c r="B343" s="73"/>
      <c r="Y343" s="75"/>
      <c r="Z343" s="75"/>
    </row>
    <row r="344" spans="2:26" x14ac:dyDescent="0.3">
      <c r="B344" s="73"/>
      <c r="Y344" s="75"/>
      <c r="Z344" s="75"/>
    </row>
    <row r="345" spans="2:26" x14ac:dyDescent="0.3">
      <c r="B345" s="73"/>
      <c r="Y345" s="75"/>
      <c r="Z345" s="75"/>
    </row>
    <row r="346" spans="2:26" x14ac:dyDescent="0.3">
      <c r="B346" s="73"/>
      <c r="Y346" s="75"/>
      <c r="Z346" s="75"/>
    </row>
    <row r="347" spans="2:26" x14ac:dyDescent="0.3">
      <c r="B347" s="73"/>
      <c r="Y347" s="75"/>
      <c r="Z347" s="75"/>
    </row>
    <row r="348" spans="2:26" x14ac:dyDescent="0.3">
      <c r="B348" s="73"/>
      <c r="Y348" s="75"/>
      <c r="Z348" s="75"/>
    </row>
    <row r="349" spans="2:26" x14ac:dyDescent="0.3">
      <c r="B349" s="73"/>
      <c r="Y349" s="75"/>
      <c r="Z349" s="75"/>
    </row>
    <row r="350" spans="2:26" x14ac:dyDescent="0.3">
      <c r="B350" s="73"/>
      <c r="Y350" s="75"/>
      <c r="Z350" s="75"/>
    </row>
    <row r="351" spans="2:26" x14ac:dyDescent="0.3">
      <c r="B351" s="73"/>
      <c r="Y351" s="75"/>
      <c r="Z351" s="75"/>
    </row>
    <row r="352" spans="2:26" x14ac:dyDescent="0.3">
      <c r="B352" s="73"/>
      <c r="Y352" s="75"/>
      <c r="Z352" s="75"/>
    </row>
    <row r="353" spans="2:26" x14ac:dyDescent="0.3">
      <c r="B353" s="73"/>
      <c r="Y353" s="75"/>
      <c r="Z353" s="75"/>
    </row>
    <row r="354" spans="2:26" x14ac:dyDescent="0.3">
      <c r="B354" s="73"/>
      <c r="Y354" s="75"/>
      <c r="Z354" s="75"/>
    </row>
    <row r="355" spans="2:26" x14ac:dyDescent="0.3">
      <c r="B355" s="73"/>
      <c r="Y355" s="75"/>
      <c r="Z355" s="75"/>
    </row>
    <row r="356" spans="2:26" x14ac:dyDescent="0.3">
      <c r="B356" s="73"/>
      <c r="Y356" s="75"/>
      <c r="Z356" s="75"/>
    </row>
    <row r="357" spans="2:26" x14ac:dyDescent="0.3">
      <c r="B357" s="73"/>
      <c r="Y357" s="75"/>
      <c r="Z357" s="75"/>
    </row>
    <row r="358" spans="2:26" x14ac:dyDescent="0.3">
      <c r="B358" s="73"/>
      <c r="Y358" s="75"/>
      <c r="Z358" s="75"/>
    </row>
    <row r="359" spans="2:26" x14ac:dyDescent="0.3">
      <c r="B359" s="73"/>
      <c r="Y359" s="75"/>
      <c r="Z359" s="75"/>
    </row>
    <row r="360" spans="2:26" x14ac:dyDescent="0.3">
      <c r="B360" s="73"/>
      <c r="Y360" s="75"/>
      <c r="Z360" s="75"/>
    </row>
    <row r="361" spans="2:26" x14ac:dyDescent="0.3">
      <c r="B361" s="73"/>
      <c r="Y361" s="75"/>
      <c r="Z361" s="75"/>
    </row>
    <row r="362" spans="2:26" x14ac:dyDescent="0.3">
      <c r="B362" s="73"/>
      <c r="Y362" s="75"/>
      <c r="Z362" s="75"/>
    </row>
    <row r="363" spans="2:26" x14ac:dyDescent="0.3">
      <c r="B363" s="73"/>
      <c r="Y363" s="75"/>
      <c r="Z363" s="75"/>
    </row>
    <row r="364" spans="2:26" x14ac:dyDescent="0.3">
      <c r="B364" s="73"/>
      <c r="Y364" s="75"/>
      <c r="Z364" s="75"/>
    </row>
    <row r="365" spans="2:26" x14ac:dyDescent="0.3">
      <c r="B365" s="73"/>
      <c r="Y365" s="75"/>
      <c r="Z365" s="75"/>
    </row>
    <row r="366" spans="2:26" x14ac:dyDescent="0.3">
      <c r="B366" s="73"/>
      <c r="Y366" s="75"/>
      <c r="Z366" s="75"/>
    </row>
    <row r="367" spans="2:26" x14ac:dyDescent="0.3">
      <c r="B367" s="73"/>
      <c r="Y367" s="75"/>
      <c r="Z367" s="75"/>
    </row>
    <row r="368" spans="2:26" x14ac:dyDescent="0.3">
      <c r="B368" s="73"/>
      <c r="Y368" s="75"/>
      <c r="Z368" s="75"/>
    </row>
    <row r="369" spans="2:26" x14ac:dyDescent="0.3">
      <c r="B369" s="73"/>
      <c r="Y369" s="75"/>
      <c r="Z369" s="75"/>
    </row>
    <row r="370" spans="2:26" x14ac:dyDescent="0.3">
      <c r="B370" s="73"/>
      <c r="Y370" s="75"/>
      <c r="Z370" s="75"/>
    </row>
    <row r="371" spans="2:26" x14ac:dyDescent="0.3">
      <c r="B371" s="73"/>
      <c r="Y371" s="75"/>
      <c r="Z371" s="75"/>
    </row>
    <row r="372" spans="2:26" x14ac:dyDescent="0.3">
      <c r="B372" s="73"/>
      <c r="Y372" s="75"/>
      <c r="Z372" s="75"/>
    </row>
    <row r="373" spans="2:26" x14ac:dyDescent="0.3">
      <c r="B373" s="73"/>
      <c r="Y373" s="75"/>
      <c r="Z373" s="75"/>
    </row>
    <row r="374" spans="2:26" x14ac:dyDescent="0.3">
      <c r="B374" s="73"/>
      <c r="Y374" s="75"/>
      <c r="Z374" s="75"/>
    </row>
    <row r="375" spans="2:26" x14ac:dyDescent="0.3">
      <c r="B375" s="73"/>
      <c r="Y375" s="75"/>
      <c r="Z375" s="75"/>
    </row>
    <row r="376" spans="2:26" x14ac:dyDescent="0.3">
      <c r="B376" s="73"/>
      <c r="Y376" s="75"/>
      <c r="Z376" s="75"/>
    </row>
    <row r="377" spans="2:26" x14ac:dyDescent="0.3">
      <c r="B377" s="73"/>
      <c r="Y377" s="75"/>
      <c r="Z377" s="75"/>
    </row>
    <row r="378" spans="2:26" x14ac:dyDescent="0.3">
      <c r="B378" s="73"/>
      <c r="Y378" s="75"/>
      <c r="Z378" s="75"/>
    </row>
    <row r="379" spans="2:26" x14ac:dyDescent="0.3">
      <c r="B379" s="73"/>
      <c r="Y379" s="75"/>
      <c r="Z379" s="75"/>
    </row>
    <row r="380" spans="2:26" x14ac:dyDescent="0.3">
      <c r="B380" s="73"/>
      <c r="Y380" s="75"/>
      <c r="Z380" s="75"/>
    </row>
    <row r="381" spans="2:26" x14ac:dyDescent="0.3">
      <c r="B381" s="73"/>
      <c r="Y381" s="75"/>
      <c r="Z381" s="75"/>
    </row>
    <row r="382" spans="2:26" x14ac:dyDescent="0.3">
      <c r="B382" s="73"/>
      <c r="Y382" s="75"/>
      <c r="Z382" s="75"/>
    </row>
    <row r="383" spans="2:26" x14ac:dyDescent="0.3">
      <c r="B383" s="73"/>
      <c r="Y383" s="75"/>
      <c r="Z383" s="75"/>
    </row>
    <row r="384" spans="2:26" x14ac:dyDescent="0.3">
      <c r="B384" s="73"/>
      <c r="Y384" s="75"/>
      <c r="Z384" s="75"/>
    </row>
    <row r="385" spans="2:26" x14ac:dyDescent="0.3">
      <c r="B385" s="73"/>
      <c r="Y385" s="75"/>
      <c r="Z385" s="75"/>
    </row>
    <row r="386" spans="2:26" x14ac:dyDescent="0.3">
      <c r="B386" s="73"/>
      <c r="Y386" s="75"/>
      <c r="Z386" s="75"/>
    </row>
    <row r="387" spans="2:26" x14ac:dyDescent="0.3">
      <c r="B387" s="73"/>
      <c r="Y387" s="75"/>
      <c r="Z387" s="75"/>
    </row>
    <row r="388" spans="2:26" x14ac:dyDescent="0.3">
      <c r="B388" s="73"/>
      <c r="Y388" s="75"/>
      <c r="Z388" s="75"/>
    </row>
    <row r="389" spans="2:26" x14ac:dyDescent="0.3">
      <c r="B389" s="73"/>
      <c r="Y389" s="75"/>
      <c r="Z389" s="75"/>
    </row>
    <row r="390" spans="2:26" x14ac:dyDescent="0.3">
      <c r="B390" s="73"/>
      <c r="Y390" s="75"/>
      <c r="Z390" s="75"/>
    </row>
    <row r="391" spans="2:26" x14ac:dyDescent="0.3">
      <c r="B391" s="73"/>
      <c r="Y391" s="75"/>
      <c r="Z391" s="75"/>
    </row>
    <row r="392" spans="2:26" x14ac:dyDescent="0.3">
      <c r="B392" s="73"/>
      <c r="Y392" s="75"/>
      <c r="Z392" s="75"/>
    </row>
    <row r="393" spans="2:26" x14ac:dyDescent="0.3">
      <c r="B393" s="73"/>
      <c r="Y393" s="75"/>
      <c r="Z393" s="75"/>
    </row>
    <row r="394" spans="2:26" x14ac:dyDescent="0.3">
      <c r="B394" s="73"/>
      <c r="Y394" s="75"/>
      <c r="Z394" s="75"/>
    </row>
    <row r="395" spans="2:26" x14ac:dyDescent="0.3">
      <c r="B395" s="73"/>
      <c r="Y395" s="75"/>
      <c r="Z395" s="75"/>
    </row>
    <row r="396" spans="2:26" x14ac:dyDescent="0.3">
      <c r="B396" s="73"/>
      <c r="Y396" s="75"/>
      <c r="Z396" s="75"/>
    </row>
    <row r="397" spans="2:26" x14ac:dyDescent="0.3">
      <c r="B397" s="73"/>
      <c r="Y397" s="75"/>
      <c r="Z397" s="75"/>
    </row>
    <row r="398" spans="2:26" x14ac:dyDescent="0.3">
      <c r="B398" s="73"/>
      <c r="Y398" s="75"/>
      <c r="Z398" s="75"/>
    </row>
    <row r="399" spans="2:26" x14ac:dyDescent="0.3">
      <c r="B399" s="73"/>
      <c r="Y399" s="75"/>
      <c r="Z399" s="75"/>
    </row>
    <row r="400" spans="2:26" x14ac:dyDescent="0.3">
      <c r="B400" s="73"/>
      <c r="Y400" s="75"/>
      <c r="Z400" s="75"/>
    </row>
    <row r="401" spans="2:26" x14ac:dyDescent="0.3">
      <c r="B401" s="73"/>
      <c r="Y401" s="75"/>
      <c r="Z401" s="75"/>
    </row>
    <row r="402" spans="2:26" x14ac:dyDescent="0.3">
      <c r="B402" s="73"/>
      <c r="Y402" s="75"/>
      <c r="Z402" s="75"/>
    </row>
    <row r="403" spans="2:26" x14ac:dyDescent="0.3">
      <c r="B403" s="73"/>
      <c r="Y403" s="75"/>
      <c r="Z403" s="75"/>
    </row>
    <row r="404" spans="2:26" x14ac:dyDescent="0.3">
      <c r="B404" s="73"/>
      <c r="Y404" s="75"/>
      <c r="Z404" s="75"/>
    </row>
    <row r="405" spans="2:26" x14ac:dyDescent="0.3">
      <c r="B405" s="73"/>
      <c r="Y405" s="75"/>
      <c r="Z405" s="75"/>
    </row>
    <row r="406" spans="2:26" x14ac:dyDescent="0.3">
      <c r="B406" s="73"/>
      <c r="Y406" s="75"/>
      <c r="Z406" s="75"/>
    </row>
    <row r="407" spans="2:26" x14ac:dyDescent="0.3">
      <c r="B407" s="73"/>
      <c r="Y407" s="75"/>
      <c r="Z407" s="75"/>
    </row>
    <row r="408" spans="2:26" x14ac:dyDescent="0.3">
      <c r="B408" s="73"/>
      <c r="Y408" s="75"/>
      <c r="Z408" s="75"/>
    </row>
    <row r="409" spans="2:26" x14ac:dyDescent="0.3">
      <c r="B409" s="73"/>
      <c r="Y409" s="75"/>
      <c r="Z409" s="75"/>
    </row>
    <row r="410" spans="2:26" x14ac:dyDescent="0.3">
      <c r="B410" s="73"/>
      <c r="Y410" s="75"/>
      <c r="Z410" s="75"/>
    </row>
    <row r="411" spans="2:26" x14ac:dyDescent="0.3">
      <c r="B411" s="73"/>
      <c r="Y411" s="75"/>
      <c r="Z411" s="75"/>
    </row>
    <row r="412" spans="2:26" x14ac:dyDescent="0.3">
      <c r="B412" s="73"/>
      <c r="Y412" s="75"/>
      <c r="Z412" s="75"/>
    </row>
    <row r="413" spans="2:26" x14ac:dyDescent="0.3">
      <c r="B413" s="73"/>
      <c r="Y413" s="75"/>
      <c r="Z413" s="75"/>
    </row>
    <row r="414" spans="2:26" x14ac:dyDescent="0.3">
      <c r="B414" s="73"/>
      <c r="Y414" s="75"/>
      <c r="Z414" s="75"/>
    </row>
    <row r="415" spans="2:26" x14ac:dyDescent="0.3">
      <c r="B415" s="73"/>
      <c r="Y415" s="75"/>
      <c r="Z415" s="75"/>
    </row>
    <row r="416" spans="2:26" x14ac:dyDescent="0.3">
      <c r="B416" s="73"/>
      <c r="Y416" s="75"/>
      <c r="Z416" s="75"/>
    </row>
    <row r="417" spans="2:26" x14ac:dyDescent="0.3">
      <c r="B417" s="73"/>
      <c r="Y417" s="75"/>
      <c r="Z417" s="75"/>
    </row>
    <row r="418" spans="2:26" x14ac:dyDescent="0.3">
      <c r="B418" s="73"/>
      <c r="Y418" s="75"/>
      <c r="Z418" s="75"/>
    </row>
    <row r="419" spans="2:26" x14ac:dyDescent="0.3">
      <c r="B419" s="73"/>
      <c r="Y419" s="75"/>
      <c r="Z419" s="75"/>
    </row>
    <row r="420" spans="2:26" x14ac:dyDescent="0.3">
      <c r="B420" s="73"/>
      <c r="Y420" s="75"/>
      <c r="Z420" s="75"/>
    </row>
    <row r="421" spans="2:26" x14ac:dyDescent="0.3">
      <c r="B421" s="73"/>
      <c r="Y421" s="75"/>
      <c r="Z421" s="75"/>
    </row>
    <row r="422" spans="2:26" x14ac:dyDescent="0.3">
      <c r="B422" s="73"/>
      <c r="Y422" s="75"/>
      <c r="Z422" s="75"/>
    </row>
    <row r="423" spans="2:26" x14ac:dyDescent="0.3">
      <c r="B423" s="73"/>
      <c r="Y423" s="75"/>
      <c r="Z423" s="75"/>
    </row>
    <row r="424" spans="2:26" x14ac:dyDescent="0.3">
      <c r="B424" s="73"/>
      <c r="Y424" s="75"/>
      <c r="Z424" s="75"/>
    </row>
    <row r="425" spans="2:26" x14ac:dyDescent="0.3">
      <c r="B425" s="73"/>
      <c r="Y425" s="75"/>
      <c r="Z425" s="75"/>
    </row>
    <row r="426" spans="2:26" x14ac:dyDescent="0.3">
      <c r="B426" s="73"/>
      <c r="Y426" s="75"/>
      <c r="Z426" s="75"/>
    </row>
    <row r="427" spans="2:26" x14ac:dyDescent="0.3">
      <c r="B427" s="73"/>
      <c r="Y427" s="75"/>
      <c r="Z427" s="75"/>
    </row>
    <row r="428" spans="2:26" x14ac:dyDescent="0.3">
      <c r="B428" s="73"/>
      <c r="Y428" s="75"/>
      <c r="Z428" s="75"/>
    </row>
    <row r="429" spans="2:26" x14ac:dyDescent="0.3">
      <c r="B429" s="73"/>
      <c r="Y429" s="75"/>
      <c r="Z429" s="75"/>
    </row>
    <row r="430" spans="2:26" x14ac:dyDescent="0.3">
      <c r="B430" s="73"/>
      <c r="Y430" s="75"/>
      <c r="Z430" s="75"/>
    </row>
    <row r="431" spans="2:26" x14ac:dyDescent="0.3">
      <c r="B431" s="73"/>
      <c r="Y431" s="75"/>
      <c r="Z431" s="75"/>
    </row>
    <row r="432" spans="2:26" x14ac:dyDescent="0.3">
      <c r="B432" s="73"/>
      <c r="Y432" s="75"/>
      <c r="Z432" s="75"/>
    </row>
    <row r="433" spans="2:26" x14ac:dyDescent="0.3">
      <c r="B433" s="73"/>
      <c r="Y433" s="75"/>
      <c r="Z433" s="75"/>
    </row>
    <row r="434" spans="2:26" x14ac:dyDescent="0.3">
      <c r="B434" s="73"/>
      <c r="Y434" s="75"/>
      <c r="Z434" s="75"/>
    </row>
    <row r="435" spans="2:26" x14ac:dyDescent="0.3">
      <c r="B435" s="73"/>
      <c r="Y435" s="75"/>
      <c r="Z435" s="75"/>
    </row>
    <row r="436" spans="2:26" x14ac:dyDescent="0.3">
      <c r="B436" s="73"/>
      <c r="Y436" s="75"/>
      <c r="Z436" s="75"/>
    </row>
    <row r="437" spans="2:26" x14ac:dyDescent="0.3">
      <c r="B437" s="73"/>
      <c r="Y437" s="75"/>
      <c r="Z437" s="75"/>
    </row>
    <row r="438" spans="2:26" x14ac:dyDescent="0.3">
      <c r="B438" s="73"/>
      <c r="Y438" s="75"/>
      <c r="Z438" s="75"/>
    </row>
    <row r="439" spans="2:26" x14ac:dyDescent="0.3">
      <c r="B439" s="73"/>
      <c r="Y439" s="75"/>
      <c r="Z439" s="75"/>
    </row>
    <row r="440" spans="2:26" x14ac:dyDescent="0.3">
      <c r="B440" s="73"/>
      <c r="Y440" s="75"/>
      <c r="Z440" s="75"/>
    </row>
    <row r="441" spans="2:26" x14ac:dyDescent="0.3">
      <c r="B441" s="73"/>
      <c r="Y441" s="75"/>
      <c r="Z441" s="75"/>
    </row>
    <row r="442" spans="2:26" x14ac:dyDescent="0.3">
      <c r="B442" s="73"/>
      <c r="Y442" s="75"/>
      <c r="Z442" s="75"/>
    </row>
    <row r="443" spans="2:26" x14ac:dyDescent="0.3">
      <c r="B443" s="73"/>
      <c r="Y443" s="75"/>
      <c r="Z443" s="75"/>
    </row>
    <row r="444" spans="2:26" x14ac:dyDescent="0.3">
      <c r="B444" s="73"/>
      <c r="Y444" s="75"/>
      <c r="Z444" s="75"/>
    </row>
    <row r="445" spans="2:26" x14ac:dyDescent="0.3">
      <c r="B445" s="73"/>
      <c r="Y445" s="75"/>
      <c r="Z445" s="75"/>
    </row>
    <row r="446" spans="2:26" x14ac:dyDescent="0.3">
      <c r="B446" s="73"/>
      <c r="Y446" s="75"/>
      <c r="Z446" s="75"/>
    </row>
    <row r="447" spans="2:26" x14ac:dyDescent="0.3">
      <c r="B447" s="73"/>
      <c r="Y447" s="75"/>
      <c r="Z447" s="75"/>
    </row>
    <row r="448" spans="2:26" x14ac:dyDescent="0.3">
      <c r="B448" s="73"/>
      <c r="Y448" s="75"/>
      <c r="Z448" s="75"/>
    </row>
    <row r="449" spans="2:26" x14ac:dyDescent="0.3">
      <c r="B449" s="73"/>
      <c r="Y449" s="75"/>
      <c r="Z449" s="75"/>
    </row>
    <row r="450" spans="2:26" x14ac:dyDescent="0.3">
      <c r="B450" s="73"/>
      <c r="Y450" s="75"/>
      <c r="Z450" s="75"/>
    </row>
    <row r="451" spans="2:26" x14ac:dyDescent="0.3">
      <c r="B451" s="73"/>
      <c r="Y451" s="75"/>
      <c r="Z451" s="75"/>
    </row>
    <row r="452" spans="2:26" x14ac:dyDescent="0.3">
      <c r="B452" s="73"/>
      <c r="Y452" s="75"/>
      <c r="Z452" s="75"/>
    </row>
    <row r="453" spans="2:26" x14ac:dyDescent="0.3">
      <c r="B453" s="73"/>
      <c r="Y453" s="75"/>
      <c r="Z453" s="75"/>
    </row>
    <row r="454" spans="2:26" x14ac:dyDescent="0.3">
      <c r="B454" s="73"/>
      <c r="Y454" s="75"/>
      <c r="Z454" s="75"/>
    </row>
    <row r="455" spans="2:26" x14ac:dyDescent="0.3">
      <c r="B455" s="73"/>
      <c r="Y455" s="75"/>
      <c r="Z455" s="75"/>
    </row>
    <row r="456" spans="2:26" x14ac:dyDescent="0.3">
      <c r="B456" s="73"/>
      <c r="Y456" s="75"/>
      <c r="Z456" s="75"/>
    </row>
    <row r="457" spans="2:26" x14ac:dyDescent="0.3">
      <c r="B457" s="73"/>
      <c r="Y457" s="75"/>
      <c r="Z457" s="75"/>
    </row>
    <row r="458" spans="2:26" x14ac:dyDescent="0.3">
      <c r="B458" s="73"/>
      <c r="Y458" s="75"/>
      <c r="Z458" s="75"/>
    </row>
    <row r="459" spans="2:26" x14ac:dyDescent="0.3">
      <c r="B459" s="73"/>
      <c r="Y459" s="75"/>
      <c r="Z459" s="75"/>
    </row>
    <row r="460" spans="2:26" x14ac:dyDescent="0.3">
      <c r="B460" s="73"/>
      <c r="Y460" s="75"/>
      <c r="Z460" s="75"/>
    </row>
    <row r="461" spans="2:26" x14ac:dyDescent="0.3">
      <c r="B461" s="73"/>
      <c r="Y461" s="75"/>
      <c r="Z461" s="75"/>
    </row>
    <row r="462" spans="2:26" x14ac:dyDescent="0.3">
      <c r="B462" s="73"/>
      <c r="Y462" s="75"/>
      <c r="Z462" s="75"/>
    </row>
    <row r="463" spans="2:26" x14ac:dyDescent="0.3">
      <c r="B463" s="73"/>
      <c r="Y463" s="75"/>
      <c r="Z463" s="75"/>
    </row>
    <row r="464" spans="2:26" x14ac:dyDescent="0.3">
      <c r="B464" s="73"/>
      <c r="Y464" s="75"/>
      <c r="Z464" s="75"/>
    </row>
    <row r="465" spans="2:26" x14ac:dyDescent="0.3">
      <c r="B465" s="73"/>
      <c r="Y465" s="75"/>
      <c r="Z465" s="75"/>
    </row>
    <row r="466" spans="2:26" x14ac:dyDescent="0.3">
      <c r="B466" s="73"/>
      <c r="Y466" s="75"/>
      <c r="Z466" s="75"/>
    </row>
    <row r="467" spans="2:26" x14ac:dyDescent="0.3">
      <c r="B467" s="73"/>
      <c r="Y467" s="75"/>
      <c r="Z467" s="75"/>
    </row>
    <row r="468" spans="2:26" x14ac:dyDescent="0.3">
      <c r="B468" s="73"/>
      <c r="Y468" s="75"/>
      <c r="Z468" s="75"/>
    </row>
    <row r="469" spans="2:26" x14ac:dyDescent="0.3">
      <c r="B469" s="73"/>
      <c r="Y469" s="75"/>
      <c r="Z469" s="75"/>
    </row>
    <row r="470" spans="2:26" x14ac:dyDescent="0.3">
      <c r="B470" s="73"/>
      <c r="Y470" s="75"/>
      <c r="Z470" s="75"/>
    </row>
    <row r="471" spans="2:26" x14ac:dyDescent="0.3">
      <c r="B471" s="73"/>
      <c r="Y471" s="75"/>
      <c r="Z471" s="75"/>
    </row>
    <row r="472" spans="2:26" x14ac:dyDescent="0.3">
      <c r="B472" s="73"/>
      <c r="Y472" s="75"/>
      <c r="Z472" s="75"/>
    </row>
    <row r="473" spans="2:26" x14ac:dyDescent="0.3">
      <c r="B473" s="73"/>
      <c r="Y473" s="75"/>
      <c r="Z473" s="75"/>
    </row>
    <row r="474" spans="2:26" x14ac:dyDescent="0.3">
      <c r="B474" s="73"/>
      <c r="Y474" s="75"/>
      <c r="Z474" s="75"/>
    </row>
    <row r="475" spans="2:26" x14ac:dyDescent="0.3">
      <c r="B475" s="73"/>
      <c r="Y475" s="75"/>
      <c r="Z475" s="75"/>
    </row>
    <row r="476" spans="2:26" x14ac:dyDescent="0.3">
      <c r="B476" s="73"/>
      <c r="Y476" s="75"/>
      <c r="Z476" s="75"/>
    </row>
    <row r="477" spans="2:26" x14ac:dyDescent="0.3">
      <c r="B477" s="73"/>
      <c r="Y477" s="75"/>
      <c r="Z477" s="75"/>
    </row>
    <row r="478" spans="2:26" x14ac:dyDescent="0.3">
      <c r="B478" s="73"/>
      <c r="Y478" s="75"/>
      <c r="Z478" s="75"/>
    </row>
    <row r="479" spans="2:26" x14ac:dyDescent="0.3">
      <c r="B479" s="73"/>
      <c r="Y479" s="75"/>
      <c r="Z479" s="75"/>
    </row>
    <row r="480" spans="2:26" x14ac:dyDescent="0.3">
      <c r="B480" s="73"/>
      <c r="Y480" s="75"/>
      <c r="Z480" s="75"/>
    </row>
    <row r="481" spans="2:26" x14ac:dyDescent="0.3">
      <c r="B481" s="73"/>
      <c r="Y481" s="75"/>
      <c r="Z481" s="75"/>
    </row>
    <row r="482" spans="2:26" x14ac:dyDescent="0.3">
      <c r="B482" s="73"/>
      <c r="Y482" s="75"/>
      <c r="Z482" s="75"/>
    </row>
    <row r="483" spans="2:26" x14ac:dyDescent="0.3">
      <c r="B483" s="73"/>
      <c r="Y483" s="75"/>
      <c r="Z483" s="75"/>
    </row>
    <row r="484" spans="2:26" x14ac:dyDescent="0.3">
      <c r="B484" s="73"/>
      <c r="Y484" s="75"/>
      <c r="Z484" s="75"/>
    </row>
    <row r="485" spans="2:26" x14ac:dyDescent="0.3">
      <c r="B485" s="73"/>
      <c r="Y485" s="75"/>
      <c r="Z485" s="75"/>
    </row>
    <row r="486" spans="2:26" x14ac:dyDescent="0.3">
      <c r="B486" s="73"/>
      <c r="Y486" s="75"/>
      <c r="Z486" s="75"/>
    </row>
    <row r="487" spans="2:26" x14ac:dyDescent="0.3">
      <c r="B487" s="73"/>
      <c r="Y487" s="75"/>
      <c r="Z487" s="75"/>
    </row>
    <row r="488" spans="2:26" x14ac:dyDescent="0.3">
      <c r="B488" s="73"/>
      <c r="Y488" s="75"/>
      <c r="Z488" s="75"/>
    </row>
    <row r="489" spans="2:26" x14ac:dyDescent="0.3">
      <c r="B489" s="73"/>
      <c r="Y489" s="75"/>
      <c r="Z489" s="75"/>
    </row>
    <row r="490" spans="2:26" x14ac:dyDescent="0.3">
      <c r="B490" s="73"/>
      <c r="Y490" s="75"/>
      <c r="Z490" s="75"/>
    </row>
    <row r="491" spans="2:26" x14ac:dyDescent="0.3">
      <c r="B491" s="73"/>
      <c r="Y491" s="75"/>
      <c r="Z491" s="75"/>
    </row>
    <row r="492" spans="2:26" x14ac:dyDescent="0.3">
      <c r="B492" s="73"/>
      <c r="Y492" s="75"/>
      <c r="Z492" s="75"/>
    </row>
    <row r="493" spans="2:26" x14ac:dyDescent="0.3">
      <c r="B493" s="73"/>
      <c r="Y493" s="75"/>
      <c r="Z493" s="75"/>
    </row>
    <row r="494" spans="2:26" x14ac:dyDescent="0.3">
      <c r="B494" s="73"/>
      <c r="Y494" s="75"/>
      <c r="Z494" s="75"/>
    </row>
    <row r="495" spans="2:26" x14ac:dyDescent="0.3">
      <c r="B495" s="73"/>
      <c r="Y495" s="75"/>
      <c r="Z495" s="75"/>
    </row>
    <row r="496" spans="2:26" x14ac:dyDescent="0.3">
      <c r="B496" s="73"/>
      <c r="Y496" s="75"/>
      <c r="Z496" s="75"/>
    </row>
    <row r="497" spans="2:26" x14ac:dyDescent="0.3">
      <c r="B497" s="73"/>
      <c r="Y497" s="75"/>
      <c r="Z497" s="75"/>
    </row>
    <row r="498" spans="2:26" x14ac:dyDescent="0.3">
      <c r="B498" s="73"/>
      <c r="Y498" s="75"/>
      <c r="Z498" s="75"/>
    </row>
    <row r="499" spans="2:26" x14ac:dyDescent="0.3">
      <c r="B499" s="73"/>
      <c r="Y499" s="75"/>
      <c r="Z499" s="75"/>
    </row>
    <row r="500" spans="2:26" x14ac:dyDescent="0.3">
      <c r="B500" s="73"/>
      <c r="Y500" s="75"/>
      <c r="Z500" s="75"/>
    </row>
    <row r="501" spans="2:26" x14ac:dyDescent="0.3">
      <c r="B501" s="73"/>
      <c r="Y501" s="75"/>
      <c r="Z501" s="75"/>
    </row>
    <row r="502" spans="2:26" x14ac:dyDescent="0.3">
      <c r="B502" s="73"/>
      <c r="Y502" s="75"/>
      <c r="Z502" s="75"/>
    </row>
    <row r="503" spans="2:26" x14ac:dyDescent="0.3">
      <c r="B503" s="73"/>
      <c r="Y503" s="75"/>
      <c r="Z503" s="75"/>
    </row>
    <row r="504" spans="2:26" x14ac:dyDescent="0.3">
      <c r="B504" s="73"/>
      <c r="Y504" s="75"/>
      <c r="Z504" s="75"/>
    </row>
    <row r="505" spans="2:26" x14ac:dyDescent="0.3">
      <c r="B505" s="73"/>
      <c r="Y505" s="75"/>
      <c r="Z505" s="75"/>
    </row>
    <row r="506" spans="2:26" x14ac:dyDescent="0.3">
      <c r="B506" s="73"/>
      <c r="Y506" s="75"/>
      <c r="Z506" s="75"/>
    </row>
    <row r="507" spans="2:26" x14ac:dyDescent="0.3">
      <c r="B507" s="73"/>
      <c r="Y507" s="75"/>
      <c r="Z507" s="75"/>
    </row>
    <row r="508" spans="2:26" x14ac:dyDescent="0.3">
      <c r="B508" s="73"/>
      <c r="Y508" s="75"/>
      <c r="Z508" s="75"/>
    </row>
    <row r="509" spans="2:26" x14ac:dyDescent="0.3">
      <c r="B509" s="73"/>
      <c r="Y509" s="75"/>
      <c r="Z509" s="75"/>
    </row>
    <row r="510" spans="2:26" x14ac:dyDescent="0.3">
      <c r="B510" s="73"/>
      <c r="Y510" s="75"/>
      <c r="Z510" s="75"/>
    </row>
    <row r="511" spans="2:26" x14ac:dyDescent="0.3">
      <c r="B511" s="73"/>
      <c r="Y511" s="75"/>
      <c r="Z511" s="75"/>
    </row>
    <row r="512" spans="2:26" x14ac:dyDescent="0.3">
      <c r="B512" s="73"/>
      <c r="Y512" s="75"/>
      <c r="Z512" s="75"/>
    </row>
    <row r="513" spans="2:26" x14ac:dyDescent="0.3">
      <c r="B513" s="73"/>
      <c r="Y513" s="75"/>
      <c r="Z513" s="75"/>
    </row>
    <row r="514" spans="2:26" x14ac:dyDescent="0.3">
      <c r="B514" s="73"/>
      <c r="Y514" s="75"/>
      <c r="Z514" s="75"/>
    </row>
    <row r="515" spans="2:26" x14ac:dyDescent="0.3">
      <c r="B515" s="73"/>
      <c r="Y515" s="75"/>
      <c r="Z515" s="75"/>
    </row>
    <row r="516" spans="2:26" x14ac:dyDescent="0.3">
      <c r="B516" s="73"/>
      <c r="Y516" s="75"/>
      <c r="Z516" s="75"/>
    </row>
    <row r="517" spans="2:26" x14ac:dyDescent="0.3">
      <c r="B517" s="73"/>
      <c r="Y517" s="75"/>
      <c r="Z517" s="75"/>
    </row>
    <row r="518" spans="2:26" x14ac:dyDescent="0.3">
      <c r="B518" s="73"/>
      <c r="Y518" s="75"/>
      <c r="Z518" s="75"/>
    </row>
    <row r="519" spans="2:26" x14ac:dyDescent="0.3">
      <c r="B519" s="73"/>
      <c r="Y519" s="75"/>
      <c r="Z519" s="75"/>
    </row>
    <row r="520" spans="2:26" x14ac:dyDescent="0.3">
      <c r="B520" s="73"/>
      <c r="Y520" s="75"/>
      <c r="Z520" s="75"/>
    </row>
    <row r="521" spans="2:26" x14ac:dyDescent="0.3">
      <c r="B521" s="73"/>
      <c r="Y521" s="75"/>
      <c r="Z521" s="75"/>
    </row>
    <row r="522" spans="2:26" x14ac:dyDescent="0.3">
      <c r="B522" s="73"/>
      <c r="Y522" s="75"/>
      <c r="Z522" s="75"/>
    </row>
    <row r="523" spans="2:26" x14ac:dyDescent="0.3">
      <c r="B523" s="73"/>
      <c r="Y523" s="75"/>
      <c r="Z523" s="75"/>
    </row>
    <row r="524" spans="2:26" x14ac:dyDescent="0.3">
      <c r="B524" s="73"/>
      <c r="Y524" s="75"/>
      <c r="Z524" s="75"/>
    </row>
    <row r="525" spans="2:26" x14ac:dyDescent="0.3">
      <c r="B525" s="73"/>
      <c r="Y525" s="75"/>
      <c r="Z525" s="75"/>
    </row>
    <row r="526" spans="2:26" x14ac:dyDescent="0.3">
      <c r="B526" s="73"/>
      <c r="Y526" s="75"/>
      <c r="Z526" s="75"/>
    </row>
    <row r="527" spans="2:26" x14ac:dyDescent="0.3">
      <c r="B527" s="73"/>
      <c r="Y527" s="75"/>
      <c r="Z527" s="75"/>
    </row>
    <row r="528" spans="2:26" x14ac:dyDescent="0.3">
      <c r="B528" s="73"/>
      <c r="Y528" s="75"/>
      <c r="Z528" s="75"/>
    </row>
    <row r="529" spans="2:26" x14ac:dyDescent="0.3">
      <c r="B529" s="73"/>
      <c r="Y529" s="75"/>
      <c r="Z529" s="75"/>
    </row>
    <row r="530" spans="2:26" x14ac:dyDescent="0.3">
      <c r="B530" s="73"/>
      <c r="Y530" s="75"/>
      <c r="Z530" s="75"/>
    </row>
    <row r="531" spans="2:26" x14ac:dyDescent="0.3">
      <c r="B531" s="73"/>
      <c r="Y531" s="75"/>
      <c r="Z531" s="75"/>
    </row>
    <row r="532" spans="2:26" x14ac:dyDescent="0.3">
      <c r="B532" s="73"/>
      <c r="Y532" s="75"/>
      <c r="Z532" s="75"/>
    </row>
    <row r="533" spans="2:26" x14ac:dyDescent="0.3">
      <c r="B533" s="73"/>
      <c r="Y533" s="75"/>
      <c r="Z533" s="75"/>
    </row>
    <row r="534" spans="2:26" x14ac:dyDescent="0.3">
      <c r="B534" s="73"/>
      <c r="Y534" s="75"/>
      <c r="Z534" s="75"/>
    </row>
    <row r="535" spans="2:26" x14ac:dyDescent="0.3">
      <c r="B535" s="73"/>
      <c r="Y535" s="75"/>
      <c r="Z535" s="75"/>
    </row>
    <row r="536" spans="2:26" x14ac:dyDescent="0.3">
      <c r="B536" s="73"/>
      <c r="Y536" s="75"/>
      <c r="Z536" s="75"/>
    </row>
    <row r="537" spans="2:26" x14ac:dyDescent="0.3">
      <c r="B537" s="73"/>
      <c r="Y537" s="75"/>
      <c r="Z537" s="75"/>
    </row>
    <row r="538" spans="2:26" x14ac:dyDescent="0.3">
      <c r="B538" s="73"/>
      <c r="Y538" s="75"/>
      <c r="Z538" s="75"/>
    </row>
    <row r="539" spans="2:26" x14ac:dyDescent="0.3">
      <c r="B539" s="73"/>
      <c r="Y539" s="75"/>
      <c r="Z539" s="75"/>
    </row>
    <row r="540" spans="2:26" x14ac:dyDescent="0.3">
      <c r="B540" s="73"/>
      <c r="Y540" s="75"/>
      <c r="Z540" s="75"/>
    </row>
    <row r="541" spans="2:26" x14ac:dyDescent="0.3">
      <c r="B541" s="73"/>
      <c r="Y541" s="75"/>
      <c r="Z541" s="75"/>
    </row>
    <row r="542" spans="2:26" x14ac:dyDescent="0.3">
      <c r="B542" s="73"/>
      <c r="Y542" s="75"/>
      <c r="Z542" s="75"/>
    </row>
    <row r="543" spans="2:26" x14ac:dyDescent="0.3">
      <c r="B543" s="73"/>
      <c r="Y543" s="75"/>
      <c r="Z543" s="75"/>
    </row>
    <row r="544" spans="2:26" x14ac:dyDescent="0.3">
      <c r="B544" s="73"/>
      <c r="Y544" s="75"/>
      <c r="Z544" s="75"/>
    </row>
    <row r="545" spans="2:26" x14ac:dyDescent="0.3">
      <c r="B545" s="73"/>
      <c r="Y545" s="75"/>
      <c r="Z545" s="75"/>
    </row>
    <row r="546" spans="2:26" x14ac:dyDescent="0.3">
      <c r="B546" s="73"/>
      <c r="Y546" s="75"/>
      <c r="Z546" s="75"/>
    </row>
    <row r="547" spans="2:26" x14ac:dyDescent="0.3">
      <c r="B547" s="73"/>
      <c r="Y547" s="75"/>
      <c r="Z547" s="75"/>
    </row>
    <row r="548" spans="2:26" x14ac:dyDescent="0.3">
      <c r="B548" s="73"/>
      <c r="Y548" s="75"/>
      <c r="Z548" s="75"/>
    </row>
    <row r="549" spans="2:26" x14ac:dyDescent="0.3">
      <c r="B549" s="73"/>
      <c r="Y549" s="75"/>
      <c r="Z549" s="75"/>
    </row>
    <row r="550" spans="2:26" x14ac:dyDescent="0.3">
      <c r="B550" s="73"/>
      <c r="Y550" s="75"/>
      <c r="Z550" s="75"/>
    </row>
    <row r="551" spans="2:26" x14ac:dyDescent="0.3">
      <c r="B551" s="73"/>
      <c r="Y551" s="75"/>
      <c r="Z551" s="75"/>
    </row>
    <row r="552" spans="2:26" x14ac:dyDescent="0.3">
      <c r="B552" s="73"/>
      <c r="Y552" s="75"/>
      <c r="Z552" s="75"/>
    </row>
    <row r="553" spans="2:26" x14ac:dyDescent="0.3">
      <c r="B553" s="73"/>
      <c r="Y553" s="75"/>
      <c r="Z553" s="75"/>
    </row>
    <row r="554" spans="2:26" x14ac:dyDescent="0.3">
      <c r="B554" s="73"/>
      <c r="Y554" s="75"/>
      <c r="Z554" s="75"/>
    </row>
    <row r="555" spans="2:26" x14ac:dyDescent="0.3">
      <c r="B555" s="73"/>
      <c r="Y555" s="75"/>
      <c r="Z555" s="75"/>
    </row>
    <row r="556" spans="2:26" x14ac:dyDescent="0.3">
      <c r="B556" s="73"/>
      <c r="Y556" s="75"/>
      <c r="Z556" s="75"/>
    </row>
    <row r="557" spans="2:26" x14ac:dyDescent="0.3">
      <c r="B557" s="73"/>
      <c r="Y557" s="75"/>
      <c r="Z557" s="75"/>
    </row>
    <row r="558" spans="2:26" x14ac:dyDescent="0.3">
      <c r="B558" s="73"/>
      <c r="Y558" s="75"/>
      <c r="Z558" s="75"/>
    </row>
    <row r="559" spans="2:26" x14ac:dyDescent="0.3">
      <c r="B559" s="73"/>
      <c r="Y559" s="75"/>
      <c r="Z559" s="75"/>
    </row>
    <row r="560" spans="2:26" x14ac:dyDescent="0.3">
      <c r="B560" s="73"/>
      <c r="Y560" s="75"/>
      <c r="Z560" s="75"/>
    </row>
    <row r="561" spans="2:26" x14ac:dyDescent="0.3">
      <c r="B561" s="73"/>
      <c r="Y561" s="75"/>
      <c r="Z561" s="75"/>
    </row>
    <row r="562" spans="2:26" x14ac:dyDescent="0.3">
      <c r="B562" s="73"/>
      <c r="Y562" s="75"/>
      <c r="Z562" s="75"/>
    </row>
    <row r="563" spans="2:26" x14ac:dyDescent="0.3">
      <c r="B563" s="73"/>
      <c r="Y563" s="75"/>
      <c r="Z563" s="75"/>
    </row>
    <row r="564" spans="2:26" x14ac:dyDescent="0.3">
      <c r="B564" s="73"/>
      <c r="Y564" s="75"/>
      <c r="Z564" s="75"/>
    </row>
    <row r="565" spans="2:26" x14ac:dyDescent="0.3">
      <c r="B565" s="73"/>
      <c r="Y565" s="75"/>
      <c r="Z565" s="75"/>
    </row>
    <row r="566" spans="2:26" x14ac:dyDescent="0.3">
      <c r="B566" s="73"/>
      <c r="Y566" s="75"/>
      <c r="Z566" s="75"/>
    </row>
    <row r="567" spans="2:26" x14ac:dyDescent="0.3">
      <c r="B567" s="73"/>
      <c r="Y567" s="75"/>
      <c r="Z567" s="75"/>
    </row>
    <row r="568" spans="2:26" x14ac:dyDescent="0.3">
      <c r="B568" s="73"/>
      <c r="Y568" s="75"/>
      <c r="Z568" s="75"/>
    </row>
    <row r="569" spans="2:26" x14ac:dyDescent="0.3">
      <c r="B569" s="73"/>
      <c r="Y569" s="75"/>
      <c r="Z569" s="75"/>
    </row>
    <row r="570" spans="2:26" x14ac:dyDescent="0.3">
      <c r="B570" s="73"/>
      <c r="Y570" s="75"/>
      <c r="Z570" s="75"/>
    </row>
    <row r="571" spans="2:26" x14ac:dyDescent="0.3">
      <c r="B571" s="73"/>
      <c r="Y571" s="75"/>
      <c r="Z571" s="75"/>
    </row>
    <row r="572" spans="2:26" x14ac:dyDescent="0.3">
      <c r="B572" s="73"/>
      <c r="Y572" s="75"/>
      <c r="Z572" s="75"/>
    </row>
    <row r="573" spans="2:26" x14ac:dyDescent="0.3">
      <c r="B573" s="73"/>
      <c r="Y573" s="75"/>
      <c r="Z573" s="75"/>
    </row>
    <row r="574" spans="2:26" x14ac:dyDescent="0.3">
      <c r="B574" s="73"/>
      <c r="Y574" s="75"/>
      <c r="Z574" s="75"/>
    </row>
    <row r="575" spans="2:26" x14ac:dyDescent="0.3">
      <c r="B575" s="73"/>
      <c r="Y575" s="75"/>
      <c r="Z575" s="75"/>
    </row>
    <row r="576" spans="2:26" x14ac:dyDescent="0.3">
      <c r="B576" s="73"/>
      <c r="Y576" s="75"/>
      <c r="Z576" s="75"/>
    </row>
    <row r="577" spans="2:26" x14ac:dyDescent="0.3">
      <c r="B577" s="73"/>
      <c r="Y577" s="75"/>
      <c r="Z577" s="75"/>
    </row>
    <row r="578" spans="2:26" x14ac:dyDescent="0.3">
      <c r="B578" s="73"/>
      <c r="Y578" s="75"/>
      <c r="Z578" s="75"/>
    </row>
    <row r="579" spans="2:26" x14ac:dyDescent="0.3">
      <c r="B579" s="73"/>
      <c r="Y579" s="75"/>
      <c r="Z579" s="75"/>
    </row>
    <row r="580" spans="2:26" x14ac:dyDescent="0.3">
      <c r="B580" s="73"/>
      <c r="Y580" s="75"/>
      <c r="Z580" s="75"/>
    </row>
    <row r="581" spans="2:26" x14ac:dyDescent="0.3">
      <c r="B581" s="73"/>
      <c r="Y581" s="75"/>
      <c r="Z581" s="75"/>
    </row>
    <row r="582" spans="2:26" x14ac:dyDescent="0.3">
      <c r="B582" s="73"/>
      <c r="Y582" s="75"/>
      <c r="Z582" s="75"/>
    </row>
    <row r="583" spans="2:26" x14ac:dyDescent="0.3">
      <c r="B583" s="73"/>
      <c r="Y583" s="75"/>
      <c r="Z583" s="75"/>
    </row>
    <row r="584" spans="2:26" x14ac:dyDescent="0.3">
      <c r="B584" s="73"/>
      <c r="Y584" s="75"/>
      <c r="Z584" s="75"/>
    </row>
    <row r="585" spans="2:26" x14ac:dyDescent="0.3">
      <c r="B585" s="73"/>
      <c r="Y585" s="75"/>
      <c r="Z585" s="75"/>
    </row>
    <row r="586" spans="2:26" x14ac:dyDescent="0.3">
      <c r="B586" s="73"/>
      <c r="Y586" s="75"/>
      <c r="Z586" s="75"/>
    </row>
    <row r="587" spans="2:26" x14ac:dyDescent="0.3">
      <c r="B587" s="73"/>
      <c r="Y587" s="75"/>
      <c r="Z587" s="75"/>
    </row>
    <row r="588" spans="2:26" x14ac:dyDescent="0.3">
      <c r="B588" s="73"/>
      <c r="Y588" s="75"/>
      <c r="Z588" s="75"/>
    </row>
    <row r="589" spans="2:26" x14ac:dyDescent="0.3">
      <c r="B589" s="73"/>
      <c r="Y589" s="75"/>
      <c r="Z589" s="75"/>
    </row>
    <row r="590" spans="2:26" x14ac:dyDescent="0.3">
      <c r="B590" s="73"/>
      <c r="Y590" s="75"/>
      <c r="Z590" s="75"/>
    </row>
    <row r="591" spans="2:26" x14ac:dyDescent="0.3">
      <c r="B591" s="73"/>
      <c r="Y591" s="75"/>
      <c r="Z591" s="75"/>
    </row>
    <row r="592" spans="2:26" x14ac:dyDescent="0.3">
      <c r="B592" s="73"/>
      <c r="Y592" s="75"/>
      <c r="Z592" s="75"/>
    </row>
    <row r="593" spans="2:26" x14ac:dyDescent="0.3">
      <c r="B593" s="73"/>
      <c r="Y593" s="75"/>
      <c r="Z593" s="75"/>
    </row>
    <row r="594" spans="2:26" x14ac:dyDescent="0.3">
      <c r="B594" s="73"/>
      <c r="Y594" s="75"/>
      <c r="Z594" s="75"/>
    </row>
    <row r="595" spans="2:26" x14ac:dyDescent="0.3">
      <c r="B595" s="73"/>
      <c r="Y595" s="75"/>
      <c r="Z595" s="75"/>
    </row>
    <row r="596" spans="2:26" x14ac:dyDescent="0.3">
      <c r="B596" s="73"/>
      <c r="Y596" s="75"/>
      <c r="Z596" s="75"/>
    </row>
    <row r="597" spans="2:26" x14ac:dyDescent="0.3">
      <c r="B597" s="73"/>
      <c r="Y597" s="75"/>
      <c r="Z597" s="75"/>
    </row>
    <row r="598" spans="2:26" x14ac:dyDescent="0.3">
      <c r="B598" s="73"/>
      <c r="Y598" s="75"/>
      <c r="Z598" s="75"/>
    </row>
    <row r="599" spans="2:26" x14ac:dyDescent="0.3">
      <c r="B599" s="73"/>
      <c r="Y599" s="75"/>
      <c r="Z599" s="75"/>
    </row>
    <row r="600" spans="2:26" x14ac:dyDescent="0.3">
      <c r="B600" s="73"/>
      <c r="Y600" s="75"/>
      <c r="Z600" s="75"/>
    </row>
    <row r="601" spans="2:26" x14ac:dyDescent="0.3">
      <c r="B601" s="73"/>
      <c r="Y601" s="75"/>
      <c r="Z601" s="75"/>
    </row>
    <row r="602" spans="2:26" x14ac:dyDescent="0.3">
      <c r="B602" s="73"/>
      <c r="Y602" s="75"/>
      <c r="Z602" s="75"/>
    </row>
    <row r="603" spans="2:26" x14ac:dyDescent="0.3">
      <c r="B603" s="73"/>
      <c r="Y603" s="75"/>
      <c r="Z603" s="75"/>
    </row>
    <row r="604" spans="2:26" x14ac:dyDescent="0.3">
      <c r="B604" s="73"/>
      <c r="Y604" s="75"/>
      <c r="Z604" s="75"/>
    </row>
    <row r="605" spans="2:26" x14ac:dyDescent="0.3">
      <c r="B605" s="73"/>
      <c r="Y605" s="75"/>
      <c r="Z605" s="75"/>
    </row>
    <row r="606" spans="2:26" x14ac:dyDescent="0.3">
      <c r="B606" s="73"/>
      <c r="Y606" s="75"/>
      <c r="Z606" s="75"/>
    </row>
    <row r="607" spans="2:26" x14ac:dyDescent="0.3">
      <c r="B607" s="73"/>
      <c r="Y607" s="75"/>
      <c r="Z607" s="75"/>
    </row>
    <row r="608" spans="2:26" x14ac:dyDescent="0.3">
      <c r="B608" s="73"/>
      <c r="Y608" s="75"/>
      <c r="Z608" s="75"/>
    </row>
    <row r="609" spans="2:26" x14ac:dyDescent="0.3">
      <c r="B609" s="73"/>
      <c r="Y609" s="75"/>
      <c r="Z609" s="75"/>
    </row>
    <row r="610" spans="2:26" x14ac:dyDescent="0.3">
      <c r="B610" s="73"/>
      <c r="Y610" s="75"/>
      <c r="Z610" s="75"/>
    </row>
    <row r="611" spans="2:26" x14ac:dyDescent="0.3">
      <c r="B611" s="73"/>
      <c r="Y611" s="75"/>
      <c r="Z611" s="75"/>
    </row>
    <row r="612" spans="2:26" x14ac:dyDescent="0.3">
      <c r="B612" s="73"/>
      <c r="Y612" s="75"/>
      <c r="Z612" s="75"/>
    </row>
    <row r="613" spans="2:26" x14ac:dyDescent="0.3">
      <c r="B613" s="73"/>
      <c r="Y613" s="75"/>
      <c r="Z613" s="75"/>
    </row>
    <row r="614" spans="2:26" x14ac:dyDescent="0.3">
      <c r="B614" s="73"/>
      <c r="Y614" s="75"/>
      <c r="Z614" s="75"/>
    </row>
    <row r="615" spans="2:26" x14ac:dyDescent="0.3">
      <c r="B615" s="73"/>
      <c r="Y615" s="75"/>
      <c r="Z615" s="75"/>
    </row>
    <row r="616" spans="2:26" x14ac:dyDescent="0.3">
      <c r="B616" s="73"/>
      <c r="Y616" s="75"/>
      <c r="Z616" s="75"/>
    </row>
    <row r="617" spans="2:26" x14ac:dyDescent="0.3">
      <c r="B617" s="73"/>
      <c r="Y617" s="75"/>
      <c r="Z617" s="75"/>
    </row>
    <row r="618" spans="2:26" x14ac:dyDescent="0.3">
      <c r="B618" s="73"/>
      <c r="Y618" s="75"/>
      <c r="Z618" s="75"/>
    </row>
    <row r="619" spans="2:26" x14ac:dyDescent="0.3">
      <c r="B619" s="73"/>
      <c r="Y619" s="75"/>
      <c r="Z619" s="75"/>
    </row>
    <row r="620" spans="2:26" x14ac:dyDescent="0.3">
      <c r="B620" s="73"/>
      <c r="Y620" s="75"/>
      <c r="Z620" s="75"/>
    </row>
    <row r="621" spans="2:26" x14ac:dyDescent="0.3">
      <c r="B621" s="73"/>
      <c r="Y621" s="75"/>
      <c r="Z621" s="75"/>
    </row>
    <row r="622" spans="2:26" x14ac:dyDescent="0.3">
      <c r="B622" s="73"/>
      <c r="Y622" s="75"/>
      <c r="Z622" s="75"/>
    </row>
    <row r="623" spans="2:26" x14ac:dyDescent="0.3">
      <c r="B623" s="73"/>
      <c r="Y623" s="75"/>
      <c r="Z623" s="75"/>
    </row>
    <row r="624" spans="2:26" x14ac:dyDescent="0.3">
      <c r="B624" s="73"/>
      <c r="Y624" s="75"/>
      <c r="Z624" s="75"/>
    </row>
    <row r="625" spans="2:26" x14ac:dyDescent="0.3">
      <c r="B625" s="73"/>
      <c r="Y625" s="75"/>
      <c r="Z625" s="75"/>
    </row>
    <row r="626" spans="2:26" x14ac:dyDescent="0.3">
      <c r="B626" s="73"/>
      <c r="Y626" s="75"/>
      <c r="Z626" s="75"/>
    </row>
    <row r="627" spans="2:26" x14ac:dyDescent="0.3">
      <c r="B627" s="73"/>
      <c r="Y627" s="75"/>
      <c r="Z627" s="75"/>
    </row>
    <row r="628" spans="2:26" x14ac:dyDescent="0.3">
      <c r="B628" s="73"/>
      <c r="Y628" s="75"/>
      <c r="Z628" s="75"/>
    </row>
    <row r="629" spans="2:26" x14ac:dyDescent="0.3">
      <c r="B629" s="73"/>
      <c r="Y629" s="75"/>
      <c r="Z629" s="75"/>
    </row>
    <row r="630" spans="2:26" x14ac:dyDescent="0.3">
      <c r="B630" s="73"/>
      <c r="Y630" s="75"/>
      <c r="Z630" s="75"/>
    </row>
    <row r="631" spans="2:26" x14ac:dyDescent="0.3">
      <c r="B631" s="73"/>
      <c r="Y631" s="75"/>
      <c r="Z631" s="75"/>
    </row>
    <row r="632" spans="2:26" x14ac:dyDescent="0.3">
      <c r="B632" s="73"/>
      <c r="Y632" s="75"/>
      <c r="Z632" s="75"/>
    </row>
    <row r="633" spans="2:26" x14ac:dyDescent="0.3">
      <c r="B633" s="73"/>
      <c r="Y633" s="75"/>
      <c r="Z633" s="75"/>
    </row>
    <row r="634" spans="2:26" x14ac:dyDescent="0.3">
      <c r="B634" s="73"/>
      <c r="Y634" s="75"/>
      <c r="Z634" s="75"/>
    </row>
    <row r="635" spans="2:26" x14ac:dyDescent="0.3">
      <c r="B635" s="73"/>
      <c r="Y635" s="75"/>
      <c r="Z635" s="75"/>
    </row>
    <row r="636" spans="2:26" x14ac:dyDescent="0.3">
      <c r="B636" s="73"/>
      <c r="Y636" s="75"/>
      <c r="Z636" s="75"/>
    </row>
    <row r="637" spans="2:26" x14ac:dyDescent="0.3">
      <c r="B637" s="73"/>
      <c r="Y637" s="75"/>
      <c r="Z637" s="75"/>
    </row>
    <row r="638" spans="2:26" x14ac:dyDescent="0.3">
      <c r="B638" s="73"/>
      <c r="Y638" s="75"/>
      <c r="Z638" s="75"/>
    </row>
    <row r="639" spans="2:26" x14ac:dyDescent="0.3">
      <c r="B639" s="73"/>
      <c r="Y639" s="75"/>
      <c r="Z639" s="75"/>
    </row>
    <row r="640" spans="2:26" x14ac:dyDescent="0.3">
      <c r="B640" s="73"/>
      <c r="Y640" s="75"/>
      <c r="Z640" s="75"/>
    </row>
    <row r="641" spans="2:26" x14ac:dyDescent="0.3">
      <c r="B641" s="73"/>
      <c r="Y641" s="75"/>
      <c r="Z641" s="75"/>
    </row>
    <row r="642" spans="2:26" x14ac:dyDescent="0.3">
      <c r="B642" s="73"/>
      <c r="Y642" s="75"/>
      <c r="Z642" s="75"/>
    </row>
    <row r="643" spans="2:26" x14ac:dyDescent="0.3">
      <c r="B643" s="73"/>
      <c r="Y643" s="75"/>
      <c r="Z643" s="75"/>
    </row>
    <row r="644" spans="2:26" x14ac:dyDescent="0.3">
      <c r="B644" s="73"/>
      <c r="Y644" s="75"/>
      <c r="Z644" s="75"/>
    </row>
    <row r="645" spans="2:26" x14ac:dyDescent="0.3">
      <c r="B645" s="73"/>
      <c r="Y645" s="75"/>
      <c r="Z645" s="75"/>
    </row>
    <row r="646" spans="2:26" x14ac:dyDescent="0.3">
      <c r="B646" s="73"/>
      <c r="Y646" s="75"/>
      <c r="Z646" s="75"/>
    </row>
    <row r="647" spans="2:26" x14ac:dyDescent="0.3">
      <c r="B647" s="73"/>
      <c r="Y647" s="75"/>
      <c r="Z647" s="75"/>
    </row>
    <row r="648" spans="2:26" x14ac:dyDescent="0.3">
      <c r="B648" s="73"/>
      <c r="Y648" s="75"/>
      <c r="Z648" s="75"/>
    </row>
    <row r="649" spans="2:26" x14ac:dyDescent="0.3">
      <c r="B649" s="73"/>
      <c r="Y649" s="75"/>
      <c r="Z649" s="75"/>
    </row>
    <row r="650" spans="2:26" x14ac:dyDescent="0.3">
      <c r="B650" s="73"/>
      <c r="Y650" s="75"/>
      <c r="Z650" s="75"/>
    </row>
    <row r="651" spans="2:26" x14ac:dyDescent="0.3">
      <c r="B651" s="73"/>
      <c r="Y651" s="75"/>
      <c r="Z651" s="75"/>
    </row>
    <row r="652" spans="2:26" x14ac:dyDescent="0.3">
      <c r="B652" s="73"/>
      <c r="Y652" s="75"/>
      <c r="Z652" s="75"/>
    </row>
    <row r="653" spans="2:26" x14ac:dyDescent="0.3">
      <c r="B653" s="73"/>
      <c r="Y653" s="75"/>
      <c r="Z653" s="75"/>
    </row>
    <row r="654" spans="2:26" x14ac:dyDescent="0.3">
      <c r="B654" s="73"/>
      <c r="Y654" s="75"/>
      <c r="Z654" s="75"/>
    </row>
    <row r="655" spans="2:26" x14ac:dyDescent="0.3">
      <c r="B655" s="73"/>
      <c r="Y655" s="75"/>
      <c r="Z655" s="75"/>
    </row>
    <row r="656" spans="2:26" x14ac:dyDescent="0.3">
      <c r="B656" s="73"/>
      <c r="Y656" s="75"/>
      <c r="Z656" s="75"/>
    </row>
    <row r="657" spans="2:26" x14ac:dyDescent="0.3">
      <c r="B657" s="73"/>
      <c r="Y657" s="75"/>
      <c r="Z657" s="75"/>
    </row>
    <row r="658" spans="2:26" x14ac:dyDescent="0.3">
      <c r="B658" s="73"/>
      <c r="Y658" s="75"/>
      <c r="Z658" s="75"/>
    </row>
    <row r="659" spans="2:26" x14ac:dyDescent="0.3">
      <c r="B659" s="73"/>
      <c r="Y659" s="75"/>
      <c r="Z659" s="75"/>
    </row>
    <row r="660" spans="2:26" x14ac:dyDescent="0.3">
      <c r="B660" s="73"/>
      <c r="Y660" s="75"/>
      <c r="Z660" s="75"/>
    </row>
    <row r="661" spans="2:26" x14ac:dyDescent="0.3">
      <c r="B661" s="73"/>
      <c r="Y661" s="75"/>
      <c r="Z661" s="75"/>
    </row>
    <row r="662" spans="2:26" x14ac:dyDescent="0.3">
      <c r="B662" s="73"/>
      <c r="Y662" s="75"/>
      <c r="Z662" s="75"/>
    </row>
    <row r="663" spans="2:26" x14ac:dyDescent="0.3">
      <c r="B663" s="73"/>
      <c r="Y663" s="75"/>
      <c r="Z663" s="75"/>
    </row>
    <row r="664" spans="2:26" x14ac:dyDescent="0.3">
      <c r="B664" s="73"/>
      <c r="Y664" s="75"/>
      <c r="Z664" s="75"/>
    </row>
    <row r="665" spans="2:26" x14ac:dyDescent="0.3">
      <c r="B665" s="73"/>
      <c r="Y665" s="75"/>
      <c r="Z665" s="75"/>
    </row>
    <row r="666" spans="2:26" x14ac:dyDescent="0.3">
      <c r="B666" s="73"/>
      <c r="Y666" s="75"/>
      <c r="Z666" s="75"/>
    </row>
    <row r="667" spans="2:26" x14ac:dyDescent="0.3">
      <c r="B667" s="73"/>
      <c r="Y667" s="75"/>
      <c r="Z667" s="75"/>
    </row>
    <row r="668" spans="2:26" x14ac:dyDescent="0.3">
      <c r="B668" s="73"/>
      <c r="Y668" s="75"/>
      <c r="Z668" s="75"/>
    </row>
    <row r="669" spans="2:26" x14ac:dyDescent="0.3">
      <c r="B669" s="73"/>
      <c r="Y669" s="75"/>
      <c r="Z669" s="75"/>
    </row>
    <row r="670" spans="2:26" x14ac:dyDescent="0.3">
      <c r="B670" s="73"/>
      <c r="Y670" s="75"/>
      <c r="Z670" s="75"/>
    </row>
    <row r="671" spans="2:26" x14ac:dyDescent="0.3">
      <c r="B671" s="73"/>
      <c r="Y671" s="75"/>
      <c r="Z671" s="75"/>
    </row>
    <row r="672" spans="2:26" x14ac:dyDescent="0.3">
      <c r="B672" s="73"/>
      <c r="Y672" s="75"/>
      <c r="Z672" s="75"/>
    </row>
    <row r="673" spans="2:26" x14ac:dyDescent="0.3">
      <c r="B673" s="73"/>
      <c r="Y673" s="75"/>
      <c r="Z673" s="75"/>
    </row>
    <row r="674" spans="2:26" x14ac:dyDescent="0.3">
      <c r="B674" s="73"/>
      <c r="Y674" s="75"/>
      <c r="Z674" s="75"/>
    </row>
    <row r="675" spans="2:26" x14ac:dyDescent="0.3">
      <c r="B675" s="73"/>
      <c r="Y675" s="75"/>
      <c r="Z675" s="75"/>
    </row>
    <row r="676" spans="2:26" x14ac:dyDescent="0.3">
      <c r="B676" s="73"/>
      <c r="Y676" s="75"/>
      <c r="Z676" s="75"/>
    </row>
    <row r="677" spans="2:26" x14ac:dyDescent="0.3">
      <c r="B677" s="73"/>
      <c r="Y677" s="75"/>
      <c r="Z677" s="75"/>
    </row>
    <row r="678" spans="2:26" x14ac:dyDescent="0.3">
      <c r="B678" s="73"/>
      <c r="Y678" s="75"/>
      <c r="Z678" s="75"/>
    </row>
    <row r="679" spans="2:26" x14ac:dyDescent="0.3">
      <c r="B679" s="73"/>
      <c r="Y679" s="75"/>
      <c r="Z679" s="75"/>
    </row>
    <row r="680" spans="2:26" x14ac:dyDescent="0.3">
      <c r="B680" s="73"/>
      <c r="Y680" s="75"/>
      <c r="Z680" s="75"/>
    </row>
    <row r="681" spans="2:26" x14ac:dyDescent="0.3">
      <c r="B681" s="73"/>
      <c r="Y681" s="75"/>
      <c r="Z681" s="75"/>
    </row>
    <row r="682" spans="2:26" x14ac:dyDescent="0.3">
      <c r="B682" s="73"/>
      <c r="Y682" s="75"/>
      <c r="Z682" s="75"/>
    </row>
    <row r="683" spans="2:26" x14ac:dyDescent="0.3">
      <c r="B683" s="73"/>
      <c r="Y683" s="75"/>
      <c r="Z683" s="75"/>
    </row>
    <row r="684" spans="2:26" x14ac:dyDescent="0.3">
      <c r="B684" s="73"/>
      <c r="Y684" s="75"/>
      <c r="Z684" s="75"/>
    </row>
    <row r="685" spans="2:26" x14ac:dyDescent="0.3">
      <c r="B685" s="73"/>
      <c r="Y685" s="75"/>
      <c r="Z685" s="75"/>
    </row>
    <row r="686" spans="2:26" x14ac:dyDescent="0.3">
      <c r="B686" s="73"/>
      <c r="Y686" s="75"/>
      <c r="Z686" s="75"/>
    </row>
    <row r="687" spans="2:26" x14ac:dyDescent="0.3">
      <c r="B687" s="73"/>
      <c r="Y687" s="75"/>
      <c r="Z687" s="75"/>
    </row>
    <row r="688" spans="2:26" x14ac:dyDescent="0.3">
      <c r="B688" s="73"/>
      <c r="Y688" s="75"/>
      <c r="Z688" s="75"/>
    </row>
    <row r="689" spans="2:26" x14ac:dyDescent="0.3">
      <c r="B689" s="73"/>
      <c r="Y689" s="75"/>
      <c r="Z689" s="75"/>
    </row>
    <row r="690" spans="2:26" x14ac:dyDescent="0.3">
      <c r="B690" s="73"/>
      <c r="Y690" s="75"/>
      <c r="Z690" s="75"/>
    </row>
    <row r="691" spans="2:26" x14ac:dyDescent="0.3">
      <c r="B691" s="73"/>
      <c r="Y691" s="75"/>
      <c r="Z691" s="75"/>
    </row>
    <row r="692" spans="2:26" x14ac:dyDescent="0.3">
      <c r="B692" s="73"/>
      <c r="Y692" s="75"/>
      <c r="Z692" s="75"/>
    </row>
    <row r="693" spans="2:26" x14ac:dyDescent="0.3">
      <c r="B693" s="73"/>
      <c r="Y693" s="75"/>
      <c r="Z693" s="75"/>
    </row>
    <row r="694" spans="2:26" x14ac:dyDescent="0.3">
      <c r="B694" s="73"/>
      <c r="Y694" s="75"/>
      <c r="Z694" s="75"/>
    </row>
    <row r="695" spans="2:26" x14ac:dyDescent="0.3">
      <c r="B695" s="73"/>
      <c r="Y695" s="75"/>
      <c r="Z695" s="75"/>
    </row>
    <row r="696" spans="2:26" x14ac:dyDescent="0.3">
      <c r="B696" s="73"/>
      <c r="Y696" s="75"/>
      <c r="Z696" s="75"/>
    </row>
    <row r="697" spans="2:26" x14ac:dyDescent="0.3">
      <c r="B697" s="73"/>
      <c r="Y697" s="75"/>
      <c r="Z697" s="75"/>
    </row>
    <row r="698" spans="2:26" x14ac:dyDescent="0.3">
      <c r="B698" s="73"/>
      <c r="Y698" s="75"/>
      <c r="Z698" s="75"/>
    </row>
    <row r="699" spans="2:26" x14ac:dyDescent="0.3">
      <c r="B699" s="73"/>
      <c r="Y699" s="75"/>
      <c r="Z699" s="75"/>
    </row>
    <row r="700" spans="2:26" x14ac:dyDescent="0.3">
      <c r="B700" s="73"/>
      <c r="Y700" s="75"/>
      <c r="Z700" s="75"/>
    </row>
    <row r="701" spans="2:26" x14ac:dyDescent="0.3">
      <c r="B701" s="73"/>
      <c r="Y701" s="75"/>
      <c r="Z701" s="75"/>
    </row>
    <row r="702" spans="2:26" x14ac:dyDescent="0.3">
      <c r="B702" s="73"/>
      <c r="Y702" s="75"/>
      <c r="Z702" s="75"/>
    </row>
    <row r="703" spans="2:26" x14ac:dyDescent="0.3">
      <c r="B703" s="73"/>
      <c r="Y703" s="75"/>
      <c r="Z703" s="75"/>
    </row>
    <row r="704" spans="2:26" x14ac:dyDescent="0.3">
      <c r="B704" s="73"/>
      <c r="Y704" s="75"/>
      <c r="Z704" s="75"/>
    </row>
    <row r="705" spans="2:26" x14ac:dyDescent="0.3">
      <c r="B705" s="73"/>
      <c r="Y705" s="75"/>
      <c r="Z705" s="75"/>
    </row>
    <row r="706" spans="2:26" x14ac:dyDescent="0.3">
      <c r="B706" s="73"/>
      <c r="Y706" s="75"/>
      <c r="Z706" s="75"/>
    </row>
    <row r="707" spans="2:26" x14ac:dyDescent="0.3">
      <c r="B707" s="73"/>
    </row>
    <row r="708" spans="2:26" x14ac:dyDescent="0.3">
      <c r="B708" s="73"/>
    </row>
    <row r="709" spans="2:26" x14ac:dyDescent="0.3">
      <c r="B709" s="73"/>
    </row>
    <row r="710" spans="2:26" x14ac:dyDescent="0.3">
      <c r="B710" s="73"/>
    </row>
    <row r="711" spans="2:26" x14ac:dyDescent="0.3">
      <c r="B711" s="73"/>
    </row>
    <row r="712" spans="2:26" x14ac:dyDescent="0.3">
      <c r="B712" s="73"/>
    </row>
    <row r="713" spans="2:26" x14ac:dyDescent="0.3">
      <c r="B713" s="73"/>
    </row>
    <row r="714" spans="2:26" x14ac:dyDescent="0.3">
      <c r="B714" s="73"/>
    </row>
    <row r="715" spans="2:26" x14ac:dyDescent="0.3">
      <c r="B715" s="73"/>
    </row>
    <row r="716" spans="2:26" x14ac:dyDescent="0.3">
      <c r="B716" s="73"/>
    </row>
    <row r="717" spans="2:26" x14ac:dyDescent="0.3">
      <c r="B717" s="73"/>
    </row>
    <row r="718" spans="2:26" x14ac:dyDescent="0.3">
      <c r="B718" s="73"/>
    </row>
    <row r="719" spans="2:26" x14ac:dyDescent="0.3">
      <c r="B719" s="73"/>
    </row>
    <row r="720" spans="2:26" x14ac:dyDescent="0.3">
      <c r="B720" s="73"/>
    </row>
    <row r="721" spans="2:2" x14ac:dyDescent="0.3">
      <c r="B721" s="73"/>
    </row>
    <row r="722" spans="2:2" x14ac:dyDescent="0.3">
      <c r="B722" s="73"/>
    </row>
    <row r="723" spans="2:2" x14ac:dyDescent="0.3">
      <c r="B723" s="73"/>
    </row>
    <row r="724" spans="2:2" x14ac:dyDescent="0.3">
      <c r="B724" s="73"/>
    </row>
    <row r="725" spans="2:2" x14ac:dyDescent="0.3">
      <c r="B725" s="73"/>
    </row>
    <row r="726" spans="2:2" x14ac:dyDescent="0.3">
      <c r="B726" s="73"/>
    </row>
    <row r="727" spans="2:2" x14ac:dyDescent="0.3">
      <c r="B727" s="73"/>
    </row>
    <row r="728" spans="2:2" x14ac:dyDescent="0.3">
      <c r="B728" s="73"/>
    </row>
    <row r="729" spans="2:2" x14ac:dyDescent="0.3">
      <c r="B729" s="73"/>
    </row>
    <row r="730" spans="2:2" x14ac:dyDescent="0.3">
      <c r="B730" s="73"/>
    </row>
    <row r="731" spans="2:2" x14ac:dyDescent="0.3">
      <c r="B731" s="73"/>
    </row>
    <row r="732" spans="2:2" x14ac:dyDescent="0.3">
      <c r="B732" s="73"/>
    </row>
    <row r="733" spans="2:2" x14ac:dyDescent="0.3">
      <c r="B733" s="73"/>
    </row>
    <row r="734" spans="2:2" x14ac:dyDescent="0.3">
      <c r="B734" s="73"/>
    </row>
    <row r="735" spans="2:2" x14ac:dyDescent="0.3">
      <c r="B735" s="73"/>
    </row>
    <row r="736" spans="2:2" x14ac:dyDescent="0.3">
      <c r="B736" s="73"/>
    </row>
    <row r="737" spans="2:2" x14ac:dyDescent="0.3">
      <c r="B737" s="73"/>
    </row>
    <row r="738" spans="2:2" x14ac:dyDescent="0.3">
      <c r="B738" s="73"/>
    </row>
    <row r="739" spans="2:2" x14ac:dyDescent="0.3">
      <c r="B739" s="73"/>
    </row>
    <row r="740" spans="2:2" x14ac:dyDescent="0.3">
      <c r="B740" s="73"/>
    </row>
    <row r="741" spans="2:2" x14ac:dyDescent="0.3">
      <c r="B741" s="73"/>
    </row>
    <row r="742" spans="2:2" x14ac:dyDescent="0.3">
      <c r="B742" s="73"/>
    </row>
    <row r="743" spans="2:2" x14ac:dyDescent="0.3">
      <c r="B743" s="73"/>
    </row>
    <row r="744" spans="2:2" x14ac:dyDescent="0.3">
      <c r="B744" s="73"/>
    </row>
    <row r="745" spans="2:2" x14ac:dyDescent="0.3">
      <c r="B745" s="73"/>
    </row>
    <row r="746" spans="2:2" x14ac:dyDescent="0.3">
      <c r="B746" s="73"/>
    </row>
    <row r="747" spans="2:2" x14ac:dyDescent="0.3">
      <c r="B747" s="73"/>
    </row>
    <row r="748" spans="2:2" x14ac:dyDescent="0.3">
      <c r="B748" s="73"/>
    </row>
    <row r="749" spans="2:2" x14ac:dyDescent="0.3">
      <c r="B749" s="73"/>
    </row>
    <row r="750" spans="2:2" x14ac:dyDescent="0.3">
      <c r="B750" s="73"/>
    </row>
    <row r="751" spans="2:2" x14ac:dyDescent="0.3">
      <c r="B751" s="73"/>
    </row>
    <row r="752" spans="2:2" x14ac:dyDescent="0.3">
      <c r="B752" s="73"/>
    </row>
    <row r="753" spans="2:2" x14ac:dyDescent="0.3">
      <c r="B753" s="73"/>
    </row>
    <row r="754" spans="2:2" x14ac:dyDescent="0.3">
      <c r="B754" s="73"/>
    </row>
    <row r="755" spans="2:2" x14ac:dyDescent="0.3">
      <c r="B755" s="73"/>
    </row>
    <row r="756" spans="2:2" x14ac:dyDescent="0.3">
      <c r="B756" s="73"/>
    </row>
    <row r="757" spans="2:2" x14ac:dyDescent="0.3">
      <c r="B757" s="73"/>
    </row>
    <row r="758" spans="2:2" x14ac:dyDescent="0.3">
      <c r="B758" s="73"/>
    </row>
    <row r="759" spans="2:2" x14ac:dyDescent="0.3">
      <c r="B759" s="73"/>
    </row>
    <row r="760" spans="2:2" x14ac:dyDescent="0.3">
      <c r="B760" s="73"/>
    </row>
    <row r="761" spans="2:2" x14ac:dyDescent="0.3">
      <c r="B761" s="73"/>
    </row>
    <row r="762" spans="2:2" x14ac:dyDescent="0.3">
      <c r="B762" s="73"/>
    </row>
    <row r="763" spans="2:2" x14ac:dyDescent="0.3">
      <c r="B763" s="73"/>
    </row>
    <row r="764" spans="2:2" x14ac:dyDescent="0.3">
      <c r="B764" s="73"/>
    </row>
    <row r="765" spans="2:2" x14ac:dyDescent="0.3">
      <c r="B765" s="73"/>
    </row>
    <row r="766" spans="2:2" x14ac:dyDescent="0.3">
      <c r="B766" s="73"/>
    </row>
    <row r="767" spans="2:2" x14ac:dyDescent="0.3">
      <c r="B767" s="73"/>
    </row>
    <row r="768" spans="2:2" x14ac:dyDescent="0.3">
      <c r="B768" s="73"/>
    </row>
    <row r="769" spans="2:2" x14ac:dyDescent="0.3">
      <c r="B769" s="73"/>
    </row>
    <row r="770" spans="2:2" x14ac:dyDescent="0.3">
      <c r="B770" s="73"/>
    </row>
    <row r="771" spans="2:2" x14ac:dyDescent="0.3">
      <c r="B771" s="73"/>
    </row>
    <row r="772" spans="2:2" x14ac:dyDescent="0.3">
      <c r="B772" s="73"/>
    </row>
    <row r="773" spans="2:2" x14ac:dyDescent="0.3">
      <c r="B773" s="73"/>
    </row>
    <row r="774" spans="2:2" x14ac:dyDescent="0.3">
      <c r="B774" s="73"/>
    </row>
    <row r="775" spans="2:2" x14ac:dyDescent="0.3">
      <c r="B775" s="73"/>
    </row>
    <row r="776" spans="2:2" x14ac:dyDescent="0.3">
      <c r="B776" s="73"/>
    </row>
    <row r="777" spans="2:2" x14ac:dyDescent="0.3">
      <c r="B777" s="73"/>
    </row>
    <row r="778" spans="2:2" x14ac:dyDescent="0.3">
      <c r="B778" s="73"/>
    </row>
    <row r="779" spans="2:2" x14ac:dyDescent="0.3">
      <c r="B779" s="73"/>
    </row>
    <row r="780" spans="2:2" x14ac:dyDescent="0.3">
      <c r="B780" s="73"/>
    </row>
    <row r="781" spans="2:2" x14ac:dyDescent="0.3">
      <c r="B781" s="73"/>
    </row>
    <row r="782" spans="2:2" x14ac:dyDescent="0.3">
      <c r="B782" s="73"/>
    </row>
    <row r="783" spans="2:2" x14ac:dyDescent="0.3">
      <c r="B783" s="73"/>
    </row>
    <row r="784" spans="2:2" x14ac:dyDescent="0.3">
      <c r="B784" s="73"/>
    </row>
    <row r="785" spans="2:2" x14ac:dyDescent="0.3">
      <c r="B785" s="73"/>
    </row>
    <row r="786" spans="2:2" x14ac:dyDescent="0.3">
      <c r="B786" s="73"/>
    </row>
    <row r="787" spans="2:2" x14ac:dyDescent="0.3">
      <c r="B787" s="73"/>
    </row>
    <row r="788" spans="2:2" x14ac:dyDescent="0.3">
      <c r="B788" s="73"/>
    </row>
    <row r="789" spans="2:2" x14ac:dyDescent="0.3">
      <c r="B789" s="73"/>
    </row>
    <row r="790" spans="2:2" x14ac:dyDescent="0.3">
      <c r="B790" s="73"/>
    </row>
    <row r="791" spans="2:2" x14ac:dyDescent="0.3">
      <c r="B791" s="73"/>
    </row>
    <row r="792" spans="2:2" x14ac:dyDescent="0.3">
      <c r="B792" s="73"/>
    </row>
    <row r="793" spans="2:2" x14ac:dyDescent="0.3">
      <c r="B793" s="73"/>
    </row>
    <row r="794" spans="2:2" x14ac:dyDescent="0.3">
      <c r="B794" s="73"/>
    </row>
    <row r="795" spans="2:2" x14ac:dyDescent="0.3">
      <c r="B795" s="73"/>
    </row>
    <row r="796" spans="2:2" x14ac:dyDescent="0.3">
      <c r="B796" s="73"/>
    </row>
    <row r="797" spans="2:2" x14ac:dyDescent="0.3">
      <c r="B797" s="73"/>
    </row>
    <row r="798" spans="2:2" x14ac:dyDescent="0.3">
      <c r="B798" s="73"/>
    </row>
    <row r="799" spans="2:2" x14ac:dyDescent="0.3">
      <c r="B799" s="73"/>
    </row>
    <row r="800" spans="2:2" x14ac:dyDescent="0.3">
      <c r="B800" s="73"/>
    </row>
    <row r="801" spans="2:2" x14ac:dyDescent="0.3">
      <c r="B801" s="73"/>
    </row>
    <row r="802" spans="2:2" x14ac:dyDescent="0.3">
      <c r="B802" s="73"/>
    </row>
    <row r="803" spans="2:2" x14ac:dyDescent="0.3">
      <c r="B803" s="73"/>
    </row>
    <row r="804" spans="2:2" x14ac:dyDescent="0.3">
      <c r="B804" s="73"/>
    </row>
    <row r="805" spans="2:2" x14ac:dyDescent="0.3">
      <c r="B805" s="73"/>
    </row>
    <row r="806" spans="2:2" x14ac:dyDescent="0.3">
      <c r="B806" s="73"/>
    </row>
    <row r="807" spans="2:2" x14ac:dyDescent="0.3">
      <c r="B807" s="73"/>
    </row>
    <row r="808" spans="2:2" x14ac:dyDescent="0.3">
      <c r="B808" s="73"/>
    </row>
    <row r="809" spans="2:2" x14ac:dyDescent="0.3">
      <c r="B809" s="73"/>
    </row>
    <row r="810" spans="2:2" x14ac:dyDescent="0.3">
      <c r="B810" s="73"/>
    </row>
    <row r="811" spans="2:2" x14ac:dyDescent="0.3">
      <c r="B811" s="73"/>
    </row>
    <row r="812" spans="2:2" x14ac:dyDescent="0.3">
      <c r="B812" s="73"/>
    </row>
    <row r="813" spans="2:2" x14ac:dyDescent="0.3">
      <c r="B813" s="73"/>
    </row>
    <row r="814" spans="2:2" x14ac:dyDescent="0.3">
      <c r="B814" s="73"/>
    </row>
    <row r="815" spans="2:2" x14ac:dyDescent="0.3">
      <c r="B815" s="73"/>
    </row>
    <row r="816" spans="2:2" x14ac:dyDescent="0.3">
      <c r="B816" s="73"/>
    </row>
    <row r="817" spans="2:2" x14ac:dyDescent="0.3">
      <c r="B817" s="73"/>
    </row>
    <row r="818" spans="2:2" x14ac:dyDescent="0.3">
      <c r="B818" s="73"/>
    </row>
    <row r="819" spans="2:2" x14ac:dyDescent="0.3">
      <c r="B819" s="73"/>
    </row>
    <row r="820" spans="2:2" x14ac:dyDescent="0.3">
      <c r="B820" s="73"/>
    </row>
    <row r="821" spans="2:2" x14ac:dyDescent="0.3">
      <c r="B821" s="73"/>
    </row>
    <row r="822" spans="2:2" x14ac:dyDescent="0.3">
      <c r="B822" s="73"/>
    </row>
    <row r="823" spans="2:2" x14ac:dyDescent="0.3">
      <c r="B823" s="73"/>
    </row>
    <row r="824" spans="2:2" x14ac:dyDescent="0.3">
      <c r="B824" s="73"/>
    </row>
    <row r="825" spans="2:2" x14ac:dyDescent="0.3">
      <c r="B825" s="73"/>
    </row>
    <row r="826" spans="2:2" x14ac:dyDescent="0.3">
      <c r="B826" s="73"/>
    </row>
    <row r="827" spans="2:2" x14ac:dyDescent="0.3">
      <c r="B827" s="73"/>
    </row>
    <row r="828" spans="2:2" x14ac:dyDescent="0.3">
      <c r="B828" s="73"/>
    </row>
    <row r="829" spans="2:2" x14ac:dyDescent="0.3">
      <c r="B829" s="73"/>
    </row>
    <row r="830" spans="2:2" x14ac:dyDescent="0.3">
      <c r="B830" s="73"/>
    </row>
    <row r="831" spans="2:2" x14ac:dyDescent="0.3">
      <c r="B831" s="73"/>
    </row>
    <row r="832" spans="2:2" x14ac:dyDescent="0.3">
      <c r="B832" s="73"/>
    </row>
    <row r="833" spans="2:2" x14ac:dyDescent="0.3">
      <c r="B833" s="73"/>
    </row>
    <row r="834" spans="2:2" x14ac:dyDescent="0.3">
      <c r="B834" s="73"/>
    </row>
    <row r="835" spans="2:2" x14ac:dyDescent="0.3">
      <c r="B835" s="73"/>
    </row>
    <row r="836" spans="2:2" x14ac:dyDescent="0.3">
      <c r="B836" s="73"/>
    </row>
    <row r="837" spans="2:2" x14ac:dyDescent="0.3">
      <c r="B837" s="73"/>
    </row>
    <row r="838" spans="2:2" x14ac:dyDescent="0.3">
      <c r="B838" s="73"/>
    </row>
    <row r="839" spans="2:2" x14ac:dyDescent="0.3">
      <c r="B839" s="73"/>
    </row>
    <row r="840" spans="2:2" x14ac:dyDescent="0.3">
      <c r="B840" s="73"/>
    </row>
    <row r="841" spans="2:2" x14ac:dyDescent="0.3">
      <c r="B841" s="73"/>
    </row>
    <row r="842" spans="2:2" x14ac:dyDescent="0.3">
      <c r="B842" s="73"/>
    </row>
    <row r="843" spans="2:2" x14ac:dyDescent="0.3">
      <c r="B843" s="73"/>
    </row>
    <row r="844" spans="2:2" x14ac:dyDescent="0.3">
      <c r="B844" s="73"/>
    </row>
    <row r="845" spans="2:2" x14ac:dyDescent="0.3">
      <c r="B845" s="73"/>
    </row>
    <row r="846" spans="2:2" x14ac:dyDescent="0.3">
      <c r="B846" s="73"/>
    </row>
    <row r="847" spans="2:2" x14ac:dyDescent="0.3">
      <c r="B847" s="73"/>
    </row>
    <row r="848" spans="2:2" x14ac:dyDescent="0.3">
      <c r="B848" s="73"/>
    </row>
    <row r="849" spans="2:2" x14ac:dyDescent="0.3">
      <c r="B849" s="73"/>
    </row>
    <row r="850" spans="2:2" x14ac:dyDescent="0.3">
      <c r="B850" s="73"/>
    </row>
    <row r="851" spans="2:2" x14ac:dyDescent="0.3">
      <c r="B851" s="73"/>
    </row>
    <row r="852" spans="2:2" x14ac:dyDescent="0.3">
      <c r="B852" s="73"/>
    </row>
    <row r="853" spans="2:2" x14ac:dyDescent="0.3">
      <c r="B853" s="73"/>
    </row>
    <row r="854" spans="2:2" x14ac:dyDescent="0.3">
      <c r="B854" s="73"/>
    </row>
    <row r="855" spans="2:2" x14ac:dyDescent="0.3">
      <c r="B855" s="73"/>
    </row>
    <row r="856" spans="2:2" x14ac:dyDescent="0.3">
      <c r="B856" s="73"/>
    </row>
    <row r="857" spans="2:2" x14ac:dyDescent="0.3">
      <c r="B857" s="73"/>
    </row>
    <row r="858" spans="2:2" x14ac:dyDescent="0.3">
      <c r="B858" s="73"/>
    </row>
    <row r="859" spans="2:2" x14ac:dyDescent="0.3">
      <c r="B859" s="73"/>
    </row>
    <row r="860" spans="2:2" x14ac:dyDescent="0.3">
      <c r="B860" s="73"/>
    </row>
    <row r="861" spans="2:2" x14ac:dyDescent="0.3">
      <c r="B861" s="73"/>
    </row>
    <row r="862" spans="2:2" x14ac:dyDescent="0.3">
      <c r="B862" s="73"/>
    </row>
    <row r="863" spans="2:2" x14ac:dyDescent="0.3">
      <c r="B863" s="73"/>
    </row>
    <row r="864" spans="2:2" x14ac:dyDescent="0.3">
      <c r="B864" s="73"/>
    </row>
    <row r="865" spans="2:2" x14ac:dyDescent="0.3">
      <c r="B865" s="73"/>
    </row>
    <row r="866" spans="2:2" x14ac:dyDescent="0.3">
      <c r="B866" s="73"/>
    </row>
    <row r="867" spans="2:2" x14ac:dyDescent="0.3">
      <c r="B867" s="73"/>
    </row>
    <row r="868" spans="2:2" x14ac:dyDescent="0.3">
      <c r="B868" s="73"/>
    </row>
    <row r="869" spans="2:2" x14ac:dyDescent="0.3">
      <c r="B869" s="73"/>
    </row>
    <row r="870" spans="2:2" x14ac:dyDescent="0.3">
      <c r="B870" s="73"/>
    </row>
    <row r="871" spans="2:2" x14ac:dyDescent="0.3">
      <c r="B871" s="73"/>
    </row>
    <row r="872" spans="2:2" x14ac:dyDescent="0.3">
      <c r="B872" s="73"/>
    </row>
    <row r="873" spans="2:2" x14ac:dyDescent="0.3">
      <c r="B873" s="73"/>
    </row>
    <row r="874" spans="2:2" x14ac:dyDescent="0.3">
      <c r="B874" s="73"/>
    </row>
    <row r="875" spans="2:2" x14ac:dyDescent="0.3">
      <c r="B875" s="73"/>
    </row>
    <row r="876" spans="2:2" x14ac:dyDescent="0.3">
      <c r="B876" s="73"/>
    </row>
    <row r="877" spans="2:2" x14ac:dyDescent="0.3">
      <c r="B877" s="73"/>
    </row>
    <row r="878" spans="2:2" x14ac:dyDescent="0.3">
      <c r="B878" s="73"/>
    </row>
    <row r="879" spans="2:2" x14ac:dyDescent="0.3">
      <c r="B879" s="73"/>
    </row>
    <row r="880" spans="2:2" x14ac:dyDescent="0.3">
      <c r="B880" s="73"/>
    </row>
    <row r="881" spans="2:2" x14ac:dyDescent="0.3">
      <c r="B881" s="73"/>
    </row>
    <row r="882" spans="2:2" x14ac:dyDescent="0.3">
      <c r="B882" s="73"/>
    </row>
    <row r="883" spans="2:2" x14ac:dyDescent="0.3">
      <c r="B883" s="73"/>
    </row>
    <row r="884" spans="2:2" x14ac:dyDescent="0.3">
      <c r="B884" s="73"/>
    </row>
    <row r="885" spans="2:2" x14ac:dyDescent="0.3">
      <c r="B885" s="73"/>
    </row>
    <row r="886" spans="2:2" x14ac:dyDescent="0.3">
      <c r="B886" s="73"/>
    </row>
    <row r="887" spans="2:2" x14ac:dyDescent="0.3">
      <c r="B887" s="73"/>
    </row>
    <row r="888" spans="2:2" x14ac:dyDescent="0.3">
      <c r="B888" s="73"/>
    </row>
    <row r="889" spans="2:2" x14ac:dyDescent="0.3">
      <c r="B889" s="73"/>
    </row>
    <row r="890" spans="2:2" x14ac:dyDescent="0.3">
      <c r="B890" s="73"/>
    </row>
    <row r="891" spans="2:2" x14ac:dyDescent="0.3">
      <c r="B891" s="73"/>
    </row>
    <row r="892" spans="2:2" x14ac:dyDescent="0.3">
      <c r="B892" s="73"/>
    </row>
    <row r="893" spans="2:2" x14ac:dyDescent="0.3">
      <c r="B893" s="73"/>
    </row>
    <row r="894" spans="2:2" x14ac:dyDescent="0.3">
      <c r="B894" s="73"/>
    </row>
    <row r="895" spans="2:2" x14ac:dyDescent="0.3">
      <c r="B895" s="73"/>
    </row>
    <row r="896" spans="2:2" x14ac:dyDescent="0.3">
      <c r="B896" s="73"/>
    </row>
    <row r="897" spans="2:2" x14ac:dyDescent="0.3">
      <c r="B897" s="73"/>
    </row>
    <row r="898" spans="2:2" x14ac:dyDescent="0.3">
      <c r="B898" s="73"/>
    </row>
    <row r="899" spans="2:2" x14ac:dyDescent="0.3">
      <c r="B899" s="73"/>
    </row>
    <row r="900" spans="2:2" x14ac:dyDescent="0.3">
      <c r="B900" s="73"/>
    </row>
    <row r="901" spans="2:2" x14ac:dyDescent="0.3">
      <c r="B901" s="73"/>
    </row>
    <row r="902" spans="2:2" x14ac:dyDescent="0.3">
      <c r="B902" s="73"/>
    </row>
    <row r="903" spans="2:2" x14ac:dyDescent="0.3">
      <c r="B903" s="73"/>
    </row>
    <row r="904" spans="2:2" x14ac:dyDescent="0.3">
      <c r="B904" s="73"/>
    </row>
    <row r="905" spans="2:2" x14ac:dyDescent="0.3">
      <c r="B905" s="73"/>
    </row>
    <row r="906" spans="2:2" x14ac:dyDescent="0.3">
      <c r="B906" s="73"/>
    </row>
    <row r="907" spans="2:2" x14ac:dyDescent="0.3">
      <c r="B907" s="73"/>
    </row>
    <row r="908" spans="2:2" x14ac:dyDescent="0.3">
      <c r="B908" s="73"/>
    </row>
    <row r="909" spans="2:2" x14ac:dyDescent="0.3">
      <c r="B909" s="73"/>
    </row>
    <row r="910" spans="2:2" x14ac:dyDescent="0.3">
      <c r="B910" s="73"/>
    </row>
    <row r="911" spans="2:2" x14ac:dyDescent="0.3">
      <c r="B911" s="73"/>
    </row>
    <row r="912" spans="2:2" x14ac:dyDescent="0.3">
      <c r="B912" s="73"/>
    </row>
    <row r="913" spans="2:2" x14ac:dyDescent="0.3">
      <c r="B913" s="73"/>
    </row>
    <row r="914" spans="2:2" x14ac:dyDescent="0.3">
      <c r="B914" s="73"/>
    </row>
    <row r="915" spans="2:2" x14ac:dyDescent="0.3">
      <c r="B915" s="73"/>
    </row>
    <row r="916" spans="2:2" x14ac:dyDescent="0.3">
      <c r="B916" s="73"/>
    </row>
    <row r="917" spans="2:2" x14ac:dyDescent="0.3">
      <c r="B917" s="73"/>
    </row>
    <row r="918" spans="2:2" x14ac:dyDescent="0.3">
      <c r="B918" s="73"/>
    </row>
    <row r="919" spans="2:2" x14ac:dyDescent="0.3">
      <c r="B919" s="73"/>
    </row>
    <row r="920" spans="2:2" x14ac:dyDescent="0.3">
      <c r="B920" s="73"/>
    </row>
    <row r="921" spans="2:2" x14ac:dyDescent="0.3">
      <c r="B921" s="73"/>
    </row>
    <row r="922" spans="2:2" x14ac:dyDescent="0.3">
      <c r="B922" s="73"/>
    </row>
    <row r="923" spans="2:2" x14ac:dyDescent="0.3">
      <c r="B923" s="73"/>
    </row>
    <row r="924" spans="2:2" x14ac:dyDescent="0.3">
      <c r="B924" s="73"/>
    </row>
    <row r="925" spans="2:2" x14ac:dyDescent="0.3">
      <c r="B925" s="73"/>
    </row>
    <row r="926" spans="2:2" x14ac:dyDescent="0.3">
      <c r="B926" s="73"/>
    </row>
    <row r="927" spans="2:2" x14ac:dyDescent="0.3">
      <c r="B927" s="73"/>
    </row>
    <row r="928" spans="2:2" x14ac:dyDescent="0.3">
      <c r="B928" s="73"/>
    </row>
    <row r="929" spans="2:2" x14ac:dyDescent="0.3">
      <c r="B929" s="73"/>
    </row>
    <row r="930" spans="2:2" x14ac:dyDescent="0.3">
      <c r="B930" s="73"/>
    </row>
    <row r="931" spans="2:2" x14ac:dyDescent="0.3">
      <c r="B931" s="73"/>
    </row>
    <row r="932" spans="2:2" x14ac:dyDescent="0.3">
      <c r="B932" s="73"/>
    </row>
    <row r="933" spans="2:2" x14ac:dyDescent="0.3">
      <c r="B933" s="73"/>
    </row>
    <row r="934" spans="2:2" x14ac:dyDescent="0.3">
      <c r="B934" s="73"/>
    </row>
    <row r="935" spans="2:2" x14ac:dyDescent="0.3">
      <c r="B935" s="73"/>
    </row>
    <row r="936" spans="2:2" x14ac:dyDescent="0.3">
      <c r="B936" s="73"/>
    </row>
    <row r="937" spans="2:2" x14ac:dyDescent="0.3">
      <c r="B937" s="73"/>
    </row>
    <row r="938" spans="2:2" x14ac:dyDescent="0.3">
      <c r="B938" s="73"/>
    </row>
    <row r="939" spans="2:2" x14ac:dyDescent="0.3">
      <c r="B939" s="73"/>
    </row>
    <row r="940" spans="2:2" x14ac:dyDescent="0.3">
      <c r="B940" s="73"/>
    </row>
    <row r="941" spans="2:2" x14ac:dyDescent="0.3">
      <c r="B941" s="73"/>
    </row>
    <row r="942" spans="2:2" x14ac:dyDescent="0.3">
      <c r="B942" s="73"/>
    </row>
    <row r="943" spans="2:2" x14ac:dyDescent="0.3">
      <c r="B943" s="73"/>
    </row>
    <row r="944" spans="2:2" x14ac:dyDescent="0.3">
      <c r="B944" s="73"/>
    </row>
    <row r="945" spans="2:2" x14ac:dyDescent="0.3">
      <c r="B945" s="73"/>
    </row>
    <row r="946" spans="2:2" x14ac:dyDescent="0.3">
      <c r="B946" s="73"/>
    </row>
    <row r="947" spans="2:2" x14ac:dyDescent="0.3">
      <c r="B947" s="73"/>
    </row>
    <row r="948" spans="2:2" x14ac:dyDescent="0.3">
      <c r="B948" s="73"/>
    </row>
    <row r="949" spans="2:2" x14ac:dyDescent="0.3">
      <c r="B949" s="73"/>
    </row>
    <row r="950" spans="2:2" x14ac:dyDescent="0.3">
      <c r="B950" s="73"/>
    </row>
    <row r="951" spans="2:2" x14ac:dyDescent="0.3">
      <c r="B951" s="73"/>
    </row>
    <row r="952" spans="2:2" x14ac:dyDescent="0.3">
      <c r="B952" s="73"/>
    </row>
    <row r="953" spans="2:2" x14ac:dyDescent="0.3">
      <c r="B953" s="73"/>
    </row>
    <row r="954" spans="2:2" x14ac:dyDescent="0.3">
      <c r="B954" s="73"/>
    </row>
    <row r="955" spans="2:2" x14ac:dyDescent="0.3">
      <c r="B955" s="73"/>
    </row>
    <row r="956" spans="2:2" x14ac:dyDescent="0.3">
      <c r="B956" s="73"/>
    </row>
    <row r="957" spans="2:2" x14ac:dyDescent="0.3">
      <c r="B957" s="73"/>
    </row>
    <row r="958" spans="2:2" x14ac:dyDescent="0.3">
      <c r="B958" s="73"/>
    </row>
    <row r="959" spans="2:2" x14ac:dyDescent="0.3">
      <c r="B959" s="73"/>
    </row>
    <row r="960" spans="2:2" x14ac:dyDescent="0.3">
      <c r="B960" s="73"/>
    </row>
    <row r="961" spans="2:2" x14ac:dyDescent="0.3">
      <c r="B961" s="73"/>
    </row>
    <row r="962" spans="2:2" x14ac:dyDescent="0.3">
      <c r="B962" s="73"/>
    </row>
    <row r="963" spans="2:2" x14ac:dyDescent="0.3">
      <c r="B963" s="73"/>
    </row>
    <row r="964" spans="2:2" x14ac:dyDescent="0.3">
      <c r="B964" s="73"/>
    </row>
    <row r="965" spans="2:2" x14ac:dyDescent="0.3">
      <c r="B965" s="73"/>
    </row>
    <row r="966" spans="2:2" x14ac:dyDescent="0.3">
      <c r="B966" s="73"/>
    </row>
    <row r="967" spans="2:2" x14ac:dyDescent="0.3">
      <c r="B967" s="73"/>
    </row>
    <row r="968" spans="2:2" x14ac:dyDescent="0.3">
      <c r="B968" s="73"/>
    </row>
    <row r="969" spans="2:2" x14ac:dyDescent="0.3">
      <c r="B969" s="73"/>
    </row>
    <row r="970" spans="2:2" x14ac:dyDescent="0.3">
      <c r="B970" s="73"/>
    </row>
    <row r="971" spans="2:2" x14ac:dyDescent="0.3">
      <c r="B971" s="73"/>
    </row>
    <row r="972" spans="2:2" x14ac:dyDescent="0.3">
      <c r="B972" s="73"/>
    </row>
    <row r="973" spans="2:2" x14ac:dyDescent="0.3">
      <c r="B973" s="73"/>
    </row>
    <row r="974" spans="2:2" x14ac:dyDescent="0.3">
      <c r="B974" s="73"/>
    </row>
    <row r="975" spans="2:2" x14ac:dyDescent="0.3">
      <c r="B975" s="73"/>
    </row>
    <row r="976" spans="2:2" x14ac:dyDescent="0.3">
      <c r="B976" s="73"/>
    </row>
    <row r="977" spans="2:2" x14ac:dyDescent="0.3">
      <c r="B977" s="73"/>
    </row>
    <row r="978" spans="2:2" x14ac:dyDescent="0.3">
      <c r="B978" s="73"/>
    </row>
    <row r="979" spans="2:2" x14ac:dyDescent="0.3">
      <c r="B979" s="73"/>
    </row>
    <row r="980" spans="2:2" x14ac:dyDescent="0.3">
      <c r="B980" s="73"/>
    </row>
    <row r="981" spans="2:2" x14ac:dyDescent="0.3">
      <c r="B981" s="73"/>
    </row>
    <row r="982" spans="2:2" x14ac:dyDescent="0.3">
      <c r="B982" s="73"/>
    </row>
    <row r="983" spans="2:2" x14ac:dyDescent="0.3">
      <c r="B983" s="73"/>
    </row>
    <row r="984" spans="2:2" x14ac:dyDescent="0.3">
      <c r="B984" s="73"/>
    </row>
    <row r="985" spans="2:2" x14ac:dyDescent="0.3">
      <c r="B985" s="73"/>
    </row>
    <row r="986" spans="2:2" x14ac:dyDescent="0.3">
      <c r="B986" s="73"/>
    </row>
    <row r="987" spans="2:2" x14ac:dyDescent="0.3">
      <c r="B987" s="73"/>
    </row>
    <row r="988" spans="2:2" x14ac:dyDescent="0.3">
      <c r="B988" s="73"/>
    </row>
    <row r="989" spans="2:2" x14ac:dyDescent="0.3">
      <c r="B989" s="73"/>
    </row>
    <row r="990" spans="2:2" x14ac:dyDescent="0.3">
      <c r="B990" s="73"/>
    </row>
    <row r="991" spans="2:2" x14ac:dyDescent="0.3">
      <c r="B991" s="73"/>
    </row>
    <row r="992" spans="2:2" x14ac:dyDescent="0.3">
      <c r="B992" s="73"/>
    </row>
    <row r="993" spans="2:2" x14ac:dyDescent="0.3">
      <c r="B993" s="73"/>
    </row>
    <row r="994" spans="2:2" x14ac:dyDescent="0.3">
      <c r="B994" s="73"/>
    </row>
    <row r="995" spans="2:2" x14ac:dyDescent="0.3">
      <c r="B995" s="73"/>
    </row>
    <row r="996" spans="2:2" x14ac:dyDescent="0.3">
      <c r="B996" s="73"/>
    </row>
    <row r="997" spans="2:2" x14ac:dyDescent="0.3">
      <c r="B997" s="73"/>
    </row>
    <row r="998" spans="2:2" x14ac:dyDescent="0.3">
      <c r="B998" s="73"/>
    </row>
    <row r="999" spans="2:2" x14ac:dyDescent="0.3">
      <c r="B999" s="73"/>
    </row>
    <row r="1000" spans="2:2" x14ac:dyDescent="0.3">
      <c r="B1000" s="73"/>
    </row>
    <row r="1001" spans="2:2" x14ac:dyDescent="0.3">
      <c r="B1001" s="73"/>
    </row>
    <row r="1002" spans="2:2" x14ac:dyDescent="0.3">
      <c r="B1002" s="73"/>
    </row>
    <row r="1003" spans="2:2" x14ac:dyDescent="0.3">
      <c r="B1003" s="73"/>
    </row>
    <row r="1004" spans="2:2" x14ac:dyDescent="0.3">
      <c r="B1004" s="73"/>
    </row>
    <row r="1005" spans="2:2" x14ac:dyDescent="0.3">
      <c r="B1005" s="73"/>
    </row>
    <row r="1006" spans="2:2" x14ac:dyDescent="0.3">
      <c r="B1006" s="73"/>
    </row>
    <row r="1007" spans="2:2" x14ac:dyDescent="0.3">
      <c r="B1007" s="73"/>
    </row>
    <row r="1008" spans="2:2" x14ac:dyDescent="0.3">
      <c r="B1008" s="73"/>
    </row>
    <row r="1009" spans="2:2" x14ac:dyDescent="0.3">
      <c r="B1009" s="73"/>
    </row>
    <row r="1010" spans="2:2" x14ac:dyDescent="0.3">
      <c r="B1010" s="73"/>
    </row>
    <row r="1011" spans="2:2" x14ac:dyDescent="0.3">
      <c r="B1011" s="73"/>
    </row>
    <row r="1012" spans="2:2" x14ac:dyDescent="0.3">
      <c r="B1012" s="73"/>
    </row>
    <row r="1013" spans="2:2" x14ac:dyDescent="0.3">
      <c r="B1013" s="73"/>
    </row>
    <row r="1014" spans="2:2" x14ac:dyDescent="0.3">
      <c r="B1014" s="73"/>
    </row>
    <row r="1015" spans="2:2" x14ac:dyDescent="0.3">
      <c r="B1015" s="73"/>
    </row>
    <row r="1016" spans="2:2" x14ac:dyDescent="0.3">
      <c r="B1016" s="73"/>
    </row>
    <row r="1017" spans="2:2" x14ac:dyDescent="0.3">
      <c r="B1017" s="73"/>
    </row>
    <row r="1018" spans="2:2" x14ac:dyDescent="0.3">
      <c r="B1018" s="73"/>
    </row>
    <row r="1019" spans="2:2" x14ac:dyDescent="0.3">
      <c r="B1019" s="73"/>
    </row>
    <row r="1020" spans="2:2" x14ac:dyDescent="0.3">
      <c r="B1020" s="73"/>
    </row>
    <row r="1021" spans="2:2" x14ac:dyDescent="0.3">
      <c r="B1021" s="73"/>
    </row>
    <row r="1022" spans="2:2" x14ac:dyDescent="0.3">
      <c r="B1022" s="73"/>
    </row>
    <row r="1023" spans="2:2" x14ac:dyDescent="0.3">
      <c r="B1023" s="73"/>
    </row>
    <row r="1024" spans="2:2" x14ac:dyDescent="0.3">
      <c r="B1024" s="73"/>
    </row>
    <row r="1025" spans="2:2" x14ac:dyDescent="0.3">
      <c r="B1025" s="73"/>
    </row>
    <row r="1026" spans="2:2" x14ac:dyDescent="0.3">
      <c r="B1026" s="73"/>
    </row>
    <row r="1027" spans="2:2" x14ac:dyDescent="0.3">
      <c r="B1027" s="73"/>
    </row>
    <row r="1028" spans="2:2" x14ac:dyDescent="0.3">
      <c r="B1028" s="73"/>
    </row>
    <row r="1029" spans="2:2" x14ac:dyDescent="0.3">
      <c r="B1029" s="73"/>
    </row>
    <row r="1030" spans="2:2" x14ac:dyDescent="0.3">
      <c r="B1030" s="73"/>
    </row>
    <row r="1031" spans="2:2" x14ac:dyDescent="0.3">
      <c r="B1031" s="73"/>
    </row>
    <row r="1032" spans="2:2" x14ac:dyDescent="0.3">
      <c r="B1032" s="73"/>
    </row>
    <row r="1033" spans="2:2" x14ac:dyDescent="0.3">
      <c r="B1033" s="73"/>
    </row>
    <row r="1034" spans="2:2" x14ac:dyDescent="0.3">
      <c r="B1034" s="73"/>
    </row>
    <row r="1035" spans="2:2" x14ac:dyDescent="0.3">
      <c r="B1035" s="73"/>
    </row>
    <row r="1036" spans="2:2" x14ac:dyDescent="0.3">
      <c r="B1036" s="73"/>
    </row>
    <row r="1037" spans="2:2" x14ac:dyDescent="0.3">
      <c r="B1037" s="73"/>
    </row>
    <row r="1038" spans="2:2" x14ac:dyDescent="0.3">
      <c r="B1038" s="73"/>
    </row>
    <row r="1039" spans="2:2" x14ac:dyDescent="0.3">
      <c r="B1039" s="73"/>
    </row>
    <row r="1040" spans="2:2" x14ac:dyDescent="0.3">
      <c r="B1040" s="73"/>
    </row>
    <row r="1041" spans="2:2" x14ac:dyDescent="0.3">
      <c r="B1041" s="73"/>
    </row>
    <row r="1042" spans="2:2" x14ac:dyDescent="0.3">
      <c r="B1042" s="73"/>
    </row>
    <row r="1043" spans="2:2" x14ac:dyDescent="0.3">
      <c r="B1043" s="73"/>
    </row>
    <row r="1044" spans="2:2" x14ac:dyDescent="0.3">
      <c r="B1044" s="73"/>
    </row>
    <row r="1045" spans="2:2" x14ac:dyDescent="0.3">
      <c r="B1045" s="73"/>
    </row>
    <row r="1046" spans="2:2" x14ac:dyDescent="0.3">
      <c r="B1046" s="73"/>
    </row>
    <row r="1047" spans="2:2" x14ac:dyDescent="0.3">
      <c r="B1047" s="73"/>
    </row>
    <row r="1048" spans="2:2" x14ac:dyDescent="0.3">
      <c r="B1048" s="73"/>
    </row>
    <row r="1049" spans="2:2" x14ac:dyDescent="0.3">
      <c r="B1049" s="73"/>
    </row>
    <row r="1050" spans="2:2" x14ac:dyDescent="0.3">
      <c r="B1050" s="73"/>
    </row>
    <row r="1051" spans="2:2" x14ac:dyDescent="0.3">
      <c r="B1051" s="73"/>
    </row>
    <row r="1052" spans="2:2" x14ac:dyDescent="0.3">
      <c r="B1052" s="73"/>
    </row>
    <row r="1053" spans="2:2" x14ac:dyDescent="0.3">
      <c r="B1053" s="73"/>
    </row>
    <row r="1054" spans="2:2" x14ac:dyDescent="0.3">
      <c r="B1054" s="73"/>
    </row>
    <row r="1055" spans="2:2" x14ac:dyDescent="0.3">
      <c r="B1055" s="73"/>
    </row>
    <row r="1056" spans="2:2" x14ac:dyDescent="0.3">
      <c r="B1056" s="73"/>
    </row>
    <row r="1057" spans="2:2" x14ac:dyDescent="0.3">
      <c r="B1057" s="73"/>
    </row>
    <row r="1058" spans="2:2" x14ac:dyDescent="0.3">
      <c r="B1058" s="73"/>
    </row>
    <row r="1059" spans="2:2" x14ac:dyDescent="0.3">
      <c r="B1059" s="73"/>
    </row>
    <row r="1060" spans="2:2" x14ac:dyDescent="0.3">
      <c r="B1060" s="73"/>
    </row>
    <row r="1061" spans="2:2" x14ac:dyDescent="0.3">
      <c r="B1061" s="73"/>
    </row>
    <row r="1062" spans="2:2" x14ac:dyDescent="0.3">
      <c r="B1062" s="73"/>
    </row>
    <row r="1063" spans="2:2" x14ac:dyDescent="0.3">
      <c r="B1063" s="73"/>
    </row>
    <row r="1064" spans="2:2" x14ac:dyDescent="0.3">
      <c r="B1064" s="73"/>
    </row>
    <row r="1065" spans="2:2" x14ac:dyDescent="0.3">
      <c r="B1065" s="73"/>
    </row>
    <row r="1066" spans="2:2" x14ac:dyDescent="0.3">
      <c r="B1066" s="73"/>
    </row>
    <row r="1067" spans="2:2" x14ac:dyDescent="0.3">
      <c r="B1067" s="73"/>
    </row>
    <row r="1068" spans="2:2" x14ac:dyDescent="0.3">
      <c r="B1068" s="73"/>
    </row>
    <row r="1069" spans="2:2" x14ac:dyDescent="0.3">
      <c r="B1069" s="73"/>
    </row>
    <row r="1070" spans="2:2" x14ac:dyDescent="0.3">
      <c r="B1070" s="73"/>
    </row>
    <row r="1071" spans="2:2" x14ac:dyDescent="0.3">
      <c r="B1071" s="73"/>
    </row>
    <row r="1072" spans="2:2" x14ac:dyDescent="0.3">
      <c r="B1072" s="73"/>
    </row>
    <row r="1073" spans="2:2" x14ac:dyDescent="0.3">
      <c r="B1073" s="73"/>
    </row>
    <row r="1074" spans="2:2" x14ac:dyDescent="0.3">
      <c r="B1074" s="73"/>
    </row>
    <row r="1075" spans="2:2" x14ac:dyDescent="0.3">
      <c r="B1075" s="73"/>
    </row>
    <row r="1076" spans="2:2" x14ac:dyDescent="0.3">
      <c r="B1076" s="73"/>
    </row>
    <row r="1077" spans="2:2" x14ac:dyDescent="0.3">
      <c r="B1077" s="73"/>
    </row>
    <row r="1078" spans="2:2" x14ac:dyDescent="0.3">
      <c r="B1078" s="73"/>
    </row>
    <row r="1079" spans="2:2" x14ac:dyDescent="0.3">
      <c r="B1079" s="73"/>
    </row>
    <row r="1080" spans="2:2" x14ac:dyDescent="0.3">
      <c r="B1080" s="73"/>
    </row>
    <row r="1081" spans="2:2" x14ac:dyDescent="0.3">
      <c r="B1081" s="73"/>
    </row>
    <row r="1082" spans="2:2" x14ac:dyDescent="0.3">
      <c r="B1082" s="73"/>
    </row>
    <row r="1083" spans="2:2" x14ac:dyDescent="0.3">
      <c r="B1083" s="73"/>
    </row>
    <row r="1084" spans="2:2" x14ac:dyDescent="0.3">
      <c r="B1084" s="73"/>
    </row>
    <row r="1085" spans="2:2" x14ac:dyDescent="0.3">
      <c r="B1085" s="73"/>
    </row>
    <row r="1086" spans="2:2" x14ac:dyDescent="0.3">
      <c r="B1086" s="73"/>
    </row>
    <row r="1087" spans="2:2" x14ac:dyDescent="0.3">
      <c r="B1087" s="73"/>
    </row>
    <row r="1088" spans="2:2" x14ac:dyDescent="0.3">
      <c r="B1088" s="73"/>
    </row>
    <row r="1089" spans="2:2" x14ac:dyDescent="0.3">
      <c r="B1089" s="73"/>
    </row>
    <row r="1090" spans="2:2" x14ac:dyDescent="0.3">
      <c r="B1090" s="73"/>
    </row>
    <row r="1091" spans="2:2" x14ac:dyDescent="0.3">
      <c r="B1091" s="73"/>
    </row>
    <row r="1092" spans="2:2" x14ac:dyDescent="0.3">
      <c r="B1092" s="73"/>
    </row>
    <row r="1093" spans="2:2" x14ac:dyDescent="0.3">
      <c r="B1093" s="73"/>
    </row>
    <row r="1094" spans="2:2" x14ac:dyDescent="0.3">
      <c r="B1094" s="73"/>
    </row>
    <row r="1095" spans="2:2" x14ac:dyDescent="0.3">
      <c r="B1095" s="73"/>
    </row>
    <row r="1096" spans="2:2" x14ac:dyDescent="0.3">
      <c r="B1096" s="73"/>
    </row>
    <row r="1097" spans="2:2" x14ac:dyDescent="0.3">
      <c r="B1097" s="73"/>
    </row>
    <row r="1098" spans="2:2" x14ac:dyDescent="0.3">
      <c r="B1098" s="73"/>
    </row>
    <row r="1099" spans="2:2" x14ac:dyDescent="0.3">
      <c r="B1099" s="73"/>
    </row>
    <row r="1100" spans="2:2" x14ac:dyDescent="0.3">
      <c r="B1100" s="73"/>
    </row>
    <row r="1101" spans="2:2" x14ac:dyDescent="0.3">
      <c r="B1101" s="73"/>
    </row>
    <row r="1102" spans="2:2" x14ac:dyDescent="0.3">
      <c r="B1102" s="73"/>
    </row>
    <row r="1103" spans="2:2" x14ac:dyDescent="0.3">
      <c r="B1103" s="73"/>
    </row>
    <row r="1104" spans="2:2" x14ac:dyDescent="0.3">
      <c r="B1104" s="73"/>
    </row>
    <row r="1105" spans="2:2" x14ac:dyDescent="0.3">
      <c r="B1105" s="73"/>
    </row>
    <row r="1106" spans="2:2" x14ac:dyDescent="0.3">
      <c r="B1106" s="73"/>
    </row>
    <row r="1107" spans="2:2" x14ac:dyDescent="0.3">
      <c r="B1107" s="73"/>
    </row>
    <row r="1108" spans="2:2" x14ac:dyDescent="0.3">
      <c r="B1108" s="73"/>
    </row>
    <row r="1109" spans="2:2" x14ac:dyDescent="0.3">
      <c r="B1109" s="73"/>
    </row>
    <row r="1110" spans="2:2" x14ac:dyDescent="0.3">
      <c r="B1110" s="73"/>
    </row>
    <row r="1111" spans="2:2" x14ac:dyDescent="0.3">
      <c r="B1111" s="73"/>
    </row>
    <row r="1112" spans="2:2" x14ac:dyDescent="0.3">
      <c r="B1112" s="73"/>
    </row>
    <row r="1113" spans="2:2" x14ac:dyDescent="0.3">
      <c r="B1113" s="73"/>
    </row>
    <row r="1114" spans="2:2" x14ac:dyDescent="0.3">
      <c r="B1114" s="73"/>
    </row>
    <row r="1115" spans="2:2" x14ac:dyDescent="0.3">
      <c r="B1115" s="73"/>
    </row>
    <row r="1116" spans="2:2" x14ac:dyDescent="0.3">
      <c r="B1116" s="73"/>
    </row>
    <row r="1117" spans="2:2" x14ac:dyDescent="0.3">
      <c r="B1117" s="73"/>
    </row>
    <row r="1118" spans="2:2" x14ac:dyDescent="0.3">
      <c r="B1118" s="73"/>
    </row>
    <row r="1119" spans="2:2" x14ac:dyDescent="0.3">
      <c r="B1119" s="73"/>
    </row>
    <row r="1120" spans="2:2" x14ac:dyDescent="0.3">
      <c r="B1120" s="73"/>
    </row>
    <row r="1121" spans="2:2" x14ac:dyDescent="0.3">
      <c r="B1121" s="73"/>
    </row>
    <row r="1122" spans="2:2" x14ac:dyDescent="0.3">
      <c r="B1122" s="73"/>
    </row>
    <row r="1123" spans="2:2" x14ac:dyDescent="0.3">
      <c r="B1123" s="73"/>
    </row>
    <row r="1124" spans="2:2" x14ac:dyDescent="0.3">
      <c r="B1124" s="73"/>
    </row>
    <row r="1125" spans="2:2" x14ac:dyDescent="0.3">
      <c r="B1125" s="73"/>
    </row>
    <row r="1126" spans="2:2" x14ac:dyDescent="0.3">
      <c r="B1126" s="73"/>
    </row>
    <row r="1127" spans="2:2" x14ac:dyDescent="0.3">
      <c r="B1127" s="73"/>
    </row>
    <row r="1128" spans="2:2" x14ac:dyDescent="0.3">
      <c r="B1128" s="73"/>
    </row>
    <row r="1129" spans="2:2" x14ac:dyDescent="0.3">
      <c r="B1129" s="73"/>
    </row>
    <row r="1130" spans="2:2" x14ac:dyDescent="0.3">
      <c r="B1130" s="73"/>
    </row>
    <row r="1131" spans="2:2" x14ac:dyDescent="0.3">
      <c r="B1131" s="73"/>
    </row>
    <row r="1132" spans="2:2" x14ac:dyDescent="0.3">
      <c r="B1132" s="73"/>
    </row>
    <row r="1133" spans="2:2" x14ac:dyDescent="0.3">
      <c r="B1133" s="73"/>
    </row>
    <row r="1134" spans="2:2" x14ac:dyDescent="0.3">
      <c r="B1134" s="73"/>
    </row>
    <row r="1135" spans="2:2" x14ac:dyDescent="0.3">
      <c r="B1135" s="73"/>
    </row>
    <row r="1136" spans="2:2" x14ac:dyDescent="0.3">
      <c r="B1136" s="73"/>
    </row>
    <row r="1137" spans="2:2" x14ac:dyDescent="0.3">
      <c r="B1137" s="73"/>
    </row>
    <row r="1138" spans="2:2" x14ac:dyDescent="0.3">
      <c r="B1138" s="73"/>
    </row>
    <row r="1139" spans="2:2" x14ac:dyDescent="0.3">
      <c r="B1139" s="73"/>
    </row>
    <row r="1140" spans="2:2" x14ac:dyDescent="0.3">
      <c r="B1140" s="73"/>
    </row>
    <row r="1141" spans="2:2" x14ac:dyDescent="0.3">
      <c r="B1141" s="73"/>
    </row>
    <row r="1142" spans="2:2" x14ac:dyDescent="0.3">
      <c r="B1142" s="73"/>
    </row>
    <row r="1143" spans="2:2" x14ac:dyDescent="0.3">
      <c r="B1143" s="73"/>
    </row>
    <row r="1144" spans="2:2" x14ac:dyDescent="0.3">
      <c r="B1144" s="73"/>
    </row>
    <row r="1145" spans="2:2" x14ac:dyDescent="0.3">
      <c r="B1145" s="73"/>
    </row>
    <row r="1146" spans="2:2" x14ac:dyDescent="0.3">
      <c r="B1146" s="73"/>
    </row>
    <row r="1147" spans="2:2" x14ac:dyDescent="0.3">
      <c r="B1147" s="73"/>
    </row>
    <row r="1148" spans="2:2" x14ac:dyDescent="0.3">
      <c r="B1148" s="73"/>
    </row>
    <row r="1149" spans="2:2" x14ac:dyDescent="0.3">
      <c r="B1149" s="73"/>
    </row>
    <row r="1150" spans="2:2" x14ac:dyDescent="0.3">
      <c r="B1150" s="73"/>
    </row>
    <row r="1151" spans="2:2" x14ac:dyDescent="0.3">
      <c r="B1151" s="73"/>
    </row>
    <row r="1152" spans="2:2" x14ac:dyDescent="0.3">
      <c r="B1152" s="73"/>
    </row>
    <row r="1153" spans="2:2" x14ac:dyDescent="0.3">
      <c r="B1153" s="73"/>
    </row>
    <row r="1154" spans="2:2" x14ac:dyDescent="0.3">
      <c r="B1154" s="73"/>
    </row>
    <row r="1155" spans="2:2" x14ac:dyDescent="0.3">
      <c r="B1155" s="73"/>
    </row>
    <row r="1156" spans="2:2" x14ac:dyDescent="0.3">
      <c r="B1156" s="73"/>
    </row>
    <row r="1157" spans="2:2" x14ac:dyDescent="0.3">
      <c r="B1157" s="73"/>
    </row>
    <row r="1158" spans="2:2" x14ac:dyDescent="0.3">
      <c r="B1158" s="73"/>
    </row>
    <row r="1159" spans="2:2" x14ac:dyDescent="0.3">
      <c r="B1159" s="73"/>
    </row>
    <row r="1160" spans="2:2" x14ac:dyDescent="0.3">
      <c r="B1160" s="73"/>
    </row>
    <row r="1161" spans="2:2" x14ac:dyDescent="0.3">
      <c r="B1161" s="73"/>
    </row>
    <row r="1162" spans="2:2" x14ac:dyDescent="0.3">
      <c r="B1162" s="73"/>
    </row>
    <row r="1163" spans="2:2" x14ac:dyDescent="0.3">
      <c r="B1163" s="73"/>
    </row>
    <row r="1164" spans="2:2" x14ac:dyDescent="0.3">
      <c r="B1164" s="73"/>
    </row>
    <row r="1165" spans="2:2" x14ac:dyDescent="0.3">
      <c r="B1165" s="73"/>
    </row>
    <row r="1166" spans="2:2" x14ac:dyDescent="0.3">
      <c r="B1166" s="73"/>
    </row>
    <row r="1167" spans="2:2" x14ac:dyDescent="0.3">
      <c r="B1167" s="73"/>
    </row>
    <row r="1168" spans="2:2" x14ac:dyDescent="0.3">
      <c r="B1168" s="73"/>
    </row>
    <row r="1169" spans="2:2" x14ac:dyDescent="0.3">
      <c r="B1169" s="73"/>
    </row>
    <row r="1170" spans="2:2" x14ac:dyDescent="0.3">
      <c r="B1170" s="73"/>
    </row>
    <row r="1171" spans="2:2" x14ac:dyDescent="0.3">
      <c r="B1171" s="73"/>
    </row>
    <row r="1172" spans="2:2" x14ac:dyDescent="0.3">
      <c r="B1172" s="73"/>
    </row>
    <row r="1173" spans="2:2" x14ac:dyDescent="0.3">
      <c r="B1173" s="73"/>
    </row>
    <row r="1174" spans="2:2" x14ac:dyDescent="0.3">
      <c r="B1174" s="73"/>
    </row>
    <row r="1175" spans="2:2" x14ac:dyDescent="0.3">
      <c r="B1175" s="73"/>
    </row>
    <row r="1176" spans="2:2" x14ac:dyDescent="0.3">
      <c r="B1176" s="73"/>
    </row>
    <row r="1177" spans="2:2" x14ac:dyDescent="0.3">
      <c r="B1177" s="73"/>
    </row>
    <row r="1178" spans="2:2" x14ac:dyDescent="0.3">
      <c r="B1178" s="73"/>
    </row>
    <row r="1179" spans="2:2" x14ac:dyDescent="0.3">
      <c r="B1179" s="73"/>
    </row>
    <row r="1180" spans="2:2" x14ac:dyDescent="0.3">
      <c r="B1180" s="73"/>
    </row>
    <row r="1181" spans="2:2" x14ac:dyDescent="0.3">
      <c r="B1181" s="73"/>
    </row>
    <row r="1182" spans="2:2" x14ac:dyDescent="0.3">
      <c r="B1182" s="73"/>
    </row>
    <row r="1183" spans="2:2" x14ac:dyDescent="0.3">
      <c r="B1183" s="73"/>
    </row>
    <row r="1184" spans="2:2" x14ac:dyDescent="0.3">
      <c r="B1184" s="73"/>
    </row>
    <row r="1185" spans="2:2" x14ac:dyDescent="0.3">
      <c r="B1185" s="73"/>
    </row>
    <row r="1186" spans="2:2" x14ac:dyDescent="0.3">
      <c r="B1186" s="73"/>
    </row>
    <row r="1187" spans="2:2" x14ac:dyDescent="0.3">
      <c r="B1187" s="73"/>
    </row>
    <row r="1188" spans="2:2" x14ac:dyDescent="0.3">
      <c r="B1188" s="73"/>
    </row>
    <row r="1189" spans="2:2" x14ac:dyDescent="0.3">
      <c r="B1189" s="73"/>
    </row>
    <row r="1190" spans="2:2" x14ac:dyDescent="0.3">
      <c r="B1190" s="73"/>
    </row>
    <row r="1191" spans="2:2" x14ac:dyDescent="0.3">
      <c r="B1191" s="73"/>
    </row>
    <row r="1192" spans="2:2" x14ac:dyDescent="0.3">
      <c r="B1192" s="73"/>
    </row>
    <row r="1193" spans="2:2" x14ac:dyDescent="0.3">
      <c r="B1193" s="73"/>
    </row>
    <row r="1194" spans="2:2" x14ac:dyDescent="0.3">
      <c r="B1194" s="73"/>
    </row>
    <row r="1195" spans="2:2" x14ac:dyDescent="0.3">
      <c r="B1195" s="73"/>
    </row>
    <row r="1196" spans="2:2" x14ac:dyDescent="0.3">
      <c r="B1196" s="73"/>
    </row>
    <row r="1197" spans="2:2" x14ac:dyDescent="0.3">
      <c r="B1197" s="73"/>
    </row>
    <row r="1198" spans="2:2" x14ac:dyDescent="0.3">
      <c r="B1198" s="73"/>
    </row>
    <row r="1199" spans="2:2" x14ac:dyDescent="0.3">
      <c r="B1199" s="73"/>
    </row>
    <row r="1200" spans="2:2" x14ac:dyDescent="0.3">
      <c r="B1200" s="73"/>
    </row>
    <row r="1201" spans="2:2" x14ac:dyDescent="0.3">
      <c r="B1201" s="73"/>
    </row>
    <row r="1202" spans="2:2" x14ac:dyDescent="0.3">
      <c r="B1202" s="73"/>
    </row>
    <row r="1203" spans="2:2" x14ac:dyDescent="0.3">
      <c r="B1203" s="73"/>
    </row>
    <row r="1204" spans="2:2" x14ac:dyDescent="0.3">
      <c r="B1204" s="73"/>
    </row>
    <row r="1205" spans="2:2" x14ac:dyDescent="0.3">
      <c r="B1205" s="73"/>
    </row>
    <row r="1206" spans="2:2" x14ac:dyDescent="0.3">
      <c r="B1206" s="73"/>
    </row>
    <row r="1207" spans="2:2" x14ac:dyDescent="0.3">
      <c r="B1207" s="73"/>
    </row>
    <row r="1208" spans="2:2" x14ac:dyDescent="0.3">
      <c r="B1208" s="73"/>
    </row>
    <row r="1209" spans="2:2" x14ac:dyDescent="0.3">
      <c r="B1209" s="73"/>
    </row>
    <row r="1210" spans="2:2" x14ac:dyDescent="0.3">
      <c r="B1210" s="73"/>
    </row>
    <row r="1211" spans="2:2" x14ac:dyDescent="0.3">
      <c r="B1211" s="73"/>
    </row>
    <row r="1212" spans="2:2" x14ac:dyDescent="0.3">
      <c r="B1212" s="73"/>
    </row>
    <row r="1213" spans="2:2" x14ac:dyDescent="0.3">
      <c r="B1213" s="73"/>
    </row>
    <row r="1214" spans="2:2" x14ac:dyDescent="0.3">
      <c r="B1214" s="73"/>
    </row>
    <row r="1215" spans="2:2" x14ac:dyDescent="0.3">
      <c r="B1215" s="73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showGridLines="0" topLeftCell="A25" zoomScale="90" zoomScaleNormal="90" workbookViewId="0">
      <selection activeCell="K16" sqref="K16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81640625" style="6" bestFit="1" customWidth="1"/>
    <col min="8" max="8" width="10.1796875" style="6" bestFit="1" customWidth="1"/>
    <col min="9" max="10" width="17.81640625" style="6" bestFit="1" customWidth="1"/>
    <col min="11" max="11" width="13.1796875" style="6" customWidth="1"/>
    <col min="12" max="13" width="17.81640625" style="6" bestFit="1" customWidth="1"/>
    <col min="14" max="14" width="10" style="6" bestFit="1" customWidth="1"/>
    <col min="15" max="15" width="14.81640625" style="6" customWidth="1"/>
    <col min="16" max="16384" width="9.1796875" style="6"/>
  </cols>
  <sheetData>
    <row r="1" spans="1:15" ht="36.75" customHeight="1" thickBot="1" x14ac:dyDescent="0.3">
      <c r="A1" s="266" t="s">
        <v>64</v>
      </c>
      <c r="B1" s="266" t="s">
        <v>65</v>
      </c>
      <c r="C1" s="266"/>
      <c r="D1" s="266" t="s">
        <v>196</v>
      </c>
      <c r="E1" s="266" t="s">
        <v>66</v>
      </c>
      <c r="F1" s="275" t="s">
        <v>67</v>
      </c>
      <c r="G1" s="276"/>
      <c r="H1" s="277"/>
      <c r="I1" s="278" t="s">
        <v>197</v>
      </c>
      <c r="J1" s="279"/>
      <c r="K1" s="280"/>
      <c r="L1" s="268" t="s">
        <v>198</v>
      </c>
      <c r="M1" s="269"/>
      <c r="N1" s="270"/>
      <c r="O1" s="271" t="s">
        <v>68</v>
      </c>
    </row>
    <row r="2" spans="1:15" ht="30.75" customHeight="1" thickBot="1" x14ac:dyDescent="0.3">
      <c r="A2" s="267"/>
      <c r="B2" s="273"/>
      <c r="C2" s="267"/>
      <c r="D2" s="274"/>
      <c r="E2" s="267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72"/>
    </row>
    <row r="3" spans="1:15" x14ac:dyDescent="0.25">
      <c r="A3" s="14" t="s">
        <v>72</v>
      </c>
      <c r="B3" s="15" t="s">
        <v>73</v>
      </c>
      <c r="C3" s="1" t="s">
        <v>74</v>
      </c>
      <c r="D3" s="199">
        <v>1974320</v>
      </c>
      <c r="E3" s="199">
        <v>1480740</v>
      </c>
      <c r="F3" s="199">
        <f>'Dane -31 października 2024 r'!Z7</f>
        <v>6086896.6600000001</v>
      </c>
      <c r="G3" s="199">
        <f>F3/'Dane -31 października 2024 r'!$B$3</f>
        <v>1400477.799507627</v>
      </c>
      <c r="H3" s="200">
        <f>G3/E3</f>
        <v>0.94579588550834515</v>
      </c>
      <c r="I3" s="199">
        <f>'Dane -31 października 2024 r'!AK7</f>
        <v>6344752.1299999999</v>
      </c>
      <c r="J3" s="199">
        <f>I3/'Dane -31 października 2024 r'!$B$3</f>
        <v>1459805.3815889377</v>
      </c>
      <c r="K3" s="200">
        <f>J3/E3</f>
        <v>0.98586205653182712</v>
      </c>
      <c r="L3" s="199">
        <f>'Dane -31 października 2024 r'!AQ7</f>
        <v>6043384.6699999999</v>
      </c>
      <c r="M3" s="199">
        <f>L3/'Dane -31 października 2024 r'!$B$3</f>
        <v>1390466.5278512756</v>
      </c>
      <c r="N3" s="200">
        <f>M3/E3</f>
        <v>0.9390348932636895</v>
      </c>
      <c r="O3" s="201">
        <f>'Dane -31 października 2024 r'!X7</f>
        <v>1</v>
      </c>
    </row>
    <row r="4" spans="1:15" x14ac:dyDescent="0.25">
      <c r="A4" s="17" t="s">
        <v>72</v>
      </c>
      <c r="B4" s="18" t="s">
        <v>75</v>
      </c>
      <c r="C4" s="2" t="s">
        <v>76</v>
      </c>
      <c r="D4" s="202">
        <v>3554000</v>
      </c>
      <c r="E4" s="202">
        <v>2665500</v>
      </c>
      <c r="F4" s="202">
        <f>'Dane -31 października 2024 r'!Z8</f>
        <v>11603543.529999999</v>
      </c>
      <c r="G4" s="202">
        <f>F4/'Dane -31 października 2024 r'!$B$3</f>
        <v>2669752.0948853046</v>
      </c>
      <c r="H4" s="203">
        <f t="shared" ref="H4:H56" si="0">G4/E4</f>
        <v>1.001595233496644</v>
      </c>
      <c r="I4" s="202">
        <f>'Dane -31 października 2024 r'!AK8</f>
        <v>12064724.140000001</v>
      </c>
      <c r="J4" s="202">
        <f>I4/'Dane -31 października 2024 r'!$B$3</f>
        <v>2775860.8793686582</v>
      </c>
      <c r="K4" s="203">
        <f>J4/E4</f>
        <v>1.0414034437698962</v>
      </c>
      <c r="L4" s="202">
        <f>'Dane -31 października 2024 r'!AQ8</f>
        <v>11578767.880000001</v>
      </c>
      <c r="M4" s="202">
        <f>L4/'Dane -31 października 2024 r'!$B$3</f>
        <v>2664051.6945447852</v>
      </c>
      <c r="N4" s="203">
        <f t="shared" ref="N4:N56" si="1">M4/E4</f>
        <v>0.99945664773767973</v>
      </c>
      <c r="O4" s="204">
        <f>'Dane -31 października 2024 r'!X8</f>
        <v>268</v>
      </c>
    </row>
    <row r="5" spans="1:15" x14ac:dyDescent="0.25">
      <c r="A5" s="17" t="s">
        <v>72</v>
      </c>
      <c r="B5" s="18" t="s">
        <v>77</v>
      </c>
      <c r="C5" s="2" t="s">
        <v>78</v>
      </c>
      <c r="D5" s="202">
        <v>2350000</v>
      </c>
      <c r="E5" s="202">
        <v>1762500</v>
      </c>
      <c r="F5" s="202">
        <f>'Dane -31 października 2024 r'!Z9</f>
        <v>4434259.2</v>
      </c>
      <c r="G5" s="202">
        <f>F5/'Dane -31 października 2024 r'!$B$3</f>
        <v>1020237.7194395233</v>
      </c>
      <c r="H5" s="203">
        <f t="shared" si="0"/>
        <v>0.57885828053306287</v>
      </c>
      <c r="I5" s="202">
        <f>'Dane -31 października 2024 r'!AK9</f>
        <v>4431583.7300000004</v>
      </c>
      <c r="J5" s="202">
        <f>I5/'Dane -31 października 2024 r'!$B$3</f>
        <v>1019622.1452729908</v>
      </c>
      <c r="K5" s="203">
        <f>J5/E5</f>
        <v>0.57850901859460468</v>
      </c>
      <c r="L5" s="202">
        <f>'Dane -31 października 2024 r'!AQ9</f>
        <v>4269180.32</v>
      </c>
      <c r="M5" s="202">
        <f>L5/'Dane -31 października 2024 r'!$B$3</f>
        <v>982256.24554218526</v>
      </c>
      <c r="N5" s="203">
        <f t="shared" si="1"/>
        <v>0.55730850810904131</v>
      </c>
      <c r="O5" s="204">
        <f>'Dane -31 października 2024 r'!X9</f>
        <v>3</v>
      </c>
    </row>
    <row r="6" spans="1:15" x14ac:dyDescent="0.25">
      <c r="A6" s="37" t="s">
        <v>72</v>
      </c>
      <c r="B6" s="38" t="s">
        <v>79</v>
      </c>
      <c r="C6" s="39" t="s">
        <v>80</v>
      </c>
      <c r="D6" s="40">
        <v>38285600</v>
      </c>
      <c r="E6" s="40">
        <v>28714200</v>
      </c>
      <c r="F6" s="40">
        <f t="shared" ref="F6:M6" si="2">SUM(F7:F9)</f>
        <v>132094793.35000001</v>
      </c>
      <c r="G6" s="40">
        <f t="shared" si="2"/>
        <v>30392470.227549873</v>
      </c>
      <c r="H6" s="41">
        <f t="shared" si="0"/>
        <v>1.0584473963248104</v>
      </c>
      <c r="I6" s="40">
        <f t="shared" si="2"/>
        <v>134964479.39000002</v>
      </c>
      <c r="J6" s="40">
        <f t="shared" si="2"/>
        <v>31052729.767848514</v>
      </c>
      <c r="K6" s="41">
        <f>J6/E6</f>
        <v>1.0814415783078934</v>
      </c>
      <c r="L6" s="40">
        <f t="shared" si="2"/>
        <v>131247601.35000001</v>
      </c>
      <c r="M6" s="40">
        <f t="shared" si="2"/>
        <v>30197547.649725053</v>
      </c>
      <c r="N6" s="41">
        <f t="shared" si="1"/>
        <v>1.0516590275795619</v>
      </c>
      <c r="O6" s="42">
        <f>SUM(O7:O9)</f>
        <v>57</v>
      </c>
    </row>
    <row r="7" spans="1:15" x14ac:dyDescent="0.25">
      <c r="A7" s="17" t="s">
        <v>72</v>
      </c>
      <c r="B7" s="18" t="s">
        <v>81</v>
      </c>
      <c r="C7" s="2" t="s">
        <v>82</v>
      </c>
      <c r="D7" s="202">
        <v>18450000</v>
      </c>
      <c r="E7" s="202">
        <v>13837500</v>
      </c>
      <c r="F7" s="202">
        <f>'Dane -31 października 2024 r'!Z11</f>
        <v>62279533.090000004</v>
      </c>
      <c r="G7" s="202">
        <f>F7/'Dane -31 października 2024 r'!$B$3</f>
        <v>14329322.202793181</v>
      </c>
      <c r="H7" s="203">
        <f t="shared" si="0"/>
        <v>1.0355427066155867</v>
      </c>
      <c r="I7" s="202">
        <f>'Dane -31 października 2024 r'!AK11</f>
        <v>63866630.43</v>
      </c>
      <c r="J7" s="202">
        <f>I7/'Dane -31 października 2024 r'!$B$3</f>
        <v>14694482.762349583</v>
      </c>
      <c r="K7" s="203">
        <f>J7/E7</f>
        <v>1.0619319069448661</v>
      </c>
      <c r="L7" s="202">
        <f>'Dane -31 października 2024 r'!AQ11</f>
        <v>61790621.850000001</v>
      </c>
      <c r="M7" s="202">
        <f>L7/'Dane -31 października 2024 r'!$B$3</f>
        <v>14216833.133930009</v>
      </c>
      <c r="N7" s="203">
        <f t="shared" si="1"/>
        <v>1.0274134152794947</v>
      </c>
      <c r="O7" s="204">
        <f>'Dane -31 października 2024 r'!X11</f>
        <v>14</v>
      </c>
    </row>
    <row r="8" spans="1:15" x14ac:dyDescent="0.25">
      <c r="A8" s="17" t="s">
        <v>72</v>
      </c>
      <c r="B8" s="18" t="s">
        <v>83</v>
      </c>
      <c r="C8" s="2" t="s">
        <v>80</v>
      </c>
      <c r="D8" s="202">
        <v>19515600</v>
      </c>
      <c r="E8" s="202">
        <v>14636700</v>
      </c>
      <c r="F8" s="202">
        <f>'Dane -31 października 2024 r'!Z12</f>
        <v>68819637.760000005</v>
      </c>
      <c r="G8" s="202">
        <f>F8/'Dane -31 października 2024 r'!$B$3</f>
        <v>15834074.444930172</v>
      </c>
      <c r="H8" s="203">
        <f t="shared" si="0"/>
        <v>1.0818063118688073</v>
      </c>
      <c r="I8" s="202">
        <f>'Dane -31 października 2024 r'!AK12</f>
        <v>70102226.5</v>
      </c>
      <c r="J8" s="202">
        <f>I8/'Dane -31 października 2024 r'!$B$3</f>
        <v>16129173.434875641</v>
      </c>
      <c r="K8" s="203">
        <f t="shared" ref="K8:K56" si="3">J8/E8</f>
        <v>1.1019678913194668</v>
      </c>
      <c r="L8" s="202">
        <f>'Dane -31 października 2024 r'!AQ12</f>
        <v>68461357.040000007</v>
      </c>
      <c r="M8" s="202">
        <f>L8/'Dane -31 października 2024 r'!$B$3</f>
        <v>15751640.945171757</v>
      </c>
      <c r="N8" s="203">
        <f t="shared" si="1"/>
        <v>1.0761743388312772</v>
      </c>
      <c r="O8" s="204">
        <f>'Dane -31 października 2024 r'!X12</f>
        <v>24</v>
      </c>
    </row>
    <row r="9" spans="1:15" ht="20" x14ac:dyDescent="0.25">
      <c r="A9" s="17" t="s">
        <v>72</v>
      </c>
      <c r="B9" s="18" t="s">
        <v>84</v>
      </c>
      <c r="C9" s="2" t="s">
        <v>85</v>
      </c>
      <c r="D9" s="202">
        <v>320000</v>
      </c>
      <c r="E9" s="202">
        <v>240000</v>
      </c>
      <c r="F9" s="202">
        <f>'Dane -31 października 2024 r'!Z13</f>
        <v>995622.5</v>
      </c>
      <c r="G9" s="202">
        <f>F9/'Dane -31 października 2024 r'!$B$3</f>
        <v>229073.5798265191</v>
      </c>
      <c r="H9" s="203">
        <f t="shared" si="0"/>
        <v>0.95447324927716293</v>
      </c>
      <c r="I9" s="202">
        <f>'Dane -31 października 2024 r'!AK13</f>
        <v>995622.46</v>
      </c>
      <c r="J9" s="202">
        <f>I9/'Dane -31 października 2024 r'!$B$3</f>
        <v>229073.57062328875</v>
      </c>
      <c r="K9" s="203">
        <f t="shared" si="3"/>
        <v>0.95447321093036974</v>
      </c>
      <c r="L9" s="202">
        <f>'Dane -31 października 2024 r'!AQ13</f>
        <v>995622.46</v>
      </c>
      <c r="M9" s="202">
        <f>L9/'Dane -31 października 2024 r'!$B$3</f>
        <v>229073.57062328875</v>
      </c>
      <c r="N9" s="203">
        <f t="shared" si="1"/>
        <v>0.95447321093036974</v>
      </c>
      <c r="O9" s="204">
        <f>'Dane -31 października 2024 r'!X13</f>
        <v>19</v>
      </c>
    </row>
    <row r="10" spans="1:15" x14ac:dyDescent="0.25">
      <c r="A10" s="17" t="s">
        <v>72</v>
      </c>
      <c r="B10" s="18" t="s">
        <v>86</v>
      </c>
      <c r="C10" s="2" t="s">
        <v>87</v>
      </c>
      <c r="D10" s="202">
        <v>5620000</v>
      </c>
      <c r="E10" s="202">
        <v>4215000</v>
      </c>
      <c r="F10" s="202">
        <f>'Dane -31 października 2024 r'!Z14</f>
        <v>17271269.879999999</v>
      </c>
      <c r="G10" s="202">
        <f>F10/'Dane -31 października 2024 r'!$B$3</f>
        <v>3973786.8715919284</v>
      </c>
      <c r="H10" s="203">
        <f t="shared" si="0"/>
        <v>0.94277268602418229</v>
      </c>
      <c r="I10" s="202">
        <f>'Dane -31 października 2024 r'!AK14</f>
        <v>17334327.649999999</v>
      </c>
      <c r="J10" s="202">
        <f>I10/'Dane -31 października 2024 r'!$B$3</f>
        <v>3988295.2511331472</v>
      </c>
      <c r="K10" s="203">
        <f t="shared" si="3"/>
        <v>0.94621476895211087</v>
      </c>
      <c r="L10" s="202">
        <f>'Dane -31 października 2024 r'!AQ14</f>
        <v>14665830.57</v>
      </c>
      <c r="M10" s="202">
        <f>L10/'Dane -31 października 2024 r'!$B$3</f>
        <v>3374325.419322182</v>
      </c>
      <c r="N10" s="203">
        <f t="shared" si="1"/>
        <v>0.80055170090680472</v>
      </c>
      <c r="O10" s="204">
        <f>'Dane -31 października 2024 r'!X14</f>
        <v>11</v>
      </c>
    </row>
    <row r="11" spans="1:15" x14ac:dyDescent="0.25">
      <c r="A11" s="17" t="s">
        <v>72</v>
      </c>
      <c r="B11" s="18" t="s">
        <v>88</v>
      </c>
      <c r="C11" s="2" t="s">
        <v>89</v>
      </c>
      <c r="D11" s="202">
        <v>12247576</v>
      </c>
      <c r="E11" s="202">
        <v>6123788</v>
      </c>
      <c r="F11" s="202">
        <f>'Dane -31 października 2024 r'!Z15</f>
        <v>27490381</v>
      </c>
      <c r="G11" s="202">
        <f>F11/'Dane -31 października 2024 r'!$B$3</f>
        <v>6325007.7077054046</v>
      </c>
      <c r="H11" s="203">
        <f t="shared" si="0"/>
        <v>1.032858699175315</v>
      </c>
      <c r="I11" s="202">
        <f>'Dane -31 października 2024 r'!AK15</f>
        <v>26835697.870000001</v>
      </c>
      <c r="J11" s="202">
        <f>I11/'Dane -31 października 2024 r'!$B$3</f>
        <v>6174377.7166785542</v>
      </c>
      <c r="K11" s="203">
        <f t="shared" si="3"/>
        <v>1.0082611802822949</v>
      </c>
      <c r="L11" s="202">
        <f>'Dane -31 października 2024 r'!AQ15</f>
        <v>26835697.870000001</v>
      </c>
      <c r="M11" s="202">
        <f>L11/'Dane -31 października 2024 r'!$B$3</f>
        <v>6174377.7166785542</v>
      </c>
      <c r="N11" s="203">
        <f t="shared" si="1"/>
        <v>1.0082611802822949</v>
      </c>
      <c r="O11" s="204">
        <f>'Dane -31 października 2024 r'!X15</f>
        <v>154</v>
      </c>
    </row>
    <row r="12" spans="1:15" x14ac:dyDescent="0.25">
      <c r="A12" s="17" t="s">
        <v>72</v>
      </c>
      <c r="B12" s="18" t="s">
        <v>90</v>
      </c>
      <c r="C12" s="2" t="s">
        <v>91</v>
      </c>
      <c r="D12" s="202">
        <v>820000</v>
      </c>
      <c r="E12" s="202">
        <v>615000</v>
      </c>
      <c r="F12" s="202">
        <f>'Dane -31 października 2024 r'!Z16</f>
        <v>3900000</v>
      </c>
      <c r="G12" s="202">
        <f>F12/'Dane -31 października 2024 r'!$B$3</f>
        <v>897314.95755010005</v>
      </c>
      <c r="H12" s="203">
        <f t="shared" si="0"/>
        <v>1.4590487114635773</v>
      </c>
      <c r="I12" s="202">
        <f>'Dane -31 października 2024 r'!AK16</f>
        <v>3412756.94</v>
      </c>
      <c r="J12" s="202">
        <f>I12/'Dane -31 października 2024 r'!$B$3</f>
        <v>785209.70480638696</v>
      </c>
      <c r="K12" s="203">
        <f t="shared" si="3"/>
        <v>1.2767637476526617</v>
      </c>
      <c r="L12" s="202">
        <f>'Dane -31 października 2024 r'!AQ16</f>
        <v>3412756.94</v>
      </c>
      <c r="M12" s="202">
        <f>L12/'Dane -31 października 2024 r'!$B$3</f>
        <v>785209.70480638696</v>
      </c>
      <c r="N12" s="203">
        <f t="shared" si="1"/>
        <v>1.2767637476526617</v>
      </c>
      <c r="O12" s="204">
        <f>'Dane -31 października 2024 r'!X16</f>
        <v>4</v>
      </c>
    </row>
    <row r="13" spans="1:15" x14ac:dyDescent="0.25">
      <c r="A13" s="17" t="s">
        <v>72</v>
      </c>
      <c r="B13" s="18" t="s">
        <v>92</v>
      </c>
      <c r="C13" s="2" t="s">
        <v>93</v>
      </c>
      <c r="D13" s="202">
        <v>11538008</v>
      </c>
      <c r="E13" s="202">
        <v>8653506</v>
      </c>
      <c r="F13" s="202">
        <f>'Dane -31 października 2024 r'!Z17</f>
        <v>30656325.440000001</v>
      </c>
      <c r="G13" s="202">
        <f>F13/'Dane -31 października 2024 r'!$B$3</f>
        <v>7053430.6053424748</v>
      </c>
      <c r="H13" s="203">
        <f t="shared" si="0"/>
        <v>0.81509513084551799</v>
      </c>
      <c r="I13" s="202">
        <f>'Dane -31 października 2024 r'!AK17</f>
        <v>33477001.629999999</v>
      </c>
      <c r="J13" s="202">
        <f>I13/'Dane -31 października 2024 r'!$B$3</f>
        <v>7702413.9221866867</v>
      </c>
      <c r="K13" s="203">
        <f t="shared" si="3"/>
        <v>0.8900917064351358</v>
      </c>
      <c r="L13" s="202">
        <f>'Dane -31 października 2024 r'!AQ17</f>
        <v>30056811.91</v>
      </c>
      <c r="M13" s="202">
        <f>L13/'Dane -31 października 2024 r'!$B$3</f>
        <v>6915494.07772128</v>
      </c>
      <c r="N13" s="203">
        <f t="shared" si="1"/>
        <v>0.79915517221820609</v>
      </c>
      <c r="O13" s="204">
        <f>'Dane -31 października 2024 r'!X17</f>
        <v>197</v>
      </c>
    </row>
    <row r="14" spans="1:15" x14ac:dyDescent="0.25">
      <c r="A14" s="17" t="s">
        <v>72</v>
      </c>
      <c r="B14" s="18" t="s">
        <v>94</v>
      </c>
      <c r="C14" s="2" t="s">
        <v>95</v>
      </c>
      <c r="D14" s="202">
        <v>9927340</v>
      </c>
      <c r="E14" s="202">
        <v>7445505</v>
      </c>
      <c r="F14" s="202">
        <f>'Dane -31 października 2024 r'!Z18</f>
        <v>20596455.239999998</v>
      </c>
      <c r="G14" s="202">
        <f>F14/'Dane -31 października 2024 r'!$B$3</f>
        <v>4738848.0408623423</v>
      </c>
      <c r="H14" s="203">
        <f t="shared" si="0"/>
        <v>0.63647100376164445</v>
      </c>
      <c r="I14" s="202">
        <f>'Dane -31 października 2024 r'!AK18</f>
        <v>22276927.460000001</v>
      </c>
      <c r="J14" s="202">
        <f>I14/'Dane -31 października 2024 r'!$B$3</f>
        <v>5125492.3636196302</v>
      </c>
      <c r="K14" s="203">
        <f t="shared" si="3"/>
        <v>0.68840090277551758</v>
      </c>
      <c r="L14" s="202">
        <f>'Dane -31 października 2024 r'!AQ18</f>
        <v>20534261.440000001</v>
      </c>
      <c r="M14" s="202">
        <f>L14/'Dane -31 października 2024 r'!$B$3</f>
        <v>4724538.4441939117</v>
      </c>
      <c r="N14" s="203">
        <f t="shared" si="1"/>
        <v>0.63454909293512152</v>
      </c>
      <c r="O14" s="204">
        <f>'Dane -31 października 2024 r'!X18</f>
        <v>276</v>
      </c>
    </row>
    <row r="15" spans="1:15" x14ac:dyDescent="0.25">
      <c r="A15" s="37" t="s">
        <v>72</v>
      </c>
      <c r="B15" s="38" t="s">
        <v>96</v>
      </c>
      <c r="C15" s="39" t="s">
        <v>97</v>
      </c>
      <c r="D15" s="40">
        <v>76170738</v>
      </c>
      <c r="E15" s="40">
        <v>47264829</v>
      </c>
      <c r="F15" s="40">
        <f>'Dane -31 października 2024 r'!Z19</f>
        <v>226833190</v>
      </c>
      <c r="G15" s="40">
        <f>F15/'Dane -31 października 2024 r'!$B$3</f>
        <v>52189952.373283021</v>
      </c>
      <c r="H15" s="41">
        <f t="shared" si="0"/>
        <v>1.1042027121960607</v>
      </c>
      <c r="I15" s="40">
        <f>'Dane -31 października 2024 r'!AK19</f>
        <v>209451175</v>
      </c>
      <c r="J15" s="40">
        <f>I15/'Dane -31 października 2024 r'!$B$3</f>
        <v>48190685.180498354</v>
      </c>
      <c r="K15" s="41">
        <f t="shared" si="3"/>
        <v>1.0195886920589166</v>
      </c>
      <c r="L15" s="40">
        <f>'Dane -31 października 2024 r'!AQ19</f>
        <v>209451175</v>
      </c>
      <c r="M15" s="40">
        <f>L15/'Dane -31 października 2024 r'!$B$3</f>
        <v>48190685.180498354</v>
      </c>
      <c r="N15" s="41">
        <f t="shared" si="1"/>
        <v>1.0195886920589166</v>
      </c>
      <c r="O15" s="42">
        <f>'Dane -31 października 2024 r'!X19</f>
        <v>4320</v>
      </c>
    </row>
    <row r="16" spans="1:15" x14ac:dyDescent="0.25">
      <c r="A16" s="17" t="s">
        <v>72</v>
      </c>
      <c r="B16" s="18" t="s">
        <v>217</v>
      </c>
      <c r="C16" s="2" t="s">
        <v>97</v>
      </c>
      <c r="D16" s="202">
        <v>39452898</v>
      </c>
      <c r="E16" s="202">
        <v>19726449</v>
      </c>
      <c r="F16" s="202">
        <f>'Dane -31 października 2024 r'!Z20</f>
        <v>85440190</v>
      </c>
      <c r="G16" s="202">
        <f>F16/'Dane -31 października 2024 r'!$B$3</f>
        <v>19658143.708441664</v>
      </c>
      <c r="H16" s="203">
        <f t="shared" si="0"/>
        <v>0.99653737519822572</v>
      </c>
      <c r="I16" s="202">
        <f>'Dane -31 października 2024 r'!AK20</f>
        <v>85440175</v>
      </c>
      <c r="J16" s="202">
        <f>I16/'Dane -31 października 2024 r'!$B$3</f>
        <v>19658140.257230286</v>
      </c>
      <c r="K16" s="203">
        <f t="shared" si="3"/>
        <v>0.99653720024472148</v>
      </c>
      <c r="L16" s="202">
        <f>'Dane -31 października 2024 r'!AQ20</f>
        <v>85440175</v>
      </c>
      <c r="M16" s="202">
        <f>L16/'Dane -31 października 2024 r'!$B$3</f>
        <v>19658140.257230286</v>
      </c>
      <c r="N16" s="203">
        <f t="shared" si="1"/>
        <v>0.99653720024472148</v>
      </c>
      <c r="O16" s="204">
        <f>'Dane -31 października 2024 r'!X20</f>
        <v>3114</v>
      </c>
    </row>
    <row r="17" spans="1:15" x14ac:dyDescent="0.25">
      <c r="A17" s="17" t="s">
        <v>72</v>
      </c>
      <c r="B17" s="18" t="s">
        <v>218</v>
      </c>
      <c r="C17" s="2" t="s">
        <v>216</v>
      </c>
      <c r="D17" s="202">
        <v>36717840</v>
      </c>
      <c r="E17" s="202">
        <v>27538380</v>
      </c>
      <c r="F17" s="202">
        <f>'Dane -31 października 2024 r'!Z21</f>
        <v>141393000</v>
      </c>
      <c r="G17" s="202">
        <f>F17/'Dane -31 października 2024 r'!$B$3</f>
        <v>32531808.664841358</v>
      </c>
      <c r="H17" s="203">
        <f t="shared" si="0"/>
        <v>1.1813261587951565</v>
      </c>
      <c r="I17" s="202">
        <f>'Dane -31 października 2024 r'!AK21</f>
        <v>124011000</v>
      </c>
      <c r="J17" s="202">
        <f>I17/'Dane -31 października 2024 r'!$B$3</f>
        <v>28532544.923268065</v>
      </c>
      <c r="K17" s="203">
        <f t="shared" si="3"/>
        <v>1.0361010677922253</v>
      </c>
      <c r="L17" s="202">
        <f>'Dane -31 października 2024 r'!AQ21</f>
        <v>124011000</v>
      </c>
      <c r="M17" s="202">
        <f>L17/'Dane -31 października 2024 r'!$B$3</f>
        <v>28532544.923268065</v>
      </c>
      <c r="N17" s="203">
        <f t="shared" si="1"/>
        <v>1.0361010677922253</v>
      </c>
      <c r="O17" s="204">
        <f>'Dane -31 października 2024 r'!X21</f>
        <v>1206</v>
      </c>
    </row>
    <row r="18" spans="1:15" ht="20" x14ac:dyDescent="0.25">
      <c r="A18" s="17" t="s">
        <v>72</v>
      </c>
      <c r="B18" s="18" t="s">
        <v>98</v>
      </c>
      <c r="C18" s="2" t="s">
        <v>99</v>
      </c>
      <c r="D18" s="202">
        <v>23080000</v>
      </c>
      <c r="E18" s="202">
        <v>17310000</v>
      </c>
      <c r="F18" s="202">
        <f>'Dane -31 października 2024 r'!Z22</f>
        <v>73936594.319999993</v>
      </c>
      <c r="G18" s="202">
        <f>F18/'Dane -31 października 2024 r'!$B$3</f>
        <v>17011387.690679427</v>
      </c>
      <c r="H18" s="203">
        <f t="shared" si="0"/>
        <v>0.98274914446443828</v>
      </c>
      <c r="I18" s="202">
        <f>'Dane -31 października 2024 r'!AK22</f>
        <v>78784474.5</v>
      </c>
      <c r="J18" s="202">
        <f>I18/'Dane -31 października 2024 r'!$B$3</f>
        <v>18126791.63886524</v>
      </c>
      <c r="K18" s="203">
        <f t="shared" si="3"/>
        <v>1.0471861143191936</v>
      </c>
      <c r="L18" s="202">
        <f>'Dane -31 października 2024 r'!AQ22</f>
        <v>74492188.480000004</v>
      </c>
      <c r="M18" s="202">
        <f>L18/'Dane -31 października 2024 r'!$B$3</f>
        <v>17139219.216344938</v>
      </c>
      <c r="N18" s="203">
        <f t="shared" si="1"/>
        <v>0.99013398130242269</v>
      </c>
      <c r="O18" s="204">
        <f>'Dane -31 października 2024 r'!X22</f>
        <v>433</v>
      </c>
    </row>
    <row r="19" spans="1:15" x14ac:dyDescent="0.25">
      <c r="A19" s="17" t="s">
        <v>72</v>
      </c>
      <c r="B19" s="18" t="s">
        <v>100</v>
      </c>
      <c r="C19" s="2" t="s">
        <v>101</v>
      </c>
      <c r="D19" s="202">
        <v>30890000</v>
      </c>
      <c r="E19" s="202">
        <v>23167500</v>
      </c>
      <c r="F19" s="202">
        <f>'Dane -31 października 2024 r'!Z23</f>
        <v>105283600.89</v>
      </c>
      <c r="G19" s="202">
        <f>F19/'Dane -31 października 2024 r'!$B$3</f>
        <v>24223730.7341877</v>
      </c>
      <c r="H19" s="203">
        <f t="shared" si="0"/>
        <v>1.0455910535961024</v>
      </c>
      <c r="I19" s="202">
        <f>'Dane -31 października 2024 r'!AK23</f>
        <v>107030277.42</v>
      </c>
      <c r="J19" s="202">
        <f>I19/'Dane -31 października 2024 r'!$B$3</f>
        <v>24625607.394795571</v>
      </c>
      <c r="K19" s="203">
        <f t="shared" si="3"/>
        <v>1.0629376236018375</v>
      </c>
      <c r="L19" s="202">
        <f>'Dane -31 października 2024 r'!AQ23</f>
        <v>104564143.7</v>
      </c>
      <c r="M19" s="202">
        <f>L19/'Dane -31 października 2024 r'!$B$3</f>
        <v>24058197.478314888</v>
      </c>
      <c r="N19" s="203">
        <f t="shared" si="1"/>
        <v>1.0384459902153831</v>
      </c>
      <c r="O19" s="204">
        <f>'Dane -31 października 2024 r'!X23</f>
        <v>16</v>
      </c>
    </row>
    <row r="20" spans="1:15" x14ac:dyDescent="0.25">
      <c r="A20" s="17" t="s">
        <v>72</v>
      </c>
      <c r="B20" s="18" t="s">
        <v>102</v>
      </c>
      <c r="C20" s="2" t="s">
        <v>103</v>
      </c>
      <c r="D20" s="202">
        <v>9106668</v>
      </c>
      <c r="E20" s="202">
        <v>6830001</v>
      </c>
      <c r="F20" s="202">
        <f>'Dane -31 października 2024 r'!Z24</f>
        <v>31339641.449999999</v>
      </c>
      <c r="G20" s="202">
        <f>F20/'Dane -31 października 2024 r'!$B$3</f>
        <v>7210648.4711133605</v>
      </c>
      <c r="H20" s="203">
        <f t="shared" si="0"/>
        <v>1.0557316860002453</v>
      </c>
      <c r="I20" s="202">
        <f>'Dane -31 października 2024 r'!AK24</f>
        <v>33210764.07</v>
      </c>
      <c r="J20" s="202">
        <f>I20/'Dane -31 października 2024 r'!$B$3</f>
        <v>7641157.7824816508</v>
      </c>
      <c r="K20" s="203">
        <f t="shared" si="3"/>
        <v>1.1187637867815321</v>
      </c>
      <c r="L20" s="202">
        <f>'Dane -31 października 2024 r'!AQ24</f>
        <v>31249758.879999999</v>
      </c>
      <c r="M20" s="202">
        <f>L20/'Dane -31 października 2024 r'!$B$3</f>
        <v>7189968.2212456567</v>
      </c>
      <c r="N20" s="203">
        <f t="shared" si="1"/>
        <v>1.0527038314116874</v>
      </c>
      <c r="O20" s="204">
        <f>'Dane -31 października 2024 r'!X24</f>
        <v>11</v>
      </c>
    </row>
    <row r="21" spans="1:15" x14ac:dyDescent="0.25">
      <c r="A21" s="17" t="s">
        <v>72</v>
      </c>
      <c r="B21" s="18" t="s">
        <v>104</v>
      </c>
      <c r="C21" s="2" t="s">
        <v>105</v>
      </c>
      <c r="D21" s="202">
        <v>0</v>
      </c>
      <c r="E21" s="202">
        <v>0</v>
      </c>
      <c r="F21" s="202">
        <f>'Dane -31 października 2024 r'!Z25</f>
        <v>0</v>
      </c>
      <c r="G21" s="202">
        <f>F21/'Dane -31 października 2024 r'!$B$3</f>
        <v>0</v>
      </c>
      <c r="H21" s="203">
        <v>0</v>
      </c>
      <c r="I21" s="202">
        <f>'Dane -31 października 2024 r'!AK25</f>
        <v>0</v>
      </c>
      <c r="J21" s="202">
        <f>I21/'Dane -31 października 2024 r'!$B$3</f>
        <v>0</v>
      </c>
      <c r="K21" s="203">
        <v>0</v>
      </c>
      <c r="L21" s="202">
        <f>'Dane -31 października 2024 r'!AQ25</f>
        <v>0</v>
      </c>
      <c r="M21" s="202">
        <f>L21/'Dane -31 października 2024 r'!$B$3</f>
        <v>0</v>
      </c>
      <c r="N21" s="203">
        <v>0</v>
      </c>
      <c r="O21" s="204">
        <f>'Dane -31 października 2024 r'!X25</f>
        <v>0</v>
      </c>
    </row>
    <row r="22" spans="1:15" x14ac:dyDescent="0.25">
      <c r="A22" s="17" t="s">
        <v>72</v>
      </c>
      <c r="B22" s="18" t="s">
        <v>106</v>
      </c>
      <c r="C22" s="2" t="s">
        <v>107</v>
      </c>
      <c r="D22" s="202">
        <v>2350000</v>
      </c>
      <c r="E22" s="202">
        <v>1762500</v>
      </c>
      <c r="F22" s="202">
        <f>'Dane -31 października 2024 r'!Z26</f>
        <v>5939658.21</v>
      </c>
      <c r="G22" s="205">
        <f>F22/'Dane -31 października 2024 r'!$B$3</f>
        <v>1366601.065273911</v>
      </c>
      <c r="H22" s="203">
        <f t="shared" si="0"/>
        <v>0.77537649093555239</v>
      </c>
      <c r="I22" s="202">
        <f>'Dane -31 października 2024 r'!AK26</f>
        <v>6029619.7400000002</v>
      </c>
      <c r="J22" s="205">
        <f>I22/'Dane -31 października 2024 r'!$B$3</f>
        <v>1387299.4823182938</v>
      </c>
      <c r="K22" s="203">
        <f t="shared" si="3"/>
        <v>0.78712027365576953</v>
      </c>
      <c r="L22" s="202">
        <f>'Dane -31 października 2024 r'!AQ26</f>
        <v>5925941.1600000001</v>
      </c>
      <c r="M22" s="205">
        <f>L22/'Dane -31 października 2024 r'!$B$3</f>
        <v>1363445.0360076386</v>
      </c>
      <c r="N22" s="203">
        <f t="shared" si="1"/>
        <v>0.7735858360327027</v>
      </c>
      <c r="O22" s="206">
        <f>'Dane -31 października 2024 r'!X26</f>
        <v>53</v>
      </c>
    </row>
    <row r="23" spans="1:15" ht="11" thickBot="1" x14ac:dyDescent="0.3">
      <c r="A23" s="21" t="s">
        <v>72</v>
      </c>
      <c r="B23" s="22" t="s">
        <v>108</v>
      </c>
      <c r="C23" s="3" t="s">
        <v>109</v>
      </c>
      <c r="D23" s="207">
        <v>1424000</v>
      </c>
      <c r="E23" s="207">
        <v>1068000</v>
      </c>
      <c r="F23" s="202">
        <f>'Dane -31 października 2024 r'!Z27</f>
        <v>5434738.1799999997</v>
      </c>
      <c r="G23" s="202">
        <f>F23/'Dane -31 października 2024 r'!$B$3</f>
        <v>1250428.6818673352</v>
      </c>
      <c r="H23" s="208">
        <f t="shared" si="0"/>
        <v>1.1708133725349581</v>
      </c>
      <c r="I23" s="202">
        <f>'Dane -31 października 2024 r'!AK27</f>
        <v>5423583.3099999996</v>
      </c>
      <c r="J23" s="202">
        <f>I23/'Dane -31 października 2024 r'!$B$3</f>
        <v>1247862.1609184821</v>
      </c>
      <c r="K23" s="208">
        <f t="shared" si="3"/>
        <v>1.1684102630322866</v>
      </c>
      <c r="L23" s="202">
        <f>'Dane -31 października 2024 r'!AQ27</f>
        <v>4972263.1900000004</v>
      </c>
      <c r="M23" s="202">
        <f>L23/'Dane -31 października 2024 r'!$B$3</f>
        <v>1144022.0854519936</v>
      </c>
      <c r="N23" s="208">
        <f t="shared" si="1"/>
        <v>1.071181727951305</v>
      </c>
      <c r="O23" s="204">
        <f>'Dane -31 października 2024 r'!X27</f>
        <v>18</v>
      </c>
    </row>
    <row r="24" spans="1:15" ht="30.5" thickBot="1" x14ac:dyDescent="0.3">
      <c r="A24" s="265" t="s">
        <v>72</v>
      </c>
      <c r="B24" s="265"/>
      <c r="C24" s="43" t="s">
        <v>13</v>
      </c>
      <c r="D24" s="44">
        <f>SUM(D10:D23)+SUM(D3:D6)-D16-D17</f>
        <v>229338250</v>
      </c>
      <c r="E24" s="44">
        <f t="shared" ref="E24:O24" si="4">SUM(E10:E23)+SUM(E3:E6)-E16-E17</f>
        <v>159078569</v>
      </c>
      <c r="F24" s="44">
        <f t="shared" si="4"/>
        <v>702901347.3499999</v>
      </c>
      <c r="G24" s="44">
        <f t="shared" si="4"/>
        <v>161724075.04083928</v>
      </c>
      <c r="H24" s="45">
        <f>G24/E24</f>
        <v>1.0166301850555324</v>
      </c>
      <c r="I24" s="44">
        <f t="shared" si="4"/>
        <v>701072144.9799999</v>
      </c>
      <c r="J24" s="44">
        <f t="shared" si="4"/>
        <v>161303210.77238107</v>
      </c>
      <c r="K24" s="45">
        <f t="shared" si="3"/>
        <v>1.0139845472986437</v>
      </c>
      <c r="L24" s="44">
        <f t="shared" si="4"/>
        <v>679299763.36000013</v>
      </c>
      <c r="M24" s="44">
        <f t="shared" si="4"/>
        <v>156293804.69824904</v>
      </c>
      <c r="N24" s="45">
        <f t="shared" si="1"/>
        <v>0.98249440940249499</v>
      </c>
      <c r="O24" s="46">
        <f t="shared" si="4"/>
        <v>5822</v>
      </c>
    </row>
    <row r="25" spans="1:15" x14ac:dyDescent="0.25">
      <c r="A25" s="25" t="s">
        <v>110</v>
      </c>
      <c r="B25" s="26" t="s">
        <v>111</v>
      </c>
      <c r="C25" s="4" t="s">
        <v>112</v>
      </c>
      <c r="D25" s="209">
        <v>16364000</v>
      </c>
      <c r="E25" s="209">
        <v>12273000</v>
      </c>
      <c r="F25" s="209">
        <f>'Dane -31 października 2024 r'!Z29</f>
        <v>49880926.399999999</v>
      </c>
      <c r="G25" s="209">
        <f>F25/'Dane -31 października 2024 r'!$B$3</f>
        <v>11476641.373121964</v>
      </c>
      <c r="H25" s="210">
        <f t="shared" si="0"/>
        <v>0.93511296122561427</v>
      </c>
      <c r="I25" s="209">
        <f>'Dane -31 października 2024 r'!AK29</f>
        <v>52341863.229999997</v>
      </c>
      <c r="J25" s="209">
        <f>I25/'Dane -31 października 2024 r'!$B$3</f>
        <v>12042855.585210407</v>
      </c>
      <c r="K25" s="210">
        <f t="shared" si="3"/>
        <v>0.98124790884139224</v>
      </c>
      <c r="L25" s="209">
        <f>'Dane -31 października 2024 r'!AQ29</f>
        <v>49375887.43</v>
      </c>
      <c r="M25" s="209">
        <f>L25/'Dane -31 października 2024 r'!$B$3</f>
        <v>11360441.623909991</v>
      </c>
      <c r="N25" s="210">
        <f t="shared" si="1"/>
        <v>0.92564504391020874</v>
      </c>
      <c r="O25" s="211">
        <f>'Dane -31 października 2024 r'!X29</f>
        <v>13</v>
      </c>
    </row>
    <row r="26" spans="1:15" x14ac:dyDescent="0.25">
      <c r="A26" s="17" t="s">
        <v>110</v>
      </c>
      <c r="B26" s="18" t="s">
        <v>113</v>
      </c>
      <c r="C26" s="2" t="s">
        <v>114</v>
      </c>
      <c r="D26" s="202">
        <v>2000000</v>
      </c>
      <c r="E26" s="202">
        <v>1500000</v>
      </c>
      <c r="F26" s="209">
        <f>'Dane -31 października 2024 r'!Z30</f>
        <v>6172392.4800000004</v>
      </c>
      <c r="G26" s="209">
        <f>F26/'Dane -31 października 2024 r'!$B$3</f>
        <v>1420148.7426086557</v>
      </c>
      <c r="H26" s="203">
        <f t="shared" si="0"/>
        <v>0.9467658284057705</v>
      </c>
      <c r="I26" s="209">
        <f>'Dane -31 października 2024 r'!AK30</f>
        <v>6516239</v>
      </c>
      <c r="J26" s="209">
        <f>I26/'Dane -31 października 2024 r'!$B$3</f>
        <v>1499261.2106849502</v>
      </c>
      <c r="K26" s="203">
        <f t="shared" si="3"/>
        <v>0.99950747378996685</v>
      </c>
      <c r="L26" s="209">
        <f>'Dane -31 października 2024 r'!AQ30</f>
        <v>6116036.2000000002</v>
      </c>
      <c r="M26" s="209">
        <f>L26/'Dane -31 października 2024 r'!$B$3</f>
        <v>1407182.2469686859</v>
      </c>
      <c r="N26" s="203">
        <f t="shared" si="1"/>
        <v>0.93812149797912392</v>
      </c>
      <c r="O26" s="211">
        <f>'Dane -31 października 2024 r'!X30</f>
        <v>11</v>
      </c>
    </row>
    <row r="27" spans="1:15" x14ac:dyDescent="0.25">
      <c r="A27" s="37" t="s">
        <v>110</v>
      </c>
      <c r="B27" s="38" t="s">
        <v>115</v>
      </c>
      <c r="C27" s="39" t="s">
        <v>116</v>
      </c>
      <c r="D27" s="40">
        <v>102546600</v>
      </c>
      <c r="E27" s="40">
        <v>76909950</v>
      </c>
      <c r="F27" s="40">
        <f>SUM(F28:F30)</f>
        <v>279834346.79000002</v>
      </c>
      <c r="G27" s="40">
        <f t="shared" ref="G27:O27" si="5">SUM(G28:G30)</f>
        <v>64384498.72075098</v>
      </c>
      <c r="H27" s="41">
        <f t="shared" si="0"/>
        <v>0.83714134153969644</v>
      </c>
      <c r="I27" s="40">
        <f t="shared" si="5"/>
        <v>300457352.80000001</v>
      </c>
      <c r="J27" s="40">
        <f t="shared" si="5"/>
        <v>69129455.582909599</v>
      </c>
      <c r="K27" s="41">
        <f t="shared" si="3"/>
        <v>0.89883630899395461</v>
      </c>
      <c r="L27" s="40">
        <f t="shared" si="5"/>
        <v>272834081.44999999</v>
      </c>
      <c r="M27" s="40">
        <f t="shared" si="5"/>
        <v>62773872.3626993</v>
      </c>
      <c r="N27" s="41">
        <f t="shared" si="1"/>
        <v>0.8161996251811281</v>
      </c>
      <c r="O27" s="42">
        <f t="shared" si="5"/>
        <v>870</v>
      </c>
    </row>
    <row r="28" spans="1:15" x14ac:dyDescent="0.25">
      <c r="A28" s="17" t="s">
        <v>110</v>
      </c>
      <c r="B28" s="18" t="s">
        <v>117</v>
      </c>
      <c r="C28" s="2" t="s">
        <v>118</v>
      </c>
      <c r="D28" s="202">
        <v>65711480</v>
      </c>
      <c r="E28" s="202">
        <v>49283610</v>
      </c>
      <c r="F28" s="202">
        <f>'Dane -31 października 2024 r'!Z32</f>
        <v>200997216.62</v>
      </c>
      <c r="G28" s="202">
        <f>F28/'Dane -31 października 2024 r'!$B$3</f>
        <v>46245592.025400914</v>
      </c>
      <c r="H28" s="203">
        <f t="shared" si="0"/>
        <v>0.93835642367515115</v>
      </c>
      <c r="I28" s="202">
        <f>'Dane -31 października 2024 r'!AK32</f>
        <v>210425516.75999999</v>
      </c>
      <c r="J28" s="202">
        <f>I28/'Dane -31 października 2024 r'!$B$3</f>
        <v>48414862.471527502</v>
      </c>
      <c r="K28" s="203">
        <f t="shared" si="3"/>
        <v>0.98237248593452264</v>
      </c>
      <c r="L28" s="202">
        <f>'Dane -31 października 2024 r'!AQ32</f>
        <v>196641518.22999999</v>
      </c>
      <c r="M28" s="202">
        <f>L28/'Dane -31 października 2024 r'!$B$3</f>
        <v>45243429.636702478</v>
      </c>
      <c r="N28" s="203">
        <f t="shared" si="1"/>
        <v>0.91802182585046987</v>
      </c>
      <c r="O28" s="204">
        <f>'Dane -31 października 2024 r'!X32</f>
        <v>644</v>
      </c>
    </row>
    <row r="29" spans="1:15" x14ac:dyDescent="0.25">
      <c r="A29" s="17" t="s">
        <v>110</v>
      </c>
      <c r="B29" s="18" t="s">
        <v>119</v>
      </c>
      <c r="C29" s="2" t="s">
        <v>120</v>
      </c>
      <c r="D29" s="202">
        <v>6382000</v>
      </c>
      <c r="E29" s="202">
        <v>4786500</v>
      </c>
      <c r="F29" s="202">
        <f>'Dane -31 października 2024 r'!Z33</f>
        <v>18523449.350000001</v>
      </c>
      <c r="G29" s="202">
        <f>F29/'Dane -31 października 2024 r'!$B$3</f>
        <v>4261889.2736350456</v>
      </c>
      <c r="H29" s="203">
        <f t="shared" si="0"/>
        <v>0.89039784260629806</v>
      </c>
      <c r="I29" s="202">
        <f>'Dane -31 października 2024 r'!AK33</f>
        <v>19738771.780000001</v>
      </c>
      <c r="J29" s="202">
        <f>I29/'Dane -31 października 2024 r'!$B$3</f>
        <v>4541511.5799645679</v>
      </c>
      <c r="K29" s="203">
        <f t="shared" si="3"/>
        <v>0.94881679305642286</v>
      </c>
      <c r="L29" s="202">
        <f>'Dane -31 października 2024 r'!AQ33</f>
        <v>18136237.559999999</v>
      </c>
      <c r="M29" s="202">
        <f>L29/'Dane -31 października 2024 r'!$B$3</f>
        <v>4172799.2913512639</v>
      </c>
      <c r="N29" s="203">
        <f t="shared" si="1"/>
        <v>0.87178508123916509</v>
      </c>
      <c r="O29" s="204">
        <f>'Dane -31 października 2024 r'!X33</f>
        <v>178</v>
      </c>
    </row>
    <row r="30" spans="1:15" x14ac:dyDescent="0.25">
      <c r="A30" s="17" t="s">
        <v>110</v>
      </c>
      <c r="B30" s="18" t="s">
        <v>121</v>
      </c>
      <c r="C30" s="2" t="s">
        <v>122</v>
      </c>
      <c r="D30" s="202">
        <v>30453120</v>
      </c>
      <c r="E30" s="202">
        <v>22839840</v>
      </c>
      <c r="F30" s="202">
        <f>'Dane -31 października 2024 r'!Z34</f>
        <v>60313680.82</v>
      </c>
      <c r="G30" s="202">
        <f>F30/'Dane -31 października 2024 r'!$B$3</f>
        <v>13877017.421715021</v>
      </c>
      <c r="H30" s="203">
        <f t="shared" si="0"/>
        <v>0.60757944984356371</v>
      </c>
      <c r="I30" s="202">
        <f>'Dane -31 października 2024 r'!AK34</f>
        <v>70293064.260000005</v>
      </c>
      <c r="J30" s="202">
        <f>I30/'Dane -31 października 2024 r'!$B$3</f>
        <v>16173081.531417528</v>
      </c>
      <c r="K30" s="203">
        <f t="shared" si="3"/>
        <v>0.70810835502427028</v>
      </c>
      <c r="L30" s="202">
        <f>'Dane -31 października 2024 r'!AQ34</f>
        <v>58056325.659999996</v>
      </c>
      <c r="M30" s="202">
        <f>L30/'Dane -31 października 2024 r'!$B$3</f>
        <v>13357643.43464556</v>
      </c>
      <c r="N30" s="203">
        <f t="shared" si="1"/>
        <v>0.58483962386100596</v>
      </c>
      <c r="O30" s="204">
        <f>'Dane -31 października 2024 r'!X34</f>
        <v>48</v>
      </c>
    </row>
    <row r="31" spans="1:15" x14ac:dyDescent="0.25">
      <c r="A31" s="17" t="s">
        <v>110</v>
      </c>
      <c r="B31" s="18" t="s">
        <v>123</v>
      </c>
      <c r="C31" s="2" t="s">
        <v>124</v>
      </c>
      <c r="D31" s="202">
        <v>0</v>
      </c>
      <c r="E31" s="202">
        <v>0</v>
      </c>
      <c r="F31" s="202">
        <f>'Dane -31 października 2024 r'!Z35</f>
        <v>0</v>
      </c>
      <c r="G31" s="202">
        <f>F31/'Dane -31 października 2024 r'!$B$3</f>
        <v>0</v>
      </c>
      <c r="H31" s="203">
        <v>0</v>
      </c>
      <c r="I31" s="202">
        <f>'Dane -31 października 2024 r'!AK35</f>
        <v>0</v>
      </c>
      <c r="J31" s="202">
        <f>I31/'Dane -31 października 2024 r'!$B$3</f>
        <v>0</v>
      </c>
      <c r="K31" s="203">
        <v>0</v>
      </c>
      <c r="L31" s="202">
        <f>'Dane -31 października 2024 r'!AQ35</f>
        <v>0</v>
      </c>
      <c r="M31" s="202">
        <f>L31/'Dane -31 października 2024 r'!$B$3</f>
        <v>0</v>
      </c>
      <c r="N31" s="203">
        <v>0</v>
      </c>
      <c r="O31" s="204">
        <f>'Dane -31 października 2024 r'!X35</f>
        <v>0</v>
      </c>
    </row>
    <row r="32" spans="1:15" x14ac:dyDescent="0.25">
      <c r="A32" s="17" t="s">
        <v>110</v>
      </c>
      <c r="B32" s="18" t="s">
        <v>125</v>
      </c>
      <c r="C32" s="2" t="s">
        <v>126</v>
      </c>
      <c r="D32" s="202">
        <v>46274168</v>
      </c>
      <c r="E32" s="202">
        <v>34705626</v>
      </c>
      <c r="F32" s="202">
        <f>'Dane -31 października 2024 r'!Z36</f>
        <v>156182705.86000001</v>
      </c>
      <c r="G32" s="202">
        <f>F32/'Dane -31 października 2024 r'!$B$3</f>
        <v>35934635.404827096</v>
      </c>
      <c r="H32" s="203">
        <f t="shared" si="0"/>
        <v>1.0354123969648925</v>
      </c>
      <c r="I32" s="202">
        <f>'Dane -31 października 2024 r'!AK36</f>
        <v>157646523.12</v>
      </c>
      <c r="J32" s="202">
        <f>I32/'Dane -31 października 2024 r'!$B$3</f>
        <v>36271431.590088122</v>
      </c>
      <c r="K32" s="203">
        <f t="shared" si="3"/>
        <v>1.0451167655090885</v>
      </c>
      <c r="L32" s="202">
        <f>'Dane -31 października 2024 r'!AQ36</f>
        <v>157646523.12</v>
      </c>
      <c r="M32" s="202">
        <f>L32/'Dane -31 października 2024 r'!$B$3</f>
        <v>36271431.590088122</v>
      </c>
      <c r="N32" s="203">
        <f t="shared" si="1"/>
        <v>1.0451167655090885</v>
      </c>
      <c r="O32" s="204">
        <f>'Dane -31 października 2024 r'!X36</f>
        <v>895</v>
      </c>
    </row>
    <row r="33" spans="1:15" x14ac:dyDescent="0.25">
      <c r="A33" s="17" t="s">
        <v>110</v>
      </c>
      <c r="B33" s="18" t="s">
        <v>127</v>
      </c>
      <c r="C33" s="2" t="s">
        <v>128</v>
      </c>
      <c r="D33" s="202">
        <v>1880000</v>
      </c>
      <c r="E33" s="202">
        <v>1410000</v>
      </c>
      <c r="F33" s="202">
        <f>'Dane -31 października 2024 r'!Z37</f>
        <v>6099353.1500000004</v>
      </c>
      <c r="G33" s="202">
        <f>F33/'Dane -31 października 2024 r'!$B$3</f>
        <v>1403343.7981731587</v>
      </c>
      <c r="H33" s="203">
        <f t="shared" si="0"/>
        <v>0.99527928948450972</v>
      </c>
      <c r="I33" s="202">
        <f>'Dane -31 października 2024 r'!AK37</f>
        <v>6095675.9500000002</v>
      </c>
      <c r="J33" s="202">
        <f>I33/'Dane -31 października 2024 r'!$B$3</f>
        <v>1402497.7452085682</v>
      </c>
      <c r="K33" s="203">
        <f t="shared" si="3"/>
        <v>0.99467925192097029</v>
      </c>
      <c r="L33" s="202">
        <f>'Dane -31 października 2024 r'!AQ37</f>
        <v>5949891.71</v>
      </c>
      <c r="M33" s="202">
        <f>L33/'Dane -31 października 2024 r'!$B$3</f>
        <v>1368955.5967144468</v>
      </c>
      <c r="N33" s="203">
        <f t="shared" si="1"/>
        <v>0.97089049412372108</v>
      </c>
      <c r="O33" s="204">
        <f>'Dane -31 października 2024 r'!X37</f>
        <v>13</v>
      </c>
    </row>
    <row r="34" spans="1:15" x14ac:dyDescent="0.25">
      <c r="A34" s="21" t="s">
        <v>110</v>
      </c>
      <c r="B34" s="22" t="s">
        <v>129</v>
      </c>
      <c r="C34" s="3" t="s">
        <v>130</v>
      </c>
      <c r="D34" s="202">
        <v>0</v>
      </c>
      <c r="E34" s="202">
        <v>0</v>
      </c>
      <c r="F34" s="202">
        <f>'Dane -31 października 2024 r'!Z38</f>
        <v>0</v>
      </c>
      <c r="G34" s="202">
        <f>F34/'Dane -31 października 2024 r'!$B$3</f>
        <v>0</v>
      </c>
      <c r="H34" s="208">
        <v>0</v>
      </c>
      <c r="I34" s="202">
        <f>'Dane -31 października 2024 r'!AK38</f>
        <v>0</v>
      </c>
      <c r="J34" s="202">
        <f>I34/'Dane -31 października 2024 r'!$B$3</f>
        <v>0</v>
      </c>
      <c r="K34" s="208">
        <v>0</v>
      </c>
      <c r="L34" s="202">
        <f>'Dane -31 października 2024 r'!AQ38</f>
        <v>0</v>
      </c>
      <c r="M34" s="202">
        <f>L34/'Dane -31 października 2024 r'!$B$3</f>
        <v>0</v>
      </c>
      <c r="N34" s="208">
        <v>0</v>
      </c>
      <c r="O34" s="204">
        <f>'Dane -31 października 2024 r'!X38</f>
        <v>0</v>
      </c>
    </row>
    <row r="35" spans="1:15" ht="11" thickBot="1" x14ac:dyDescent="0.3">
      <c r="A35" s="191" t="s">
        <v>110</v>
      </c>
      <c r="B35" s="22" t="s">
        <v>219</v>
      </c>
      <c r="C35" s="3" t="s">
        <v>220</v>
      </c>
      <c r="D35" s="212">
        <v>12819400</v>
      </c>
      <c r="E35" s="212">
        <v>9614550</v>
      </c>
      <c r="F35" s="202">
        <f>'Dane -31 października 2024 r'!Z39</f>
        <v>43612218.659999996</v>
      </c>
      <c r="G35" s="202">
        <f>F35/'Dane -31 października 2024 r'!$B$3</f>
        <v>10034332.3424522</v>
      </c>
      <c r="H35" s="208">
        <f t="shared" si="0"/>
        <v>1.0436611534031441</v>
      </c>
      <c r="I35" s="202">
        <f>'Dane -31 października 2024 r'!AK39</f>
        <v>43620904.719999999</v>
      </c>
      <c r="J35" s="202">
        <f>I35/'Dane -31 października 2024 r'!$B$3</f>
        <v>10036330.837724039</v>
      </c>
      <c r="K35" s="208">
        <f t="shared" si="3"/>
        <v>1.0438690149537981</v>
      </c>
      <c r="L35" s="202">
        <f>'Dane -31 października 2024 r'!AQ39</f>
        <v>43620904.719999999</v>
      </c>
      <c r="M35" s="202">
        <f>L35/'Dane -31 października 2024 r'!$B$3</f>
        <v>10036330.837724039</v>
      </c>
      <c r="N35" s="208">
        <f t="shared" si="1"/>
        <v>1.0438690149537981</v>
      </c>
      <c r="O35" s="204">
        <f>'Dane -31 października 2024 r'!X39</f>
        <v>711</v>
      </c>
    </row>
    <row r="36" spans="1:15" ht="30.5" thickBot="1" x14ac:dyDescent="0.3">
      <c r="A36" s="265" t="s">
        <v>110</v>
      </c>
      <c r="B36" s="265"/>
      <c r="C36" s="43" t="s">
        <v>33</v>
      </c>
      <c r="D36" s="44">
        <f>SUM(D31:D34)+SUM(D25:D27)+D35</f>
        <v>181884168</v>
      </c>
      <c r="E36" s="44">
        <f>SUM(E31:E34)+SUM(E25:E27)+E35</f>
        <v>136413126</v>
      </c>
      <c r="F36" s="44">
        <f t="shared" ref="F36:G36" si="6">SUM(F31:F34)+SUM(F25:F27)+F35</f>
        <v>541781943.34000003</v>
      </c>
      <c r="G36" s="44">
        <f t="shared" si="6"/>
        <v>124653600.38193405</v>
      </c>
      <c r="H36" s="45">
        <f t="shared" si="0"/>
        <v>0.91379476474964771</v>
      </c>
      <c r="I36" s="44">
        <f>SUM(I31:I34)+SUM(I25:I27)+I35</f>
        <v>566678558.82000005</v>
      </c>
      <c r="J36" s="44">
        <f>SUM(J31:J34)+SUM(J25:J27)+J35</f>
        <v>130381832.55182569</v>
      </c>
      <c r="K36" s="45">
        <f t="shared" si="3"/>
        <v>0.95578656083158509</v>
      </c>
      <c r="L36" s="44">
        <f>SUM(L31:L34)+SUM(L25:L27)+L35</f>
        <v>535543324.63</v>
      </c>
      <c r="M36" s="44">
        <f>SUM(M31:M34)+SUM(M25:M27)+M35</f>
        <v>123218214.25810459</v>
      </c>
      <c r="N36" s="45">
        <f t="shared" si="1"/>
        <v>0.90327241865349961</v>
      </c>
      <c r="O36" s="46">
        <f>SUM(O31:O34)+SUM(O25:O27)+O35</f>
        <v>2513</v>
      </c>
    </row>
    <row r="37" spans="1:15" x14ac:dyDescent="0.25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67872421.939999998</v>
      </c>
      <c r="G37" s="34">
        <f t="shared" si="7"/>
        <v>15616138.310747072</v>
      </c>
      <c r="H37" s="35">
        <f t="shared" si="0"/>
        <v>0.96437419306303129</v>
      </c>
      <c r="I37" s="34">
        <f t="shared" si="7"/>
        <v>60088138.299999997</v>
      </c>
      <c r="J37" s="34">
        <f t="shared" si="7"/>
        <v>13825124.427674113</v>
      </c>
      <c r="K37" s="35">
        <f t="shared" si="3"/>
        <v>0.85377017983752712</v>
      </c>
      <c r="L37" s="34">
        <f t="shared" si="7"/>
        <v>60088138.299999997</v>
      </c>
      <c r="M37" s="34">
        <f t="shared" si="7"/>
        <v>13825124.427674113</v>
      </c>
      <c r="N37" s="35">
        <f t="shared" si="1"/>
        <v>0.85377017983752712</v>
      </c>
      <c r="O37" s="36">
        <f t="shared" si="7"/>
        <v>64</v>
      </c>
    </row>
    <row r="38" spans="1:15" x14ac:dyDescent="0.25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-31 października 2024 r'!Z42</f>
        <v>35457302.07</v>
      </c>
      <c r="G38" s="19">
        <f>F38/'Dane -31 października 2024 r'!$B$3</f>
        <v>8158042.9491751604</v>
      </c>
      <c r="H38" s="16">
        <f t="shared" si="0"/>
        <v>0.99572965669296465</v>
      </c>
      <c r="I38" s="19">
        <f>'Dane -31 października 2024 r'!AK42</f>
        <v>34466847.600000001</v>
      </c>
      <c r="J38" s="19">
        <f>I38/'Dane -31 października 2024 r'!$B$3</f>
        <v>7930158.4336101972</v>
      </c>
      <c r="K38" s="16">
        <f t="shared" si="3"/>
        <v>0.96791521984054707</v>
      </c>
      <c r="L38" s="19">
        <f>'Dane -31 października 2024 r'!AQ42</f>
        <v>34466847.600000001</v>
      </c>
      <c r="M38" s="19">
        <f>L38/'Dane -31 października 2024 r'!$B$3</f>
        <v>7930158.4336101972</v>
      </c>
      <c r="N38" s="16">
        <f t="shared" si="1"/>
        <v>0.96791521984054707</v>
      </c>
      <c r="O38" s="20">
        <f>'Dane -31 października 2024 r'!X42</f>
        <v>60</v>
      </c>
    </row>
    <row r="39" spans="1:15" x14ac:dyDescent="0.25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-31 października 2024 r'!Z43</f>
        <v>32415119.870000001</v>
      </c>
      <c r="G39" s="19">
        <f>F39/'Dane -31 października 2024 r'!$B$3</f>
        <v>7458095.3615719117</v>
      </c>
      <c r="H39" s="16">
        <f t="shared" si="0"/>
        <v>0.93226215326202733</v>
      </c>
      <c r="I39" s="19">
        <f>'Dane -31 października 2024 r'!AK43</f>
        <v>25621290.699999999</v>
      </c>
      <c r="J39" s="19">
        <f>I39/'Dane -31 października 2024 r'!$B$3</f>
        <v>5894965.9940639157</v>
      </c>
      <c r="K39" s="16">
        <f t="shared" si="3"/>
        <v>0.73687093347572286</v>
      </c>
      <c r="L39" s="19">
        <f>'Dane -31 października 2024 r'!AQ43</f>
        <v>25621290.699999999</v>
      </c>
      <c r="M39" s="19">
        <f>L39/'Dane -31 października 2024 r'!$B$3</f>
        <v>5894965.9940639157</v>
      </c>
      <c r="N39" s="16">
        <f t="shared" si="1"/>
        <v>0.73687093347572286</v>
      </c>
      <c r="O39" s="20">
        <f>'Dane -31 października 2024 r'!X43</f>
        <v>4</v>
      </c>
    </row>
    <row r="40" spans="1:15" ht="11" thickBot="1" x14ac:dyDescent="0.3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-31 października 2024 r'!Z44</f>
        <v>32664050.289999999</v>
      </c>
      <c r="G40" s="19">
        <f>F40/'Dane -31 października 2024 r'!$B$3</f>
        <v>7515369.4613809437</v>
      </c>
      <c r="H40" s="24">
        <f t="shared" si="0"/>
        <v>1.0109032916945422</v>
      </c>
      <c r="I40" s="19">
        <f>'Dane -31 października 2024 r'!AK44</f>
        <v>33083207.84</v>
      </c>
      <c r="J40" s="19">
        <f>I40/'Dane -31 października 2024 r'!$B$3</f>
        <v>7611809.5483514713</v>
      </c>
      <c r="K40" s="24">
        <f t="shared" si="3"/>
        <v>1.0238755882490618</v>
      </c>
      <c r="L40" s="19">
        <f>'Dane -31 października 2024 r'!AQ44</f>
        <v>32437439.649999999</v>
      </c>
      <c r="M40" s="19">
        <f>L40/'Dane -31 października 2024 r'!$B$3</f>
        <v>7463230.7134804307</v>
      </c>
      <c r="N40" s="24">
        <f t="shared" si="1"/>
        <v>1.0038900327791547</v>
      </c>
      <c r="O40" s="20">
        <f>'Dane -31 października 2024 r'!X44</f>
        <v>4</v>
      </c>
    </row>
    <row r="41" spans="1:15" ht="11" thickBot="1" x14ac:dyDescent="0.3">
      <c r="A41" s="265" t="s">
        <v>131</v>
      </c>
      <c r="B41" s="265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100536472.22999999</v>
      </c>
      <c r="G41" s="44">
        <f t="shared" si="8"/>
        <v>23131507.772128016</v>
      </c>
      <c r="H41" s="45">
        <f t="shared" si="0"/>
        <v>0.9790145124733689</v>
      </c>
      <c r="I41" s="44">
        <f t="shared" si="8"/>
        <v>93171346.140000001</v>
      </c>
      <c r="J41" s="44">
        <f t="shared" si="8"/>
        <v>21436933.976025585</v>
      </c>
      <c r="K41" s="45">
        <f t="shared" si="3"/>
        <v>0.90729362185160101</v>
      </c>
      <c r="L41" s="44">
        <f t="shared" si="8"/>
        <v>92525577.949999988</v>
      </c>
      <c r="M41" s="44">
        <f t="shared" si="8"/>
        <v>21288355.141154543</v>
      </c>
      <c r="N41" s="45">
        <f t="shared" si="1"/>
        <v>0.90100519322783423</v>
      </c>
      <c r="O41" s="46">
        <f t="shared" si="8"/>
        <v>68</v>
      </c>
    </row>
    <row r="42" spans="1:15" x14ac:dyDescent="0.25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-31 października 2024 r'!Z46</f>
        <v>84839.35</v>
      </c>
      <c r="G42" s="209">
        <f>F42/'Dane -31 października 2024 r'!$B$3</f>
        <v>19519.901985596945</v>
      </c>
      <c r="H42" s="210">
        <f t="shared" si="0"/>
        <v>0.91858362285162098</v>
      </c>
      <c r="I42" s="209">
        <f>'Dane -31 października 2024 r'!AK46</f>
        <v>84839.35</v>
      </c>
      <c r="J42" s="209">
        <f>I42/'Dane -31 października 2024 r'!$B$3</f>
        <v>19519.901985596945</v>
      </c>
      <c r="K42" s="210">
        <f t="shared" si="3"/>
        <v>0.91858362285162098</v>
      </c>
      <c r="L42" s="209">
        <f>'Dane -31 października 2024 r'!AQ46</f>
        <v>84839.35</v>
      </c>
      <c r="M42" s="209">
        <f>L42/'Dane -31 października 2024 r'!$B$3</f>
        <v>19519.901985596945</v>
      </c>
      <c r="N42" s="210">
        <f t="shared" si="1"/>
        <v>0.91858362285162098</v>
      </c>
      <c r="O42" s="211">
        <f>'Dane -31 października 2024 r'!X46</f>
        <v>5</v>
      </c>
    </row>
    <row r="43" spans="1:15" x14ac:dyDescent="0.25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-31 października 2024 r'!Z47</f>
        <v>337878464.27999997</v>
      </c>
      <c r="G43" s="209">
        <f>F43/'Dane -31 października 2024 r'!$B$3</f>
        <v>77739333.290384918</v>
      </c>
      <c r="H43" s="203">
        <f t="shared" si="0"/>
        <v>1.0066056933891985</v>
      </c>
      <c r="I43" s="209">
        <f>'Dane -31 października 2024 r'!AK47</f>
        <v>358573047.94999999</v>
      </c>
      <c r="J43" s="209">
        <f>I43/'Dane -31 października 2024 r'!$B$3</f>
        <v>82500758.794836983</v>
      </c>
      <c r="K43" s="203">
        <f t="shared" si="3"/>
        <v>1.0682588851335479</v>
      </c>
      <c r="L43" s="209">
        <f>'Dane -31 października 2024 r'!AQ47</f>
        <v>327379143.18000001</v>
      </c>
      <c r="M43" s="209">
        <f>L43/'Dane -31 października 2024 r'!$B$3</f>
        <v>75323641.529576883</v>
      </c>
      <c r="N43" s="203">
        <f t="shared" si="1"/>
        <v>0.97532617275297639</v>
      </c>
      <c r="O43" s="211">
        <f>'Dane -31 października 2024 r'!X47</f>
        <v>3081</v>
      </c>
    </row>
    <row r="44" spans="1:15" ht="11" thickBot="1" x14ac:dyDescent="0.3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-31 października 2024 r'!Z48</f>
        <v>10007746.460000001</v>
      </c>
      <c r="G44" s="209">
        <f>F44/'Dane -31 października 2024 r'!$B$3</f>
        <v>2302589.8948530937</v>
      </c>
      <c r="H44" s="208">
        <f t="shared" si="0"/>
        <v>0.9399998917575102</v>
      </c>
      <c r="I44" s="209">
        <f>'Dane -31 października 2024 r'!AK48</f>
        <v>10454163.76</v>
      </c>
      <c r="J44" s="209">
        <f>I44/'Dane -31 października 2024 r'!$B$3</f>
        <v>2405301.925775947</v>
      </c>
      <c r="K44" s="208">
        <f t="shared" si="3"/>
        <v>0.98193063164544669</v>
      </c>
      <c r="L44" s="209">
        <f>'Dane -31 października 2024 r'!AQ48</f>
        <v>9987388.2400000002</v>
      </c>
      <c r="M44" s="209">
        <f>L44/'Dane -31 października 2024 r'!$B$3</f>
        <v>2297905.8601569152</v>
      </c>
      <c r="N44" s="208">
        <f t="shared" si="1"/>
        <v>0.93808770056912782</v>
      </c>
      <c r="O44" s="211">
        <f>'Dane -31 października 2024 r'!X48</f>
        <v>112</v>
      </c>
    </row>
    <row r="45" spans="1:15" ht="11" thickBot="1" x14ac:dyDescent="0.3">
      <c r="A45" s="265" t="s">
        <v>138</v>
      </c>
      <c r="B45" s="265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347971050.08999997</v>
      </c>
      <c r="G45" s="44">
        <f t="shared" si="9"/>
        <v>80061443.087223619</v>
      </c>
      <c r="H45" s="45">
        <f t="shared" si="0"/>
        <v>1.0045351080288476</v>
      </c>
      <c r="I45" s="44">
        <f t="shared" si="9"/>
        <v>369112051.06</v>
      </c>
      <c r="J45" s="44">
        <f t="shared" si="9"/>
        <v>84925580.622598529</v>
      </c>
      <c r="K45" s="45">
        <f t="shared" si="3"/>
        <v>1.0655656957393602</v>
      </c>
      <c r="L45" s="44">
        <f t="shared" si="9"/>
        <v>337451370.77000004</v>
      </c>
      <c r="M45" s="44">
        <f>SUM(M42:M44)</f>
        <v>77641067.291719392</v>
      </c>
      <c r="N45" s="45">
        <f t="shared" si="1"/>
        <v>0.97416652650629898</v>
      </c>
      <c r="O45" s="46">
        <f t="shared" si="9"/>
        <v>3198</v>
      </c>
    </row>
    <row r="46" spans="1:15" x14ac:dyDescent="0.25">
      <c r="A46" s="25" t="s">
        <v>145</v>
      </c>
      <c r="B46" s="26" t="s">
        <v>146</v>
      </c>
      <c r="C46" s="4" t="s">
        <v>147</v>
      </c>
      <c r="D46" s="27">
        <v>16604480</v>
      </c>
      <c r="E46" s="27">
        <v>12453360</v>
      </c>
      <c r="F46" s="27">
        <f>'Dane -31 października 2024 r'!Z50</f>
        <v>50178467.200000003</v>
      </c>
      <c r="G46" s="209">
        <f>F46/'Dane -31 października 2024 r'!$B$3</f>
        <v>11545099.786024895</v>
      </c>
      <c r="H46" s="210">
        <f t="shared" si="0"/>
        <v>0.92706705547939627</v>
      </c>
      <c r="I46" s="209">
        <f>'Dane -31 października 2024 r'!AK50</f>
        <v>48430473</v>
      </c>
      <c r="J46" s="209">
        <f>I46/'Dane -31 października 2024 r'!$B$3</f>
        <v>11142919.954904171</v>
      </c>
      <c r="K46" s="210">
        <f t="shared" si="3"/>
        <v>0.89477217031421008</v>
      </c>
      <c r="L46" s="209">
        <f>'Dane -31 października 2024 r'!AQ50</f>
        <v>47137931.68</v>
      </c>
      <c r="M46" s="209">
        <f>L46/'Dane -31 października 2024 r'!$B$3</f>
        <v>10845531.067804798</v>
      </c>
      <c r="N46" s="210">
        <f t="shared" si="1"/>
        <v>0.87089195749619364</v>
      </c>
      <c r="O46" s="211">
        <f>'Dane -31 października 2024 r'!X50</f>
        <v>56</v>
      </c>
    </row>
    <row r="47" spans="1:15" x14ac:dyDescent="0.25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-31 października 2024 r'!Z51</f>
        <v>185755.13</v>
      </c>
      <c r="G47" s="209">
        <f>F47/'Dane -31 października 2024 r'!$B$3</f>
        <v>42738.68117709316</v>
      </c>
      <c r="H47" s="203">
        <f t="shared" si="0"/>
        <v>1.7034135954093765E-2</v>
      </c>
      <c r="I47" s="209">
        <f>'Dane -31 października 2024 r'!AK51</f>
        <v>185755.13</v>
      </c>
      <c r="J47" s="209">
        <f>I47/'Dane -31 października 2024 r'!$B$3</f>
        <v>42738.68117709316</v>
      </c>
      <c r="K47" s="203">
        <f t="shared" si="3"/>
        <v>1.7034135954093765E-2</v>
      </c>
      <c r="L47" s="209">
        <f>'Dane -31 października 2024 r'!AQ51</f>
        <v>185755.13</v>
      </c>
      <c r="M47" s="209">
        <f>L47/'Dane -31 października 2024 r'!$B$3</f>
        <v>42738.68117709316</v>
      </c>
      <c r="N47" s="203">
        <f t="shared" si="1"/>
        <v>1.7034135954093765E-2</v>
      </c>
      <c r="O47" s="211">
        <f>'Dane -31 października 2024 r'!X51</f>
        <v>2</v>
      </c>
    </row>
    <row r="48" spans="1:15" x14ac:dyDescent="0.25">
      <c r="A48" s="17" t="s">
        <v>145</v>
      </c>
      <c r="B48" s="18" t="s">
        <v>150</v>
      </c>
      <c r="C48" s="2" t="s">
        <v>151</v>
      </c>
      <c r="D48" s="19">
        <v>58801200</v>
      </c>
      <c r="E48" s="19">
        <v>44100900</v>
      </c>
      <c r="F48" s="27">
        <f>'Dane -31 października 2024 r'!Z52</f>
        <v>285180868.27999997</v>
      </c>
      <c r="G48" s="209">
        <f>F48/'Dane -31 października 2024 r'!$B$3</f>
        <v>65614630.439684317</v>
      </c>
      <c r="H48" s="203">
        <f t="shared" si="0"/>
        <v>1.4878297368009341</v>
      </c>
      <c r="I48" s="209">
        <f>'Dane -31 października 2024 r'!AK52</f>
        <v>287584626.04000002</v>
      </c>
      <c r="J48" s="209">
        <f>I48/'Dane -31 października 2024 r'!$B$3</f>
        <v>66167688.84798564</v>
      </c>
      <c r="K48" s="203">
        <f t="shared" si="3"/>
        <v>1.5003704878581987</v>
      </c>
      <c r="L48" s="209">
        <f>'Dane -31 października 2024 r'!AQ52</f>
        <v>274677606.35000002</v>
      </c>
      <c r="M48" s="209">
        <f>L48/'Dane -31 października 2024 r'!$B$3</f>
        <v>63198031.969721377</v>
      </c>
      <c r="N48" s="203">
        <f t="shared" si="1"/>
        <v>1.4330327038614037</v>
      </c>
      <c r="O48" s="211">
        <f>'Dane -31 października 2024 r'!X52</f>
        <v>2941</v>
      </c>
    </row>
    <row r="49" spans="1:15" ht="11" thickBot="1" x14ac:dyDescent="0.3">
      <c r="A49" s="21" t="s">
        <v>145</v>
      </c>
      <c r="B49" s="22" t="s">
        <v>152</v>
      </c>
      <c r="C49" s="3" t="s">
        <v>153</v>
      </c>
      <c r="D49" s="23">
        <v>55025336</v>
      </c>
      <c r="E49" s="23">
        <v>41269002</v>
      </c>
      <c r="F49" s="27">
        <f>'Dane -31 października 2024 r'!Z53</f>
        <v>156307510.33000001</v>
      </c>
      <c r="G49" s="209">
        <f>F49/'Dane -31 października 2024 r'!$B$3</f>
        <v>35963350.511929691</v>
      </c>
      <c r="H49" s="208">
        <f t="shared" si="0"/>
        <v>0.87143736870423205</v>
      </c>
      <c r="I49" s="209">
        <f>'Dane -31 października 2024 r'!AK53</f>
        <v>154128578.36000001</v>
      </c>
      <c r="J49" s="209">
        <f>I49/'Dane -31 października 2024 r'!$B$3</f>
        <v>35462020.191887356</v>
      </c>
      <c r="K49" s="208">
        <f t="shared" si="3"/>
        <v>0.85928950237001989</v>
      </c>
      <c r="L49" s="209">
        <f>'Dane -31 października 2024 r'!AQ53</f>
        <v>149655047.91</v>
      </c>
      <c r="M49" s="209">
        <f>L49/'Dane -31 października 2024 r'!$B$3</f>
        <v>34432746.913466625</v>
      </c>
      <c r="N49" s="208">
        <f t="shared" si="1"/>
        <v>0.83434891188952487</v>
      </c>
      <c r="O49" s="211">
        <f>'Dane -31 października 2024 r'!X53</f>
        <v>231</v>
      </c>
    </row>
    <row r="50" spans="1:15" ht="11" thickBot="1" x14ac:dyDescent="0.3">
      <c r="A50" s="265" t="s">
        <v>145</v>
      </c>
      <c r="B50" s="265"/>
      <c r="C50" s="43" t="s">
        <v>53</v>
      </c>
      <c r="D50" s="44">
        <f>SUM(D46:D49)</f>
        <v>132940018</v>
      </c>
      <c r="E50" s="44">
        <f t="shared" ref="E50:O50" si="10">SUM(E46:E49)</f>
        <v>100332264</v>
      </c>
      <c r="F50" s="44">
        <f t="shared" si="10"/>
        <v>491852600.93999994</v>
      </c>
      <c r="G50" s="44">
        <f t="shared" si="10"/>
        <v>113165819.418816</v>
      </c>
      <c r="H50" s="45">
        <f t="shared" si="0"/>
        <v>1.127910553466789</v>
      </c>
      <c r="I50" s="44">
        <f t="shared" si="10"/>
        <v>490329432.53000003</v>
      </c>
      <c r="J50" s="44">
        <f t="shared" si="10"/>
        <v>112815367.67595425</v>
      </c>
      <c r="K50" s="45">
        <f t="shared" si="3"/>
        <v>1.1244176417264367</v>
      </c>
      <c r="L50" s="44">
        <f t="shared" si="10"/>
        <v>471656341.07000005</v>
      </c>
      <c r="M50" s="44">
        <f t="shared" si="10"/>
        <v>108519048.6321699</v>
      </c>
      <c r="N50" s="45">
        <f t="shared" si="1"/>
        <v>1.0815967297635176</v>
      </c>
      <c r="O50" s="46">
        <f t="shared" si="10"/>
        <v>3230</v>
      </c>
    </row>
    <row r="51" spans="1:15" x14ac:dyDescent="0.25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-31 października 2024 r'!Z55</f>
        <v>845865.63</v>
      </c>
      <c r="G51" s="27">
        <f>F51/'Dane -31 października 2024 r'!$B$3</f>
        <v>194617.40560936887</v>
      </c>
      <c r="H51" s="28">
        <f t="shared" si="0"/>
        <v>0.99805845047779884</v>
      </c>
      <c r="I51" s="27">
        <f>'Dane -31 października 2024 r'!AK55</f>
        <v>845865.63</v>
      </c>
      <c r="J51" s="27">
        <f>I51/'Dane -31 października 2024 r'!$B$3</f>
        <v>194617.40560936887</v>
      </c>
      <c r="K51" s="28">
        <f t="shared" si="3"/>
        <v>0.99805845047779884</v>
      </c>
      <c r="L51" s="27">
        <f>'Dane -31 października 2024 r'!AQ55</f>
        <v>845865.63</v>
      </c>
      <c r="M51" s="27">
        <f>L51/'Dane -31 października 2024 r'!$B$3</f>
        <v>194617.40560936887</v>
      </c>
      <c r="N51" s="28">
        <f t="shared" si="1"/>
        <v>0.99805845047779884</v>
      </c>
      <c r="O51" s="29">
        <f>'Dane -31 października 2024 r'!X55</f>
        <v>1</v>
      </c>
    </row>
    <row r="52" spans="1:15" ht="20" x14ac:dyDescent="0.25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-31 października 2024 r'!Z56</f>
        <v>0</v>
      </c>
      <c r="G52" s="27">
        <f>F52/'Dane -31 października 2024 r'!$B$3</f>
        <v>0</v>
      </c>
      <c r="H52" s="16">
        <v>0</v>
      </c>
      <c r="I52" s="27">
        <f>'Dane -31 października 2024 r'!AK56</f>
        <v>0</v>
      </c>
      <c r="J52" s="27">
        <f>I52/'Dane -31 października 2024 r'!$B$3</f>
        <v>0</v>
      </c>
      <c r="K52" s="16">
        <v>0</v>
      </c>
      <c r="L52" s="27">
        <f>'Dane -31 października 2024 r'!AQ56</f>
        <v>0</v>
      </c>
      <c r="M52" s="27">
        <f>L52/'Dane -31 października 2024 r'!$B$3</f>
        <v>0</v>
      </c>
      <c r="N52" s="16">
        <v>0</v>
      </c>
      <c r="O52" s="29">
        <f>'Dane -31 października 2024 r'!X56</f>
        <v>0</v>
      </c>
    </row>
    <row r="53" spans="1:15" ht="11" thickBot="1" x14ac:dyDescent="0.3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-31 października 2024 r'!Z57</f>
        <v>0</v>
      </c>
      <c r="G53" s="27">
        <f>F53/'Dane -31 października 2024 r'!$B$3</f>
        <v>0</v>
      </c>
      <c r="H53" s="24">
        <v>0</v>
      </c>
      <c r="I53" s="27">
        <f>'Dane -31 października 2024 r'!AK57</f>
        <v>0</v>
      </c>
      <c r="J53" s="27">
        <f>I53/'Dane -31 października 2024 r'!$B$3</f>
        <v>0</v>
      </c>
      <c r="K53" s="24">
        <v>0</v>
      </c>
      <c r="L53" s="27">
        <f>'Dane -31 października 2024 r'!AQ57</f>
        <v>0</v>
      </c>
      <c r="M53" s="27">
        <f>L53/'Dane -31 października 2024 r'!$B$3</f>
        <v>0</v>
      </c>
      <c r="N53" s="24">
        <v>0</v>
      </c>
      <c r="O53" s="29">
        <f>'Dane -31 października 2024 r'!X57</f>
        <v>0</v>
      </c>
    </row>
    <row r="54" spans="1:15" ht="11" thickBot="1" x14ac:dyDescent="0.3">
      <c r="A54" s="265" t="s">
        <v>154</v>
      </c>
      <c r="B54" s="265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194617.40560936887</v>
      </c>
      <c r="H54" s="45">
        <f t="shared" si="0"/>
        <v>0.99805845047779884</v>
      </c>
      <c r="I54" s="44">
        <f t="shared" si="11"/>
        <v>845865.63</v>
      </c>
      <c r="J54" s="44">
        <f t="shared" si="11"/>
        <v>194617.40560936887</v>
      </c>
      <c r="K54" s="45">
        <f t="shared" si="3"/>
        <v>0.99805845047779884</v>
      </c>
      <c r="L54" s="44">
        <f t="shared" si="11"/>
        <v>845865.63</v>
      </c>
      <c r="M54" s="44">
        <f t="shared" si="11"/>
        <v>194617.40560936887</v>
      </c>
      <c r="N54" s="45">
        <f t="shared" si="1"/>
        <v>0.99805845047779884</v>
      </c>
      <c r="O54" s="46">
        <f t="shared" si="11"/>
        <v>1</v>
      </c>
    </row>
    <row r="55" spans="1:15" ht="19.5" customHeight="1" thickBot="1" x14ac:dyDescent="0.3">
      <c r="A55" s="265" t="s">
        <v>163</v>
      </c>
      <c r="B55" s="265"/>
      <c r="C55" s="43" t="s">
        <v>161</v>
      </c>
      <c r="D55" s="44">
        <v>42497556</v>
      </c>
      <c r="E55" s="44">
        <v>31873167</v>
      </c>
      <c r="F55" s="44">
        <f>'Dane -31 października 2024 r'!Z59</f>
        <v>145083806.43000001</v>
      </c>
      <c r="G55" s="44">
        <f>F55/'Dane -31 października 2024 r'!$B$3</f>
        <v>33380992.207164716</v>
      </c>
      <c r="H55" s="45">
        <f t="shared" si="0"/>
        <v>1.0473070406578899</v>
      </c>
      <c r="I55" s="44">
        <f>'Dane -31 października 2024 r'!AK59-'Dane -31 października 2024 r'!AM59</f>
        <v>141467626.24000001</v>
      </c>
      <c r="J55" s="44">
        <f>I55/'Dane -31 października 2024 r'!B3</f>
        <v>32548978.726733085</v>
      </c>
      <c r="K55" s="45">
        <f t="shared" si="3"/>
        <v>1.0212031558311443</v>
      </c>
      <c r="L55" s="44">
        <f>'Dane -31 października 2024 r'!AQ59</f>
        <v>141467626.24000001</v>
      </c>
      <c r="M55" s="44">
        <f>L55/'Dane -31 października 2024 r'!$B$3</f>
        <v>32548978.726733085</v>
      </c>
      <c r="N55" s="45">
        <f t="shared" si="1"/>
        <v>1.0212031558311443</v>
      </c>
      <c r="O55" s="46">
        <f>'Dane -31 października 2024 r'!X59</f>
        <v>216</v>
      </c>
    </row>
    <row r="56" spans="1:15" ht="24" customHeight="1" thickBot="1" x14ac:dyDescent="0.3">
      <c r="A56" s="30" t="s">
        <v>162</v>
      </c>
      <c r="B56" s="30"/>
      <c r="C56" s="5" t="s">
        <v>63</v>
      </c>
      <c r="D56" s="194">
        <f>D55+D54+D50+D45+D41+D36+D24</f>
        <v>710509513</v>
      </c>
      <c r="E56" s="194">
        <f t="shared" ref="E56:O56" si="12">E55+E54+E50+E45+E41+E36+E24</f>
        <v>531219456</v>
      </c>
      <c r="F56" s="194">
        <f t="shared" si="12"/>
        <v>2330973086.0099998</v>
      </c>
      <c r="G56" s="194">
        <f t="shared" si="12"/>
        <v>536312055.3137151</v>
      </c>
      <c r="H56" s="195">
        <f t="shared" si="0"/>
        <v>1.0095866204752018</v>
      </c>
      <c r="I56" s="194">
        <f t="shared" si="12"/>
        <v>2362677025.4000001</v>
      </c>
      <c r="J56" s="194">
        <f t="shared" si="12"/>
        <v>543606521.7311275</v>
      </c>
      <c r="K56" s="195">
        <f t="shared" si="3"/>
        <v>1.0233181702801328</v>
      </c>
      <c r="L56" s="194">
        <f t="shared" si="12"/>
        <v>2258789869.6500001</v>
      </c>
      <c r="M56" s="194">
        <f t="shared" si="12"/>
        <v>519704086.15373987</v>
      </c>
      <c r="N56" s="195">
        <f t="shared" si="1"/>
        <v>0.97832276337736368</v>
      </c>
      <c r="O56" s="196">
        <f t="shared" si="12"/>
        <v>15048</v>
      </c>
    </row>
    <row r="57" spans="1:15" x14ac:dyDescent="0.25">
      <c r="A57" s="6" t="s">
        <v>222</v>
      </c>
    </row>
    <row r="58" spans="1:15" x14ac:dyDescent="0.25">
      <c r="A58" s="6" t="s">
        <v>205</v>
      </c>
    </row>
    <row r="59" spans="1:15" x14ac:dyDescent="0.25">
      <c r="A59" s="6" t="s">
        <v>212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showGridLines="0" topLeftCell="A13" zoomScaleNormal="100" workbookViewId="0">
      <selection activeCell="K22" sqref="K22:M25"/>
    </sheetView>
  </sheetViews>
  <sheetFormatPr defaultRowHeight="14.5" x14ac:dyDescent="0.35"/>
  <cols>
    <col min="1" max="1" width="31" style="78" customWidth="1"/>
    <col min="2" max="2" width="10" customWidth="1"/>
    <col min="3" max="3" width="9" customWidth="1"/>
    <col min="4" max="4" width="27" customWidth="1"/>
    <col min="5" max="5" width="9.1796875" customWidth="1"/>
    <col min="6" max="6" width="20.1796875" customWidth="1"/>
    <col min="7" max="7" width="12.1796875" customWidth="1"/>
    <col min="8" max="8" width="20.81640625" customWidth="1"/>
    <col min="9" max="9" width="12.1796875" customWidth="1"/>
    <col min="10" max="10" width="19.81640625" customWidth="1"/>
    <col min="11" max="11" width="24.1796875" customWidth="1"/>
    <col min="12" max="12" width="21.54296875" customWidth="1"/>
    <col min="13" max="13" width="18.81640625" customWidth="1"/>
  </cols>
  <sheetData>
    <row r="1" spans="1:13" ht="63" customHeight="1" thickTop="1" x14ac:dyDescent="0.35">
      <c r="A1" s="299" t="s">
        <v>182</v>
      </c>
      <c r="B1" s="302" t="s">
        <v>183</v>
      </c>
      <c r="C1" s="178" t="s">
        <v>199</v>
      </c>
      <c r="D1" s="178" t="s">
        <v>200</v>
      </c>
      <c r="E1" s="178" t="s">
        <v>201</v>
      </c>
      <c r="F1" s="178" t="s">
        <v>207</v>
      </c>
      <c r="G1" s="178" t="s">
        <v>202</v>
      </c>
      <c r="H1" s="178" t="s">
        <v>208</v>
      </c>
      <c r="I1" s="178" t="s">
        <v>203</v>
      </c>
      <c r="J1" s="178" t="s">
        <v>204</v>
      </c>
      <c r="K1" s="311" t="s">
        <v>211</v>
      </c>
      <c r="L1" s="314" t="s">
        <v>209</v>
      </c>
      <c r="M1" s="317" t="s">
        <v>210</v>
      </c>
    </row>
    <row r="2" spans="1:13" ht="15.5" x14ac:dyDescent="0.35">
      <c r="A2" s="300"/>
      <c r="B2" s="303"/>
      <c r="C2" s="179"/>
      <c r="D2" s="179"/>
      <c r="E2" s="179"/>
      <c r="F2" s="179"/>
      <c r="G2" s="179"/>
      <c r="H2" s="179"/>
      <c r="I2" s="179"/>
      <c r="J2" s="179"/>
      <c r="K2" s="312"/>
      <c r="L2" s="315"/>
      <c r="M2" s="318"/>
    </row>
    <row r="3" spans="1:13" ht="16" thickBot="1" x14ac:dyDescent="0.4">
      <c r="A3" s="301"/>
      <c r="B3" s="304"/>
      <c r="C3" s="180"/>
      <c r="D3" s="180"/>
      <c r="E3" s="180"/>
      <c r="F3" s="180"/>
      <c r="G3" s="180"/>
      <c r="H3" s="180"/>
      <c r="I3" s="180"/>
      <c r="J3" s="180"/>
      <c r="K3" s="313"/>
      <c r="L3" s="316"/>
      <c r="M3" s="319"/>
    </row>
    <row r="4" spans="1:13" ht="18" thickTop="1" thickBot="1" x14ac:dyDescent="0.4">
      <c r="A4" s="295" t="s">
        <v>184</v>
      </c>
      <c r="B4" s="296"/>
      <c r="C4" s="296"/>
      <c r="D4" s="296"/>
      <c r="E4" s="296"/>
      <c r="F4" s="296"/>
      <c r="G4" s="296"/>
      <c r="H4" s="296"/>
      <c r="I4" s="296"/>
      <c r="J4" s="296"/>
      <c r="M4" s="182"/>
    </row>
    <row r="5" spans="1:13" ht="32" thickTop="1" thickBot="1" x14ac:dyDescent="0.4">
      <c r="A5" s="79" t="s">
        <v>185</v>
      </c>
      <c r="B5" s="90" t="s">
        <v>96</v>
      </c>
      <c r="C5" s="90">
        <f>'Dane -31 października 2024 r'!C19</f>
        <v>4442</v>
      </c>
      <c r="D5" s="91">
        <f>'Dane -31 października 2024 r'!D19/'Dane -31 października 2024 r'!$B$3</f>
        <v>85274739.663621932</v>
      </c>
      <c r="E5" s="90">
        <f>'Dane -31 października 2024 r'!X19</f>
        <v>4320</v>
      </c>
      <c r="F5" s="91">
        <f>'Dane -31 października 2024 r'!Y19/'Dane -31 października 2024 r'!$B$3</f>
        <v>82692032.303338468</v>
      </c>
      <c r="G5" s="90">
        <f>'Dane -31 października 2024 r'!AB19</f>
        <v>4339</v>
      </c>
      <c r="H5" s="91">
        <f>'Dane -31 października 2024 r'!AD19/'Dane -31 października 2024 r'!$B$3</f>
        <v>77618874.099809021</v>
      </c>
      <c r="I5" s="90">
        <f>'Dane -31 października 2024 r'!AO19</f>
        <v>4321</v>
      </c>
      <c r="J5" s="91">
        <f>'Dane -31 października 2024 r'!AP19/'Dane -31 października 2024 r'!$B$3</f>
        <v>77359673.745484665</v>
      </c>
      <c r="K5" s="92">
        <v>4448</v>
      </c>
      <c r="L5" s="92">
        <f>G5</f>
        <v>4339</v>
      </c>
      <c r="M5" s="165">
        <f>L5/K5</f>
        <v>0.97549460431654678</v>
      </c>
    </row>
    <row r="6" spans="1:13" ht="43.5" customHeight="1" thickTop="1" thickBot="1" x14ac:dyDescent="0.4">
      <c r="A6" s="297" t="s">
        <v>186</v>
      </c>
      <c r="B6" s="90" t="s">
        <v>86</v>
      </c>
      <c r="C6" s="90">
        <f>'Dane -31 października 2024 r'!C14</f>
        <v>13</v>
      </c>
      <c r="D6" s="91">
        <f>'Dane -31 października 2024 r'!D14/'Dane -31 października 2024 r'!$B$3</f>
        <v>6966133.4353358028</v>
      </c>
      <c r="E6" s="90">
        <f>'Dane -31 października 2024 r'!X14</f>
        <v>11</v>
      </c>
      <c r="F6" s="91">
        <f>'Dane -31 października 2024 r'!Y14/'Dane -31 października 2024 r'!$B$3</f>
        <v>5298382.5069599431</v>
      </c>
      <c r="G6" s="90">
        <f>'Dane -31 października 2024 r'!AB14</f>
        <v>11</v>
      </c>
      <c r="H6" s="91">
        <f>'Dane -31 października 2024 r'!AD14/'Dane -31 października 2024 r'!$B$3</f>
        <v>5244424.7382831369</v>
      </c>
      <c r="I6" s="90">
        <f>'Dane -31 października 2024 r'!AO14</f>
        <v>10</v>
      </c>
      <c r="J6" s="91">
        <f>'Dane -31 października 2024 r'!AP14/'Dane -31 października 2024 r'!$B$3</f>
        <v>4499100.5775027033</v>
      </c>
      <c r="K6" s="305">
        <v>123</v>
      </c>
      <c r="L6" s="307">
        <f>G6+G7+G8</f>
        <v>468</v>
      </c>
      <c r="M6" s="310">
        <f>L6/K6</f>
        <v>3.8048780487804876</v>
      </c>
    </row>
    <row r="7" spans="1:13" ht="39.75" customHeight="1" thickTop="1" thickBot="1" x14ac:dyDescent="0.4">
      <c r="A7" s="298"/>
      <c r="B7" s="90" t="s">
        <v>98</v>
      </c>
      <c r="C7" s="90">
        <f>'Dane -31 października 2024 r'!C22</f>
        <v>868</v>
      </c>
      <c r="D7" s="91">
        <f>'Dane -31 października 2024 r'!D22/'Dane -31 października 2024 r'!$B$3</f>
        <v>53305420.447276987</v>
      </c>
      <c r="E7" s="90">
        <f>'Dane -31 października 2024 r'!X22</f>
        <v>433</v>
      </c>
      <c r="F7" s="91">
        <f>'Dane -31 października 2024 r'!Y22/'Dane -31 października 2024 r'!$B$3</f>
        <v>22681850.3945885</v>
      </c>
      <c r="G7" s="90">
        <f>'Dane -31 października 2024 r'!AB22</f>
        <v>440</v>
      </c>
      <c r="H7" s="91">
        <f>'Dane -31 października 2024 r'!AD22/'Dane -31 października 2024 r'!$B$3</f>
        <v>23402116.487587143</v>
      </c>
      <c r="I7" s="90">
        <f>'Dane -31 października 2024 r'!AO22</f>
        <v>437</v>
      </c>
      <c r="J7" s="91">
        <f>'Dane -31 października 2024 r'!AP22/'Dane -31 października 2024 r'!$B$3</f>
        <v>22852292.469456781</v>
      </c>
      <c r="K7" s="306"/>
      <c r="L7" s="308"/>
      <c r="M7" s="310"/>
    </row>
    <row r="8" spans="1:13" ht="51" customHeight="1" thickTop="1" thickBot="1" x14ac:dyDescent="0.4">
      <c r="A8" s="298"/>
      <c r="B8" s="90" t="s">
        <v>100</v>
      </c>
      <c r="C8" s="90">
        <f>'Dane -31 października 2024 r'!C23</f>
        <v>42</v>
      </c>
      <c r="D8" s="91">
        <f>'Dane -31 października 2024 r'!D23/'Dane -31 października 2024 r'!$B$3</f>
        <v>120215273.20019327</v>
      </c>
      <c r="E8" s="90">
        <f>'Dane -31 października 2024 r'!X23</f>
        <v>16</v>
      </c>
      <c r="F8" s="91">
        <f>'Dane -31 października 2024 r'!Y23/'Dane -31 października 2024 r'!$B$3</f>
        <v>32298307.659388445</v>
      </c>
      <c r="G8" s="90">
        <f>'Dane -31 października 2024 r'!AB23</f>
        <v>17</v>
      </c>
      <c r="H8" s="91">
        <f>'Dane -31 października 2024 r'!AD23/'Dane -31 października 2024 r'!$B$3</f>
        <v>32722337.560683802</v>
      </c>
      <c r="I8" s="90">
        <f>'Dane -31 października 2024 r'!AO23</f>
        <v>16</v>
      </c>
      <c r="J8" s="91">
        <f>'Dane -31 października 2024 r'!AP23/'Dane -31 października 2024 r'!$B$3</f>
        <v>32077596.673032228</v>
      </c>
      <c r="K8" s="306"/>
      <c r="L8" s="309"/>
      <c r="M8" s="310"/>
    </row>
    <row r="9" spans="1:13" ht="16.5" thickTop="1" thickBot="1" x14ac:dyDescent="0.4">
      <c r="A9" s="289" t="s">
        <v>187</v>
      </c>
      <c r="B9" s="290"/>
      <c r="C9" s="177"/>
      <c r="D9" s="177"/>
      <c r="E9" s="177"/>
      <c r="F9" s="177"/>
      <c r="G9" s="177"/>
      <c r="H9" s="177"/>
      <c r="I9" s="177"/>
      <c r="J9" s="177"/>
      <c r="K9" s="160">
        <v>228008290</v>
      </c>
      <c r="L9" s="160">
        <f>'Dane -31 października 2024 r'!AP6/'Dane -31 października 2024 r'!$B$3</f>
        <v>225613419.04378438</v>
      </c>
      <c r="M9" s="165">
        <f>L9/K9</f>
        <v>0.98949656191792146</v>
      </c>
    </row>
    <row r="10" spans="1:13" ht="18" thickTop="1" thickBot="1" x14ac:dyDescent="0.4">
      <c r="A10" s="285" t="s">
        <v>206</v>
      </c>
      <c r="B10" s="286"/>
      <c r="C10" s="286"/>
      <c r="D10" s="286"/>
      <c r="E10" s="286"/>
      <c r="F10" s="286"/>
      <c r="G10" s="286"/>
      <c r="H10" s="286"/>
      <c r="I10" s="286"/>
      <c r="J10" s="286"/>
      <c r="M10" s="182"/>
    </row>
    <row r="11" spans="1:13" ht="15.5" thickTop="1" thickBot="1" x14ac:dyDescent="0.4">
      <c r="A11" s="287" t="s">
        <v>188</v>
      </c>
      <c r="B11" s="90" t="s">
        <v>117</v>
      </c>
      <c r="C11" s="90">
        <f>'Dane -31 października 2024 r'!C32</f>
        <v>1076</v>
      </c>
      <c r="D11" s="91">
        <f>'Dane -31 października 2024 r'!D32/'Dane -31 października 2024 r'!$B$3</f>
        <v>137512607.03126797</v>
      </c>
      <c r="E11" s="90">
        <f>'Dane -31 października 2024 r'!X32</f>
        <v>644</v>
      </c>
      <c r="F11" s="91">
        <f>'Dane -31 października 2024 r'!Y32/'Dane -31 października 2024 r'!$B$3</f>
        <v>61660789.844235323</v>
      </c>
      <c r="G11" s="90">
        <f>'Dane -31 października 2024 r'!AB32</f>
        <v>660</v>
      </c>
      <c r="H11" s="91">
        <f>'Dane -31 października 2024 r'!AD32/'Dane -31 października 2024 r'!$B$3</f>
        <v>63595713.715113997</v>
      </c>
      <c r="I11" s="90">
        <f>'Dane -31 października 2024 r'!AO32</f>
        <v>649</v>
      </c>
      <c r="J11" s="91">
        <f>'Dane -31 października 2024 r'!AP32/'Dane -31 października 2024 r'!$B$3</f>
        <v>60325539.672825158</v>
      </c>
      <c r="K11" s="305">
        <v>680</v>
      </c>
      <c r="L11" s="307">
        <f>G11+G12+G13</f>
        <v>893</v>
      </c>
      <c r="M11" s="310">
        <f>L11/K11</f>
        <v>1.3132352941176471</v>
      </c>
    </row>
    <row r="12" spans="1:13" ht="15.5" thickTop="1" thickBot="1" x14ac:dyDescent="0.4">
      <c r="A12" s="288"/>
      <c r="B12" s="90" t="s">
        <v>119</v>
      </c>
      <c r="C12" s="90">
        <f>'Dane -31 października 2024 r'!C33</f>
        <v>293</v>
      </c>
      <c r="D12" s="91">
        <f>'Dane -31 października 2024 r'!D33/'Dane -31 października 2024 r'!$B$3</f>
        <v>13972095.635368012</v>
      </c>
      <c r="E12" s="90">
        <f>'Dane -31 października 2024 r'!X33</f>
        <v>178</v>
      </c>
      <c r="F12" s="91">
        <f>'Dane -31 października 2024 r'!Y33/'Dane -31 października 2024 r'!$B$3</f>
        <v>5682519.1059061727</v>
      </c>
      <c r="G12" s="90">
        <f>'Dane -31 października 2024 r'!AB33</f>
        <v>182</v>
      </c>
      <c r="H12" s="91">
        <f>'Dane -31 października 2024 r'!AD33/'Dane -31 października 2024 r'!$B$3</f>
        <v>5610106.8333985219</v>
      </c>
      <c r="I12" s="90">
        <f>'Dane -31 października 2024 r'!AO33</f>
        <v>178</v>
      </c>
      <c r="J12" s="91">
        <f>'Dane -31 października 2024 r'!AP33/'Dane -31 października 2024 r'!$B$3</f>
        <v>5563732.450590157</v>
      </c>
      <c r="K12" s="306"/>
      <c r="L12" s="308"/>
      <c r="M12" s="310"/>
    </row>
    <row r="13" spans="1:13" ht="15.5" thickTop="1" thickBot="1" x14ac:dyDescent="0.4">
      <c r="A13" s="288"/>
      <c r="B13" s="93" t="s">
        <v>121</v>
      </c>
      <c r="C13" s="90">
        <f>'Dane -31 października 2024 r'!C34</f>
        <v>124</v>
      </c>
      <c r="D13" s="91">
        <f>'Dane -31 października 2024 r'!D34/'Dane -31 października 2024 r'!$B$3</f>
        <v>74095432.887743592</v>
      </c>
      <c r="E13" s="90">
        <f>'Dane -31 października 2024 r'!X34</f>
        <v>48</v>
      </c>
      <c r="F13" s="91">
        <f>'Dane -31 października 2024 r'!Y34/'Dane -31 października 2024 r'!$B$3</f>
        <v>18502689.933966823</v>
      </c>
      <c r="G13" s="90">
        <f>'Dane -31 października 2024 r'!AB34</f>
        <v>51</v>
      </c>
      <c r="H13" s="91">
        <f>'Dane -31 października 2024 r'!AD34/'Dane -31 października 2024 r'!$B$3</f>
        <v>18151645.330511007</v>
      </c>
      <c r="I13" s="90">
        <f>'Dane -31 października 2024 r'!AO34</f>
        <v>49</v>
      </c>
      <c r="J13" s="91">
        <f>'Dane -31 października 2024 r'!AP34/'Dane -31 października 2024 r'!$B$3</f>
        <v>17810191.314451374</v>
      </c>
      <c r="K13" s="306"/>
      <c r="L13" s="309"/>
      <c r="M13" s="310"/>
    </row>
    <row r="14" spans="1:13" ht="16.5" thickTop="1" thickBot="1" x14ac:dyDescent="0.4">
      <c r="A14" s="289" t="s">
        <v>187</v>
      </c>
      <c r="B14" s="290"/>
      <c r="C14" s="177"/>
      <c r="D14" s="177"/>
      <c r="E14" s="177"/>
      <c r="F14" s="177"/>
      <c r="G14" s="177"/>
      <c r="H14" s="177"/>
      <c r="I14" s="177"/>
      <c r="J14" s="177"/>
      <c r="K14" s="96">
        <v>176015424</v>
      </c>
      <c r="L14" s="160">
        <f>'Dane -31 października 2024 r'!AP28/'Dane -31 października 2024 r'!$B$3</f>
        <v>164291921.65059936</v>
      </c>
      <c r="M14" s="165">
        <f>L14/K14</f>
        <v>0.93339502821411469</v>
      </c>
    </row>
    <row r="15" spans="1:13" ht="18" thickTop="1" thickBot="1" x14ac:dyDescent="0.4">
      <c r="A15" s="291" t="s">
        <v>189</v>
      </c>
      <c r="B15" s="292"/>
      <c r="C15" s="292"/>
      <c r="D15" s="292"/>
      <c r="E15" s="292"/>
      <c r="F15" s="292"/>
      <c r="G15" s="292"/>
      <c r="H15" s="292"/>
      <c r="I15" s="292"/>
      <c r="J15" s="292"/>
      <c r="M15" s="182"/>
    </row>
    <row r="16" spans="1:13" ht="63" thickTop="1" thickBot="1" x14ac:dyDescent="0.4">
      <c r="A16" s="80" t="s">
        <v>190</v>
      </c>
      <c r="B16" s="159" t="s">
        <v>133</v>
      </c>
      <c r="C16" s="90">
        <f>'Dane -31 października 2024 r'!C42</f>
        <v>65</v>
      </c>
      <c r="D16" s="91">
        <f>'Dane -31 października 2024 r'!D42/'Dane -31 października 2024 r'!$B$3</f>
        <v>9767650.0402641315</v>
      </c>
      <c r="E16" s="90">
        <f>'Dane -31 października 2024 r'!X42</f>
        <v>60</v>
      </c>
      <c r="F16" s="91">
        <f>'Dane -31 października 2024 r'!Y42/'Dane -31 października 2024 r'!$B$3</f>
        <v>9064492.1749534085</v>
      </c>
      <c r="G16" s="90">
        <f>'Dane -31 października 2024 r'!AB42</f>
        <v>61</v>
      </c>
      <c r="H16" s="91">
        <f>'Dane -31 października 2024 r'!AD42/'Dane -31 października 2024 r'!$B$3</f>
        <v>8858469.1254630368</v>
      </c>
      <c r="I16" s="90">
        <f>'Dane -31 października 2024 r'!AO42</f>
        <v>60</v>
      </c>
      <c r="J16" s="91">
        <f>'Dane -31 października 2024 r'!AP42/'Dane -31 października 2024 r'!$B$3</f>
        <v>8811287.196005797</v>
      </c>
      <c r="K16" s="175">
        <v>20</v>
      </c>
      <c r="L16" s="92">
        <f>G16</f>
        <v>61</v>
      </c>
      <c r="M16" s="165">
        <f>L16/K16</f>
        <v>3.05</v>
      </c>
    </row>
    <row r="17" spans="1:13" ht="16.5" thickTop="1" thickBot="1" x14ac:dyDescent="0.4">
      <c r="A17" s="289" t="s">
        <v>187</v>
      </c>
      <c r="B17" s="290"/>
      <c r="C17" s="177"/>
      <c r="D17" s="177"/>
      <c r="E17" s="177"/>
      <c r="F17" s="177"/>
      <c r="G17" s="177"/>
      <c r="H17" s="177"/>
      <c r="I17" s="177"/>
      <c r="J17" s="177"/>
      <c r="K17" s="96">
        <v>29824825</v>
      </c>
      <c r="L17" s="160">
        <f>'Dane -31 października 2024 r'!AP40/'Dane -31 października 2024 r'!$B$3</f>
        <v>26561705.590962429</v>
      </c>
      <c r="M17" s="165">
        <f>L17/K17</f>
        <v>0.89059049268394463</v>
      </c>
    </row>
    <row r="18" spans="1:13" ht="18" thickTop="1" thickBot="1" x14ac:dyDescent="0.4">
      <c r="A18" s="293" t="s">
        <v>191</v>
      </c>
      <c r="B18" s="294"/>
      <c r="C18" s="294"/>
      <c r="D18" s="294"/>
      <c r="E18" s="294"/>
      <c r="F18" s="294"/>
      <c r="G18" s="294"/>
      <c r="H18" s="294"/>
      <c r="I18" s="294"/>
      <c r="J18" s="294"/>
      <c r="M18" s="182"/>
    </row>
    <row r="19" spans="1:13" ht="32" thickTop="1" thickBot="1" x14ac:dyDescent="0.4">
      <c r="A19" s="161" t="s">
        <v>164</v>
      </c>
      <c r="B19" s="162" t="s">
        <v>141</v>
      </c>
      <c r="C19" s="163">
        <f>'Dane -31 października 2024 r'!C47</f>
        <v>4760</v>
      </c>
      <c r="D19" s="164">
        <f>'Dane -31 października 2024 r'!D47/'Dane -31 października 2024 r'!$B$3</f>
        <v>148407801.67728871</v>
      </c>
      <c r="E19" s="163">
        <f>'Dane -31 października 2024 r'!X47</f>
        <v>3081</v>
      </c>
      <c r="F19" s="164">
        <f>'Dane -31 października 2024 r'!Y47/'Dane -31 października 2024 r'!$B$3</f>
        <v>91458105.066378295</v>
      </c>
      <c r="G19" s="163">
        <f>'Dane -31 października 2024 r'!AB47</f>
        <v>3139</v>
      </c>
      <c r="H19" s="164">
        <f>'Dane -31 października 2024 r'!AD47/'Dane -31 października 2024 r'!$B$3</f>
        <v>92359394.418240786</v>
      </c>
      <c r="I19" s="163">
        <f>'Dane -31 października 2024 r'!AO47</f>
        <v>3063</v>
      </c>
      <c r="J19" s="164">
        <f>'Dane -31 października 2024 r'!AP47/'Dane -31 października 2024 r'!$B$3</f>
        <v>88616049.658330068</v>
      </c>
      <c r="K19" s="176">
        <v>36</v>
      </c>
      <c r="L19" s="176">
        <v>36</v>
      </c>
      <c r="M19" s="166">
        <f>L19/K19</f>
        <v>1</v>
      </c>
    </row>
    <row r="20" spans="1:13" ht="16.5" thickTop="1" thickBot="1" x14ac:dyDescent="0.4">
      <c r="A20" s="289" t="s">
        <v>187</v>
      </c>
      <c r="B20" s="290"/>
      <c r="C20" s="177"/>
      <c r="D20" s="177"/>
      <c r="E20" s="177"/>
      <c r="F20" s="177"/>
      <c r="G20" s="177"/>
      <c r="H20" s="177"/>
      <c r="I20" s="177"/>
      <c r="J20" s="177"/>
      <c r="K20" s="96">
        <v>93764700</v>
      </c>
      <c r="L20" s="160">
        <f>'Dane -31 października 2024 r'!AP45/'Dane -31 października 2024 r'!$B$3</f>
        <v>91342432.922255695</v>
      </c>
      <c r="M20" s="165">
        <f>L20/K20</f>
        <v>0.97416653519134278</v>
      </c>
    </row>
    <row r="21" spans="1:13" ht="18" thickTop="1" thickBot="1" x14ac:dyDescent="0.4">
      <c r="A21" s="291" t="s">
        <v>192</v>
      </c>
      <c r="B21" s="292"/>
      <c r="C21" s="292"/>
      <c r="D21" s="292"/>
      <c r="E21" s="292"/>
      <c r="F21" s="292"/>
      <c r="G21" s="292"/>
      <c r="H21" s="292"/>
      <c r="I21" s="292"/>
      <c r="J21" s="292"/>
      <c r="M21" s="182"/>
    </row>
    <row r="22" spans="1:13" ht="94" thickTop="1" thickBot="1" x14ac:dyDescent="0.4">
      <c r="A22" s="81" t="s">
        <v>165</v>
      </c>
      <c r="B22" s="94" t="s">
        <v>146</v>
      </c>
      <c r="C22" s="90">
        <f>'Dane -31 października 2024 r'!C50</f>
        <v>60</v>
      </c>
      <c r="D22" s="91">
        <f>'Dane -31 października 2024 r'!D50/'Dane -31 października 2024 r'!$B$3</f>
        <v>28438958.086188249</v>
      </c>
      <c r="E22" s="90">
        <f>'Dane -31 października 2024 r'!X50</f>
        <v>56</v>
      </c>
      <c r="F22" s="91">
        <f>'Dane -31 października 2024 r'!Y50/'Dane -31 października 2024 r'!$B$3</f>
        <v>15393466.428916549</v>
      </c>
      <c r="G22" s="90">
        <f>'Dane -31 października 2024 r'!AB50</f>
        <v>57</v>
      </c>
      <c r="H22" s="91">
        <f>'Dane -31 października 2024 r'!AD50/'Dane -31 października 2024 r'!$B$3</f>
        <v>15247775.441179853</v>
      </c>
      <c r="I22" s="90">
        <f>'Dane -31 października 2024 r'!AO50</f>
        <v>55</v>
      </c>
      <c r="J22" s="91">
        <f>'Dane -31 października 2024 r'!AP50/'Dane -31 października 2024 r'!$B$3</f>
        <v>14460708.149460459</v>
      </c>
      <c r="K22" s="175">
        <v>13</v>
      </c>
      <c r="L22" s="92">
        <v>13</v>
      </c>
      <c r="M22" s="165">
        <f>L22/K22</f>
        <v>1</v>
      </c>
    </row>
    <row r="23" spans="1:13" ht="63" thickTop="1" thickBot="1" x14ac:dyDescent="0.4">
      <c r="A23" s="243" t="s">
        <v>230</v>
      </c>
      <c r="B23" s="244" t="s">
        <v>231</v>
      </c>
      <c r="C23" s="245">
        <f>'Dane -31 października 2024 r'!C52</f>
        <v>3109</v>
      </c>
      <c r="D23" s="245">
        <f>'Dane -31 października 2024 r'!D52</f>
        <v>474999692.35000002</v>
      </c>
      <c r="E23" s="90">
        <f>'Dane -31 października 2024 r'!X52</f>
        <v>2941</v>
      </c>
      <c r="F23" s="91">
        <f>'Dane -31 października 2024 r'!Y52/'Dane -31 października 2024 r'!$B$3</f>
        <v>87486175.820813105</v>
      </c>
      <c r="G23" s="90">
        <f>'Dane -31 października 2024 r'!AB52</f>
        <v>30</v>
      </c>
      <c r="H23" s="91">
        <f>'Dane -31 października 2024 r'!AD52/'Dane -31 października 2024 r'!$B$3</f>
        <v>22118278.807261348</v>
      </c>
      <c r="I23" s="90">
        <f>'Dane -31 października 2024 r'!AO52</f>
        <v>2942</v>
      </c>
      <c r="J23" s="91">
        <f>'Dane -31 października 2024 r'!AP52/'Dane -31 października 2024 r'!$B$3</f>
        <v>84264044.541334003</v>
      </c>
      <c r="K23" s="175">
        <v>2160</v>
      </c>
      <c r="L23" s="92">
        <f>'Dane -31 października 2024 r'!AO52</f>
        <v>2942</v>
      </c>
      <c r="M23" s="165">
        <f>L23/K23</f>
        <v>1.3620370370370369</v>
      </c>
    </row>
    <row r="24" spans="1:13" ht="32" thickTop="1" thickBot="1" x14ac:dyDescent="0.4">
      <c r="A24" s="82" t="s">
        <v>193</v>
      </c>
      <c r="B24" s="95" t="s">
        <v>152</v>
      </c>
      <c r="C24" s="90">
        <f>'Dane -31 października 2024 r'!C53</f>
        <v>392</v>
      </c>
      <c r="D24" s="91">
        <f>'Dane -31 października 2024 r'!D53/'Dane -31 października 2024 r'!$B$3</f>
        <v>107362596.24048041</v>
      </c>
      <c r="E24" s="90">
        <f>'Dane -31 października 2024 r'!X53</f>
        <v>231</v>
      </c>
      <c r="F24" s="91">
        <f>'Dane -31 października 2024 r'!Y53/'Dane -31 października 2024 r'!$B$3</f>
        <v>47951134.166992612</v>
      </c>
      <c r="G24" s="90">
        <f>'Dane -31 października 2024 r'!AB53</f>
        <v>98</v>
      </c>
      <c r="H24" s="91">
        <f>'Dane -31 października 2024 r'!AD53/'Dane -31 października 2024 r'!$B$3</f>
        <v>24814892.860594068</v>
      </c>
      <c r="I24" s="90">
        <f>'Dane -31 października 2024 r'!AO53</f>
        <v>231</v>
      </c>
      <c r="J24" s="91">
        <f>'Dane -31 października 2024 r'!AP53/'Dane -31 października 2024 r'!$B$3</f>
        <v>45910329.445735455</v>
      </c>
      <c r="K24" s="175">
        <v>220</v>
      </c>
      <c r="L24" s="92">
        <f>'Dane -31 października 2024 r'!AO53</f>
        <v>231</v>
      </c>
      <c r="M24" s="165">
        <f>L24/K24</f>
        <v>1.05</v>
      </c>
    </row>
    <row r="25" spans="1:13" ht="16.5" thickTop="1" thickBot="1" x14ac:dyDescent="0.4">
      <c r="A25" s="289" t="s">
        <v>187</v>
      </c>
      <c r="B25" s="290"/>
      <c r="C25" s="177"/>
      <c r="D25" s="177"/>
      <c r="E25" s="177"/>
      <c r="F25" s="177"/>
      <c r="G25" s="177"/>
      <c r="H25" s="177"/>
      <c r="I25" s="177"/>
      <c r="J25" s="177"/>
      <c r="K25" s="160">
        <v>140138722</v>
      </c>
      <c r="L25" s="160">
        <f>'Dane -31 października 2024 r'!AP49/'Dane -31 października 2024 r'!$B$3</f>
        <v>144677820.817707</v>
      </c>
      <c r="M25" s="165">
        <f>L25/K25</f>
        <v>1.0323900400469401</v>
      </c>
    </row>
    <row r="26" spans="1:13" ht="18" thickTop="1" thickBot="1" x14ac:dyDescent="0.4">
      <c r="A26" s="281" t="s">
        <v>194</v>
      </c>
      <c r="B26" s="282"/>
      <c r="C26" s="282"/>
      <c r="D26" s="282"/>
      <c r="E26" s="282"/>
      <c r="F26" s="282"/>
      <c r="G26" s="282"/>
      <c r="H26" s="282"/>
      <c r="I26" s="282"/>
      <c r="J26" s="282"/>
      <c r="M26" s="182"/>
    </row>
    <row r="27" spans="1:13" ht="32" thickTop="1" thickBot="1" x14ac:dyDescent="0.4">
      <c r="A27" s="80" t="s">
        <v>195</v>
      </c>
      <c r="B27" s="159" t="s">
        <v>155</v>
      </c>
      <c r="C27" s="90">
        <f>'Dane -31 października 2024 r'!C54</f>
        <v>10</v>
      </c>
      <c r="D27" s="91">
        <f>'Dane -31 października 2024 r'!D54/'Dane -31 października 2024 r'!$B$3</f>
        <v>842310.71946253127</v>
      </c>
      <c r="E27" s="90">
        <f>'Dane -31 października 2024 r'!X54</f>
        <v>1</v>
      </c>
      <c r="F27" s="91">
        <f>'Dane -31 października 2024 r'!Y54/'Dane -31 października 2024 r'!$B$3</f>
        <v>259489.87414582519</v>
      </c>
      <c r="G27" s="90">
        <f>'Dane -31 października 2024 r'!AB54</f>
        <v>1</v>
      </c>
      <c r="H27" s="91">
        <f>'Dane -31 października 2024 r'!AD54/'Dane -31 października 2024 r'!$B$3</f>
        <v>259489.87414582519</v>
      </c>
      <c r="I27" s="90">
        <f>'Dane -31 października 2024 r'!AO54</f>
        <v>1</v>
      </c>
      <c r="J27" s="91">
        <f>'Dane -31 października 2024 r'!AP54/'Dane -31 października 2024 r'!$B$3</f>
        <v>259489.87414582519</v>
      </c>
      <c r="K27" s="175">
        <v>1</v>
      </c>
      <c r="L27" s="92">
        <v>1</v>
      </c>
      <c r="M27" s="165">
        <f>L27/K27</f>
        <v>1</v>
      </c>
    </row>
    <row r="28" spans="1:13" ht="16.5" thickTop="1" thickBot="1" x14ac:dyDescent="0.4">
      <c r="A28" s="283" t="s">
        <v>187</v>
      </c>
      <c r="B28" s="284"/>
      <c r="C28" s="174"/>
      <c r="D28" s="174"/>
      <c r="E28" s="174"/>
      <c r="F28" s="174"/>
      <c r="G28" s="174"/>
      <c r="H28" s="174"/>
      <c r="I28" s="174"/>
      <c r="J28" s="174"/>
      <c r="K28" s="97">
        <v>259996</v>
      </c>
      <c r="L28" s="183">
        <f>'Dane -31 października 2024 r'!AP54/'Dane -31 października 2024 r'!$B$3</f>
        <v>259489.87414582519</v>
      </c>
      <c r="M28" s="181">
        <f>L28/K28</f>
        <v>0.99805333215059155</v>
      </c>
    </row>
    <row r="29" spans="1:13" ht="15" thickTop="1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  <row r="35" spans="1:1" x14ac:dyDescent="0.35">
      <c r="A35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6:J26"/>
    <mergeCell ref="A28:B28"/>
    <mergeCell ref="A10:J10"/>
    <mergeCell ref="A11:A13"/>
    <mergeCell ref="A14:B14"/>
    <mergeCell ref="A15:J15"/>
    <mergeCell ref="A25:B25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-31 października 2024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2025-01-16T10:03:35Z</dcterms:modified>
</cp:coreProperties>
</file>